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340" tabRatio="825" activeTab="2"/>
  </bookViews>
  <sheets>
    <sheet name="P. BDI" sheetId="1" r:id="rId1"/>
    <sheet name="QCI" sheetId="2" r:id="rId2"/>
    <sheet name="ORÇAMENTO" sheetId="3" r:id="rId3"/>
    <sheet name="CRON" sheetId="4" r:id="rId4"/>
  </sheets>
  <definedNames>
    <definedName name="_xlnm.Print_Area" localSheetId="3">'CRON'!$A$2:$P$60</definedName>
    <definedName name="_xlnm.Print_Area" localSheetId="2">'ORÇAMENTO'!$A$2:$H$164</definedName>
    <definedName name="_xlnm.Print_Area" localSheetId="0">'P. BDI'!$A$2:$F$48</definedName>
    <definedName name="_xlnm.Print_Area" localSheetId="1">'QCI'!$A$2:$H$66</definedName>
  </definedNames>
  <calcPr fullCalcOnLoad="1"/>
</workbook>
</file>

<file path=xl/sharedStrings.xml><?xml version="1.0" encoding="utf-8"?>
<sst xmlns="http://schemas.openxmlformats.org/spreadsheetml/2006/main" count="369" uniqueCount="239">
  <si>
    <t>M2</t>
  </si>
  <si>
    <t>TOTAL DO GRUPO:</t>
  </si>
  <si>
    <t>TOTAL:</t>
  </si>
  <si>
    <t>BDI - Bonificações e Despesas Indiretas</t>
  </si>
  <si>
    <t xml:space="preserve">Tomador: </t>
  </si>
  <si>
    <t xml:space="preserve">Empreendimento: </t>
  </si>
  <si>
    <t>Identifique o tipo de obra:</t>
  </si>
  <si>
    <t>Construção de edifícios:</t>
  </si>
  <si>
    <t>Informe a base de cálculo do ISSQN.</t>
  </si>
  <si>
    <t>Construção de rodovias e ferrovias:</t>
  </si>
  <si>
    <t>Sobre os serviços.</t>
  </si>
  <si>
    <t>Construção de redes de abastecimento de água, coleta de esgoto e construções correlatas:</t>
  </si>
  <si>
    <t>Sobre a mão-de-obra.</t>
  </si>
  <si>
    <t>Construção e manutenção de estações e redes de distribuição de energia elétrica:</t>
  </si>
  <si>
    <t>Informe a ocorrência da DESONERAÇÃO da folha de pagamento. Lei 12844/2013.</t>
  </si>
  <si>
    <t>Obras portuárias, marítimas e fluviais:</t>
  </si>
  <si>
    <t>SEM Desoneração.</t>
  </si>
  <si>
    <t>Fornecimento de materiais e equipamentos:</t>
  </si>
  <si>
    <t>COM Desoneração.</t>
  </si>
  <si>
    <t>Intervalo de admissibilidade</t>
  </si>
  <si>
    <t>Item Componente do BDI</t>
  </si>
  <si>
    <t>1º Quartil</t>
  </si>
  <si>
    <t>Médio</t>
  </si>
  <si>
    <t>3º Quartil</t>
  </si>
  <si>
    <t>Valores Propostos</t>
  </si>
  <si>
    <r>
      <t>A</t>
    </r>
    <r>
      <rPr>
        <sz val="12"/>
        <rFont val="Arial"/>
        <family val="2"/>
      </rPr>
      <t xml:space="preserve">dministração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entral</t>
    </r>
  </si>
  <si>
    <r>
      <t>S</t>
    </r>
    <r>
      <rPr>
        <sz val="12"/>
        <rFont val="Arial"/>
        <family val="2"/>
      </rPr>
      <t xml:space="preserve">eguro e </t>
    </r>
    <r>
      <rPr>
        <b/>
        <sz val="12"/>
        <rFont val="Arial"/>
        <family val="2"/>
      </rPr>
      <t>G</t>
    </r>
    <r>
      <rPr>
        <sz val="12"/>
        <rFont val="Arial"/>
        <family val="2"/>
      </rPr>
      <t>arantia</t>
    </r>
  </si>
  <si>
    <r>
      <t>R</t>
    </r>
    <r>
      <rPr>
        <sz val="12"/>
        <rFont val="Arial"/>
        <family val="2"/>
      </rPr>
      <t>isco</t>
    </r>
  </si>
  <si>
    <r>
      <t>D</t>
    </r>
    <r>
      <rPr>
        <sz val="12"/>
        <rFont val="Arial"/>
        <family val="2"/>
      </rPr>
      <t xml:space="preserve">espesas 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>inanceiras</t>
    </r>
  </si>
  <si>
    <r>
      <t>L</t>
    </r>
    <r>
      <rPr>
        <sz val="12"/>
        <rFont val="Arial"/>
        <family val="2"/>
      </rPr>
      <t>ucro</t>
    </r>
  </si>
  <si>
    <r>
      <t>I1:</t>
    </r>
    <r>
      <rPr>
        <sz val="12"/>
        <rFont val="Arial"/>
        <family val="2"/>
      </rPr>
      <t xml:space="preserve"> PIS e COFINS</t>
    </r>
  </si>
  <si>
    <r>
      <t>I2:</t>
    </r>
    <r>
      <rPr>
        <sz val="12"/>
        <rFont val="Arial"/>
        <family val="2"/>
      </rPr>
      <t xml:space="preserve"> ISSQN (conforme legislação municipal)</t>
    </r>
  </si>
  <si>
    <t>I3: Cont.Prev s/Rec.Bruta (Lei 12844/13 - Desoneração)</t>
  </si>
  <si>
    <t>BDI - SEM Desoneração da folha de pagamento</t>
  </si>
  <si>
    <t>BDI - COM Desoneração da folha de pagamento</t>
  </si>
  <si>
    <t>Declaramos que esta planilha foi elaborada conforme equação para cálculo do percentual do BDI recomendada pelo Acórdão 2622/2013 - TCU, representada pela fórmula abaixo.</t>
  </si>
  <si>
    <t>BDI - SEM Desoneração = [(1+AC+S+G+R)X(1+DF)X(1+L)/(1-I1-I2)]-1</t>
  </si>
  <si>
    <t>BDI - COM Desoneração = [(1+AC+S+G+R)X(1+DF)X(1+L)/(1-I1-I2-I3)]-1</t>
  </si>
  <si>
    <t>Carimbo e Assinatura</t>
  </si>
  <si>
    <t>Edital :</t>
  </si>
  <si>
    <t>TP -xxx</t>
  </si>
  <si>
    <t>Prefeitura Municipal de Dois Vizinhos - PR</t>
  </si>
  <si>
    <t>xxxxxxxxxxxxxx</t>
  </si>
  <si>
    <t>CNPJ:</t>
  </si>
  <si>
    <t xml:space="preserve">IMPRIMIR EM PAPEL TIMBRADO DA EMPRESA PROPONENTE </t>
  </si>
  <si>
    <t>Local da Obra:</t>
  </si>
  <si>
    <t>Empresa Prop.:</t>
  </si>
  <si>
    <t>Data Base:</t>
  </si>
  <si>
    <t>.1</t>
  </si>
  <si>
    <t>UM</t>
  </si>
  <si>
    <t>M3</t>
  </si>
  <si>
    <t>M</t>
  </si>
  <si>
    <t>ITEM .</t>
  </si>
  <si>
    <t>DESCRIÇÃO</t>
  </si>
  <si>
    <t>VALOR UNIT.</t>
  </si>
  <si>
    <t>QUANT.</t>
  </si>
  <si>
    <t>VALOR UNIT C/ BDI</t>
  </si>
  <si>
    <t>TOTAL</t>
  </si>
  <si>
    <t>VALOR TOTAL DA OBRA :</t>
  </si>
  <si>
    <t>VALOR TOTAL DA OBRA COM BDI:</t>
  </si>
  <si>
    <t>Area da Ampli:</t>
  </si>
  <si>
    <t>Custo R$/m2</t>
  </si>
  <si>
    <t>BDI :</t>
  </si>
  <si>
    <t>x</t>
  </si>
  <si>
    <t>1º QUARTIL</t>
  </si>
  <si>
    <t>MÉDIO</t>
  </si>
  <si>
    <t>3º QUARTIL</t>
  </si>
  <si>
    <t>Ac</t>
  </si>
  <si>
    <t>S</t>
  </si>
  <si>
    <t>G</t>
  </si>
  <si>
    <t>R</t>
  </si>
  <si>
    <t>DF</t>
  </si>
  <si>
    <t>L</t>
  </si>
  <si>
    <t>l1</t>
  </si>
  <si>
    <t>l2</t>
  </si>
  <si>
    <t>l3</t>
  </si>
  <si>
    <t>BDI c/ desoneração:</t>
  </si>
  <si>
    <t xml:space="preserve">QUADRO DE COMPOSIÇÃO DE INVESTIMENTO </t>
  </si>
  <si>
    <t xml:space="preserve">DESCRIÇÃO </t>
  </si>
  <si>
    <t>Valor Tot. c/ BDI:</t>
  </si>
  <si>
    <t>VALOR DO GRUPO:</t>
  </si>
  <si>
    <t>% DO GRUPO</t>
  </si>
  <si>
    <t>TOTAL ACUM.</t>
  </si>
  <si>
    <t>TOTAL :</t>
  </si>
  <si>
    <t>BDI c/ deson.:</t>
  </si>
  <si>
    <t>VALOR DO GRUPO</t>
  </si>
  <si>
    <t>MÊS °1</t>
  </si>
  <si>
    <t>MÊS °2</t>
  </si>
  <si>
    <t>MÊS °3</t>
  </si>
  <si>
    <t>MÊS °4</t>
  </si>
  <si>
    <t>MÊS °5</t>
  </si>
  <si>
    <t>MÊS °6</t>
  </si>
  <si>
    <t>MÊS °7</t>
  </si>
  <si>
    <t>MÊS °8</t>
  </si>
  <si>
    <t>MÊS °9</t>
  </si>
  <si>
    <t>% TOTAL</t>
  </si>
  <si>
    <t>TOTAL ACUM.:</t>
  </si>
  <si>
    <t>% TOTAL DE EXECUÇÃO:</t>
  </si>
  <si>
    <t xml:space="preserve">CRONOGRAMA FÍSICO-FINANCEIRO </t>
  </si>
  <si>
    <t>Responsável Técnico:</t>
  </si>
  <si>
    <t>Responsavel Legal:</t>
  </si>
  <si>
    <t>Carimbo e Assinatura CREA/CAU:</t>
  </si>
  <si>
    <t>Área:</t>
  </si>
  <si>
    <t>SERVIÇOS PRELIMINARES</t>
  </si>
  <si>
    <t>Area de projeção:</t>
  </si>
  <si>
    <t>74209/1</t>
  </si>
  <si>
    <t>PLACA DE OBRA EM CHAPA DE ACO GALVANIZADO 1,25X2,00 M</t>
  </si>
  <si>
    <t>.2</t>
  </si>
  <si>
    <t>.3</t>
  </si>
  <si>
    <t>.4</t>
  </si>
  <si>
    <t>.5</t>
  </si>
  <si>
    <t>1.1</t>
  </si>
  <si>
    <t xml:space="preserve">PLANILHA DE MEDIÇÃO </t>
  </si>
  <si>
    <t xml:space="preserve">ESTRUTURAS DE CONCRETO </t>
  </si>
  <si>
    <t>ESCAVAÇÃO MANUAL DE VALA PARA VIGA BALDRAME, COM PREVISÃO DE FÔRMA. AF_06/2017</t>
  </si>
  <si>
    <t>KG</t>
  </si>
  <si>
    <t>92916</t>
  </si>
  <si>
    <t>92917</t>
  </si>
  <si>
    <t>92919</t>
  </si>
  <si>
    <t>CHAPISCO APLICADO EM ALVENARIAS E ESTRUTURAS DE CONCRETO INTERNAS, COM COLHER DE PEDREIRO.  ARGAMASSA TRAÇO 1:3 COM PREPARO MANUAL. AF_06/2014</t>
  </si>
  <si>
    <t>APLICAÇÃO E LIXAMENTO DE MASSA LÁTEX EM PAREDES, DUAS DEMÃOS. AF_06/2014</t>
  </si>
  <si>
    <t>APLICAÇÃO MANUAL DE PINTURA COM TINTA LÁTEX ACRÍLICA EM PAREDES, DUAS DEMÃOS. AF_06/2014</t>
  </si>
  <si>
    <t>88415</t>
  </si>
  <si>
    <t>APLICAÇÃO MANUAL DE FUNDO SELADOR ACRÍLICO EM PAREDES EXTERNAS DE CASAS. AF_06/2014</t>
  </si>
  <si>
    <t>88431</t>
  </si>
  <si>
    <t>APLICAÇÃO MANUAL DE PINTURA COM TINTA TEXTURIZADA ACRÍLICA EM PAREDES EXTERNAS DE CASAS, DUAS CORES. AF_06/2014</t>
  </si>
  <si>
    <t>APLICAÇÃO E LIXAMENTO DE MASSA LÁTEX EM TETO, UMA DEMÃO. AF_06/2014</t>
  </si>
  <si>
    <t>APLICAÇÃO MANUAL DE PINTURA COM TINTA LÁTEX ACRÍLICA EM TETO, DUAS DEMÃOS. AF_06/2014</t>
  </si>
  <si>
    <t>UN</t>
  </si>
  <si>
    <t xml:space="preserve">M2    </t>
  </si>
  <si>
    <t xml:space="preserve">CJ    </t>
  </si>
  <si>
    <t xml:space="preserve">UN    </t>
  </si>
  <si>
    <t>LAVATÓRIO LOUÇA BRANCA SUSPENSO, 29,5 X 39CM OU EQUIVALENTE, PADRÃO POPULAR, INCLUSO SIFÃO FLEXÍVEL EM PVC, VÁLVULA E ENGATE FLEXÍVEL 30CM EM PLÁSTICO E TORNEIRA CROMADA DE MESA, PADRÃO POPULAR - FORNECIMENTO E INSTALAÇÃO. AF_12/2013</t>
  </si>
  <si>
    <t>REGISTRO DE GAVETA BRUTO, LATÃO, ROSCÁVEL, 3/4", COM ACABAMENTO E CANOPLA CROMADOS. FORNECIDO E INSTALADO EM RAMAL DE ÁGUA. AF_12/2014</t>
  </si>
  <si>
    <t>91792</t>
  </si>
  <si>
    <t>91793</t>
  </si>
  <si>
    <t>91795</t>
  </si>
  <si>
    <t>LUMINÁRIA TIPO PLAFON REDONDO COM VIDRO FOSCO, DE SOBREPOR, COM 1 LÂMPADA DE 15 W - FORNECIMENTO E INSTALAÇÃO. AF_11/2017</t>
  </si>
  <si>
    <t>INTERRUPTOR SIMPLES (1 MÓDULO), 10A/250V, INCLUINDO SUPORTE E PLACA - FORNECIMENTO E INSTALAÇÃO. AF_12/2015</t>
  </si>
  <si>
    <t>CAIXA DE PASSAGEM, EM PVC, DE 4" X 2", PARA ELETRODUTO FLEXIVEL CORRUGADO</t>
  </si>
  <si>
    <t>ELETRODUTO FLEXÍVEL CORRUGADO, PVC, DN 25 MM (3/4"), PARA CIRCUITOS TERMINAIS, INSTALADO EM FORRO - FORNECIMENTO E INSTALAÇÃO. AF_12/2015</t>
  </si>
  <si>
    <t>ELETRODUTO RÍGIDO ROSCÁVEL, PVC, DN 40 MM (1 1/4"), PARA CIRCUITOS TERMINAIS, INSTALADO EM PAREDE - FORNECIMENTO E INSTALAÇÃO. AF_12/2015</t>
  </si>
  <si>
    <t>93666</t>
  </si>
  <si>
    <t>DISJUNTOR BIPOLAR TIPO DIN, CORRENTE NOMINAL DE 50A - FORNECIMENTO E INSTALAÇÃO. AF_04/2016</t>
  </si>
  <si>
    <t>CABO DE COBRE FLEXÍVEL ISOLADO, 2,5 MM², ANTI-CHAMA 450/750 V, PARA CIRCUITOS TERMINAIS - FORNECIMENTO E INSTALAÇÃO. AF_12/2015</t>
  </si>
  <si>
    <t>91928</t>
  </si>
  <si>
    <t>CABO DE COBRE FLEXÍVEL ISOLADO, 4 MM², ANTI-CHAMA 450/750 V, PARA CIRCUITOS TERMINAIS - FORNECIMENTO E INSTALAÇÃO. AF_12/2015</t>
  </si>
  <si>
    <t>91930</t>
  </si>
  <si>
    <t>CABO DE COBRE FLEXÍVEL ISOLADO, 6 MM², ANTI-CHAMA 450/750 V, PARA CIRCUITOS TERMINAIS - FORNECIMENTO E INSTALAÇÃO. AF_12/2015</t>
  </si>
  <si>
    <t>91935</t>
  </si>
  <si>
    <t>CABO DE COBRE FLEXÍVEL ISOLADO, 16 MM², ANTI-CHAMA 0,6/1,0 KV, PARA CIRCUITOS TERMINAIS - FORNECIMENTO E INSTALAÇÃO. AF_12/2015</t>
  </si>
  <si>
    <t>FABRICAÇÃO, MONTAGEM E DESMONTAGEM DE FÔRMA PARA ESTRTURAS DE CONCRETO, COM MADEIRA SERRADA, E = 25 MM. AF_12/2015</t>
  </si>
  <si>
    <t>ARMAÇÃO DE ESTRUTURAS DE CONCRETO ARMADO, UTILIZANDO AÇO CA-60 DE 5,0 MM - MONTAGEM. AF_12/2015</t>
  </si>
  <si>
    <t>ARMAÇÃO DE ESTRUTURAS DE CONCRETO ARMADO, UTILIZANDO AÇO CA-50 DE 6,3 MM - MONTAGEM. AF_12/2015</t>
  </si>
  <si>
    <t>ARMAÇÃO DE ESTRUTURAS DE CONCRETO ARMADO, UTILIZANDO AÇO CA-50 DE 8,0 MM - MONTAGEM. AF_12/2015</t>
  </si>
  <si>
    <t>ARMAÇÃO DE ESTRUTURAS DE CONCRETO ARMADOS, UTILIZANDO AÇO CA-50 DE 10,0 MM - MONTAGEM. AF_12/2015</t>
  </si>
  <si>
    <t>CONCRETAGEM DE PILARES, FCK = 25 MPA USINADO,  COM LANÇAMENTO MANUAL EM ESTRUTURAS DE COCNRETO - LANÇAMENTO, ADENSAMENTO E ACABAMENTO. AF_12/2015</t>
  </si>
  <si>
    <t>ESCAVAÇÃO MANUAL DE VALA PARA PARA ESTRUTURAS DE CONCRETO, COM PREVISÃO DE FÔRMA INCLUSIVE REATERRO. AF_06/2017</t>
  </si>
  <si>
    <t>COBERTURA E ALVENARIAS</t>
  </si>
  <si>
    <t>ALVENARIAS</t>
  </si>
  <si>
    <t>COBERTURA</t>
  </si>
  <si>
    <t>ALVENARIA DE VEDAÇÃO DE BLOCOS CERÂMICOS FURADOS NA HORIZONTAL DE 11,5X19X19CM (ESPESSURA 11,5M) E ARGAMASSA DE ASSENTAMENTO COM PREPARO EM BETONEIRA. AF_06/2014</t>
  </si>
  <si>
    <t>EMBOÇO OU MASSA ÚNICA EM ARGAMASSA TRAÇO 1:2:8, PREPARO MECÂNICO COM BETONEIRA 400 L, APLICADA MANUALMENTE, ESPESSURA DE 30 MM ACABAMENTO DESEMPENADO PARA RECEBIMENTO DE PINTURA. AF_06/2014</t>
  </si>
  <si>
    <t>TRAMA DE MADEIRA COMPOSTA POR TERÇAS, CAIBRO, RIPAS, VISTAS E PASSARINHEIRAS PARA TELHADOS DE ATÉ 2 ÁGUAS PARA TELHA ONDULADA DE FIBROCIMENTO, METÁLICA, PLÁSTICA OU TERMOACÚSTICA, INCLUSO TRANSPORTE VERTICAL. AF_12/2015</t>
  </si>
  <si>
    <t>TELHAMENTO COM TELHA ONDULADA DE FIBROCIMENTO E = 6 MM, COM RECOBRIMENTO LATERAL DE 1/4 DE ONDA PARA TELHADO COM INCLINAÇÃO 15°, COM ATÉ 2 ÁGUAS, INCLUSO IÇAMENTO. AF_06/2016</t>
  </si>
  <si>
    <t>FORRO DE PVC, LISO, PARA AMBIENTES EXTERNOS (BEIRAL), INCLUSIVE ESTRUTURA DE FIXAÇÃO E RODA FORRO. AF_05/2017_P</t>
  </si>
  <si>
    <t xml:space="preserve">PISOS E REVESTIMENTOS </t>
  </si>
  <si>
    <t xml:space="preserve">PISO EM CONCRETO </t>
  </si>
  <si>
    <t xml:space="preserve">LASTRO COM MATERIAL GRANULAR, BRITA 01 APLICADO EM PISOS, ESPESSURA DE *5 CM*. AF_08/2017TA </t>
  </si>
  <si>
    <t>REVESTIMENTO CERÂMICO PARA PISO COM PLACAS TIPO ESMALTADA EXTRA DE DIMENSÕES 45X45 CM APLICADA EM AMBIENTES INTERNOS INCLUSI,VE RODA É DE 10 CM E REJUNTAMENTO. AF_06/2014</t>
  </si>
  <si>
    <t>REVESTIMENTO CERÂMICO PARA PAREDES INTERNAS COM PLACAS TIPO ESMALTADA EXTRA DE DIMENSÕES 20X20 CM APLICADAS EM AMBIENTES DE ÁREA MAIOR QUE 5 M² A MEIA ALTURA DAS PAREDE E REJUNTAMENT. AF_06/2014</t>
  </si>
  <si>
    <t>ESQUADRIAS</t>
  </si>
  <si>
    <t>REVESTIMENTOS</t>
  </si>
  <si>
    <t>JANELA DE ALUMÍNIO E VIDRO TEMPERADO 6MM DE CORRER, 4 FOLHAS, FIXAÇÃO COM ARGAMASSA, COM VIDROS, PADRONIZADA. AF_07/2016</t>
  </si>
  <si>
    <t>JANELA DE ALUMÍNIO E VIDRO TEMPERADO 6MM DE CORRER, 2 FOLHAS, FIXAÇÃO COM ARGAMASSA, COM VIDROS, PADRONIZADA. AF_07/2016</t>
  </si>
  <si>
    <t>SOLEIRA EM GRANITO, LARGURA 18 CM, ESPESSURA 2,0 CM. AF_06/2018</t>
  </si>
  <si>
    <t>HIDRAULICA</t>
  </si>
  <si>
    <t>.6</t>
  </si>
  <si>
    <t>VERGA  E CONTRAVERGA  MOLDADA IN LOCO EM CONCRETO PARA JANELAS E PORTAS DIAMETRO (12X10) ARMADAS . AF_03/2016</t>
  </si>
  <si>
    <t>ELETRICA</t>
  </si>
  <si>
    <t>CAIXA SIFONADA, PVC, DN 150 X 185 X 50 MM, JUNTA ELÁSTICA, FORNECIDA E INSTALADA EM RAMAL DE ESGOTO SANITÁRIO COM GRELHA CROMADA. AF_12/2014</t>
  </si>
  <si>
    <t>74166/2</t>
  </si>
  <si>
    <t>CAIXA DE INSPECAO E CONCRETO , 60X60-70 INCUSIVE TAMPAO E ESCAVACAO - FORNECIMENTO E INSTALACAO</t>
  </si>
  <si>
    <t>TOMADA BAIXA DE EMBUTIR (1 MÓDULO), 2P+T 10 A, INCLUINDO SUPORTE E PLACA - FORNECIMENTO E INSTALAÇÃO. AF_12/2015</t>
  </si>
  <si>
    <t>TOMADA BAIXA DE EMBUTIR (1 MÓDULO), 2P+T 20 A, INCLUINDO SUPORTE E PLACA - FORNECIMENTO E INSTALAÇÃO. AF_12/2015</t>
  </si>
  <si>
    <t>DISJUNTOR BIPOLAR TIPO DIN, CORRENTE NOMINAL DE 32A - FORNECIMENTO E INSTALAÇÃO. AF_04/2016</t>
  </si>
  <si>
    <t>DISJUNTOR MONOPOLAR TIPO DIN, CORRENTE NOMINAL DE 20A - FORNECIMENTO E INSTALAÇÃO. AF_04/2016</t>
  </si>
  <si>
    <t>93653</t>
  </si>
  <si>
    <t>DISJUNTOR MONOPOLAR TIPO DIN, CORRENTE NOMINAL DE 10A - FORNECIMENTO E INSTALAÇÃO. AF_04/2016</t>
  </si>
  <si>
    <t>LUMINÁRIA TIPO CALHA, DE SOBREPOR, COM 2 LÂMPADAS TUBULARES DE 36 W - FORNECIMENTO E INSTALAÇÃO. AF_11/2017</t>
  </si>
  <si>
    <t>74131/4</t>
  </si>
  <si>
    <t>QUADRO DE DISTRIBUICAO DE ENERGIA DE EMBUTIR, EM CHAPA METALICA, PARA 18 DISJUNTORES TERMOMAGNETICOS MONOPOLARES, COM BARRAMENTO TRIFASICO E NEUTRO, FORNECIMENTO E INSTALACAO</t>
  </si>
  <si>
    <t>.7</t>
  </si>
  <si>
    <t>PINTURA E FORRO</t>
  </si>
  <si>
    <t>72285</t>
  </si>
  <si>
    <t>CAIXA FUNDO BRITA 40X40X40CM EM ALVENARIA E TAMPA DE CONCRETO - EXECUÇÃO</t>
  </si>
  <si>
    <t>96986</t>
  </si>
  <si>
    <t>HASTE DE ATERRAMENTO 3/4  PARA SPDA - FORNECIMENTO E INSTALAÇÃO. AF_12/2017</t>
  </si>
  <si>
    <t>REFORMA E AMPLIAÇÃO SOBSOLO CRECHE CAMILA</t>
  </si>
  <si>
    <t>RUA DAS AVENCAS - JRD. COLINA</t>
  </si>
  <si>
    <t>.8</t>
  </si>
  <si>
    <t>98228</t>
  </si>
  <si>
    <t>ESTACA BROCA DE CONCRETO, DIÃMETRO DE 20 CM, PROFUNDIDADE DE ATÉ 3 M, ESCAVAÇÃO MANUAL COM TRADO CONCHA, NÃO ARMADA. AF_03/2018</t>
  </si>
  <si>
    <t>97082</t>
  </si>
  <si>
    <t>VASO SANITÁRIO SIFONADO COM CAIXA ACOPLADA LOUÇA BRANCA - PADRÃO MÉDIO, INCLUSO ENGATE FLEXÍVEL EM METAL CROMADO, 1/2 X 40CM, E TUBO DE LIGAÇÃO FLEXIVEL CROMADO - FORNECIMENTO E INSTALAÇÃO. AF_12/2013</t>
  </si>
  <si>
    <t>FORNECIMENTO E INSTALAÇÃO DE TUBOS DE PVC, SOLDÁVEL, ÁGUA FRIA, DN 25 MM (INSTALADO EM RAMAL, SUB-RAMAL, RAMAL DE DISTRIBUIÇÃO OU PRUMADA), INCLUSIVE CONEXÕES, CORTES E FIXAÇÕES, PARA PRÉDIOS. AF_10/2015</t>
  </si>
  <si>
    <t>FORNECIMENTO E INSTALAÇÃO DE TUBOS DE PVC, SOLDÁVEL, ÁGUA FRIA, DN 50 MM (INSTALADO EM PRUMADA), INCLUSIVE CONEXÕES, CORTES E FIXAÇÕES, PARA PRÉDIOS. AF_10/2015</t>
  </si>
  <si>
    <t>FORNECIMENTO E INSTALAÇÃO DE TUBO DE PVC, SÉRIE NORMAL, ESGOTO PREDIAL, DN 40 MM (INSTALADO EM RAMAL DE DESCARGA OU RAMAL DE ESGOTO SANITÁRIO), INCLUSIVE CONEXÕES, CORTES E FIXAÇÕES, PARA PRÉDIOS. AF_10/2015</t>
  </si>
  <si>
    <t>FORNECIMENTO E INSTALAÇÃO DE TUBO DE PVC, SÉRIE NORMAL, ESGOTO PREDIAL, DN 50 MM (INSTALADO EM RAMAL DE DESCARGA OU RAMAL DE ESGOTO SANITÁRIO), INCLUSIVE CONEXÕES, CORTES E FIXAÇÕES PARA, PRÉDIOS. AF_10/2015</t>
  </si>
  <si>
    <t>FORNECIMENTO E INSTALAÇÃO DE TUBO PVC, SÉRIE N, ESGOTO PREDIAL, 100 MM (INST. RAMAL DESCARGA, RAMAL DE ESG. SANIT., PRUMADA ESG. SANIT., VENTILAÇÃO OU SUB-COLETOR AÉREO), INCL. CONEXÕES E CORTES, FIXAÇÕES, P/ PRÉDIOS. AF_10/2015</t>
  </si>
  <si>
    <t>FORNECIMENTO E INSTALAÇÃO DE FORRO EM DRYWALL, PARA AMBIENTES RESIDENCIAIS, INCLUSIVE ESTRUTURA DE FIXAÇÃO. AF_05/2017_P</t>
  </si>
  <si>
    <t>AREA EXTERNA</t>
  </si>
  <si>
    <t xml:space="preserve">PREPARO MANUAL DE TERRENO COM REGULARIZAÇÃO SUPERFICIAL COM COMPACTAÇÃO MECÂNICA </t>
  </si>
  <si>
    <t>EXECUÇÃO DE  PISO DE CONCRETO COM CONCRETO MOLDADO IN LOCO, ACABAMENTO CONVENCIONAL DESEMPENADO PARA RECEBIMENTO DE CERÂMICA, NÃO ARMADO ESPESSURA 6 CM . AF_07/2016</t>
  </si>
  <si>
    <t xml:space="preserve">DREANGEM </t>
  </si>
  <si>
    <t>95566</t>
  </si>
  <si>
    <t>TUBO DE CONCRETO PARA REDES COLETORAS DE ÁGUAS PLUVIAIS, DIÂMETRO DE 300MM, JUNTA RÍGIDA, INSTALADO EM LOCAL COM ALTO NÍVEL DE INTERFERÊNCIAS - FORNECIMENTO E ASSENTAMENTO. AF_12/2015</t>
  </si>
  <si>
    <t>83659</t>
  </si>
  <si>
    <t xml:space="preserve">BOCA DE LOBO EM ALVENARIA TIJOLO MACICO, REVESTIDA C/ ARGAMASSA DE CIMENTO E AREIA 1:3, SOBRE LASTRO DE CONCRETO 10CM E TAMPA DE GRELHA EM AÇO CA50 </t>
  </si>
  <si>
    <t>97626</t>
  </si>
  <si>
    <t>DEMOLIÇÃO DE PILARES E VIGAS EM CONCRETO ARMADO, DE FORMA MANUAL, SEM REAPROVEITAMENTO. AF_12/2017</t>
  </si>
  <si>
    <t>72897</t>
  </si>
  <si>
    <t>CARGA MANUAL DE ENTULHO EM CAMINHAO BASCULANTE 6 M3</t>
  </si>
  <si>
    <t>DEMOLIÇÃO DE ESCADA</t>
  </si>
  <si>
    <t>72900</t>
  </si>
  <si>
    <t>TRANSPORTE DE ENTULHO COM CAMINHAO BASCULANTE 6 M3, RODOVIA PAVIMENTADA, DMT 0,5 A 1,0 KM</t>
  </si>
  <si>
    <t>CALÇADA EXTERNA</t>
  </si>
  <si>
    <t>92396</t>
  </si>
  <si>
    <t>EXECUÇÃO DE PASSEIO EM PISO INTERTRAVADO, COM BLOCO RETANGULAR COR NATURAL DE 20 X 10 CM, ESPESSURA 6 CM. AF_12/2015</t>
  </si>
  <si>
    <t xml:space="preserve">ESTRUTRA DE REFORÇO DE MURO </t>
  </si>
  <si>
    <t>74106/1</t>
  </si>
  <si>
    <t>IMPERMEABILIZACAO DE ESTRUTURAS ENTERRADAS, COM TINTA ASFALTICA, DUAS DEMAOS.</t>
  </si>
  <si>
    <t>MANTA TERMICA PLÁSTICA REVESTIDA POR PELÍCULA DE ALUMÍNO DUPLA, INCLUSO TRANSPORTE VERTICAL. AF_06/2016</t>
  </si>
  <si>
    <t>FORNECIMENTO E ISTALAÇÃO DE RUFO EM CHAPA DE AÇO GALVANIZADO NÚMERO 24, CORTE DE 40 CM, INCLUSO TRANSPORTE VERTICAL. AF_06/2016</t>
  </si>
  <si>
    <t>KIT DE PORTA DE MADEIRA C/ EMASSAMENTO E PINTURA, SEMI-OCA (LEVE OU MÉDIA), PADRÃO MÉDIO, 70X210CM, ESPESSURA DE 3,5CM, ITENS INCLUSOS: DOBRADIÇAS, MONTAGEM E INSTALAÇÃO DO BATENTE E VISTAS, FECHADURA COM EXECUÇÃO DO FURO - FORNECIMENTO E INSTALAÇÃO COMPLETA. AF_08/2015</t>
  </si>
  <si>
    <t>KIT DE PORTA DE MADEIRA C/ EMASSAMENTO E PINTURA, SEMI-OCA (LEVE OU MÉDIA), PADRÃO MÉDIO, 90X210CM, ESPESSURA DE 3,5CM, ITENS INCLUSOS: DOBRADIÇAS, MONTAGEM E INSTALAÇÃO DO BATENTE E VISTAS, FECHADURA COM EXECUÇÃO DO FURO - FORNECIMENTO E INSTALAÇÃO COMPLETA. AF_08/2015</t>
  </si>
  <si>
    <t>PORTA VIDRO TEMPERADO INCOLOR, 2 FOLHAS DE CORRER, E = 10 MM INCLUSO TRILHOS E GUARNIÇOES(SEM FERRAGENS)</t>
  </si>
  <si>
    <t>JOGO DE FERRAGENS CROMADAS P/ PORTA DE VIDRO TEMPERADO, DUAS FOLHAS UMA FIXA E OUTRA MOVEL COMPOSTA: DOBRADICA SUPERIOR (101) E INFERIOR (103),TRINCO (502), FECHADURA (520),CONTRA FECHADURA (531),COM PUCHADORES TUBULARES</t>
  </si>
  <si>
    <t>REF. SINAPI SET 2018</t>
  </si>
</sst>
</file>

<file path=xl/styles.xml><?xml version="1.0" encoding="utf-8"?>
<styleSheet xmlns="http://schemas.openxmlformats.org/spreadsheetml/2006/main">
  <numFmts count="7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###,###,##0.00"/>
    <numFmt numFmtId="174" formatCode="_(* #,##0.000_);_(* \(#,##0.000\);_(* &quot;-&quot;??_);_(@_)"/>
    <numFmt numFmtId="175" formatCode="0.000%"/>
    <numFmt numFmtId="176" formatCode="_(* #,##0.0_);_(* \(#,##0.0\);_(* &quot;-&quot;??_);_(@_)"/>
    <numFmt numFmtId="177" formatCode="0.0000%"/>
    <numFmt numFmtId="178" formatCode="0.00000%"/>
    <numFmt numFmtId="179" formatCode="0.000000000"/>
    <numFmt numFmtId="180" formatCode="0.0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0000_);_(* \(#,##0.00000000\);_(* &quot;-&quot;??_);_(@_)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#,##0.000"/>
    <numFmt numFmtId="196" formatCode="#,##0.0000"/>
    <numFmt numFmtId="197" formatCode="###,###,##0.000"/>
    <numFmt numFmtId="198" formatCode="###,###,##0.0000"/>
    <numFmt numFmtId="199" formatCode="###,###,##0.00000"/>
    <numFmt numFmtId="200" formatCode="###,###,##0.000000"/>
    <numFmt numFmtId="201" formatCode="###,###,##0.0000000"/>
    <numFmt numFmtId="202" formatCode="###,###,##0.00000000"/>
    <numFmt numFmtId="203" formatCode="_(&quot;R$ &quot;* #,##0.0_);_(&quot;R$ &quot;* \(#,##0.0\);_(&quot;R$ &quot;* &quot;-&quot;??_);_(@_)"/>
    <numFmt numFmtId="204" formatCode="_(&quot;R$ &quot;* #,##0.000_);_(&quot;R$ &quot;* \(#,##0.000\);_(&quot;R$ &quot;* &quot;-&quot;??_);_(@_)"/>
    <numFmt numFmtId="205" formatCode="_(&quot;R$ &quot;* #,##0.0000_);_(&quot;R$ &quot;* \(#,##0.0000\);_(&quot;R$ &quot;* &quot;-&quot;??_);_(@_)"/>
    <numFmt numFmtId="206" formatCode="_(&quot;R$ &quot;* #,##0.00000_);_(&quot;R$ &quot;* \(#,##0.00000\);_(&quot;R$ &quot;* &quot;-&quot;??_);_(@_)"/>
    <numFmt numFmtId="207" formatCode="_(&quot;R$ &quot;* #,##0.000000_);_(&quot;R$ &quot;* \(#,##0.000000\);_(&quot;R$ &quot;* &quot;-&quot;??_);_(@_)"/>
    <numFmt numFmtId="208" formatCode="_(&quot;R$ &quot;* #,##0.0000000_);_(&quot;R$ &quot;* \(#,##0.0000000\);_(&quot;R$ &quot;* &quot;-&quot;??_);_(@_)"/>
    <numFmt numFmtId="209" formatCode="_(&quot;R$ &quot;* #,##0.00000000_);_(&quot;R$ &quot;* \(#,##0.00000000\);_(&quot;R$ &quot;* &quot;-&quot;??_);_(@_)"/>
    <numFmt numFmtId="210" formatCode="#,##0.00000"/>
    <numFmt numFmtId="211" formatCode="#,##0.000000"/>
    <numFmt numFmtId="212" formatCode="#,##0.0000000"/>
    <numFmt numFmtId="213" formatCode="#,##0.00000000"/>
    <numFmt numFmtId="214" formatCode="#,##0.000000000"/>
    <numFmt numFmtId="215" formatCode="_(&quot;R$ &quot;* #,##0.000000000_);_(&quot;R$ &quot;* \(#,##0.000000000\);_(&quot;R$ &quot;* &quot;-&quot;??_);_(@_)"/>
    <numFmt numFmtId="216" formatCode="_(&quot;R$ &quot;* #,##0.0000000000_);_(&quot;R$ &quot;* \(#,##0.0000000000\);_(&quot;R$ &quot;* &quot;-&quot;??_);_(@_)"/>
    <numFmt numFmtId="217" formatCode="_(&quot;R$ &quot;* #,##0.00000000000_);_(&quot;R$ &quot;* \(#,##0.00000000000\);_(&quot;R$ &quot;* &quot;-&quot;??_);_(@_)"/>
    <numFmt numFmtId="218" formatCode="_(&quot;R$ &quot;* #,##0.000000000000_);_(&quot;R$ &quot;* \(#,##0.000000000000\);_(&quot;R$ &quot;* &quot;-&quot;??_);_(@_)"/>
    <numFmt numFmtId="219" formatCode="_(* #,##0_);_(* \(#,##0\);_(* &quot;-&quot;??_);_(@_)"/>
    <numFmt numFmtId="220" formatCode="_(* #,##0.00000_);_(* \(#,##0.00000\);_(* &quot;-&quot;?????_);_(@_)"/>
    <numFmt numFmtId="221" formatCode="#,##0.0"/>
    <numFmt numFmtId="222" formatCode="0.000000%"/>
    <numFmt numFmtId="223" formatCode="&quot;R$ &quot;#,##0.000_);[Red]\(&quot;R$ &quot;#,##0.000\)"/>
    <numFmt numFmtId="224" formatCode="&quot;R$ &quot;#,##0.0000_);[Red]\(&quot;R$ &quot;#,##0.0000\)"/>
    <numFmt numFmtId="225" formatCode="&quot;( &quot;0&quot; )&quot;"/>
    <numFmt numFmtId="226" formatCode="[$-416]dddd\,\ d&quot; de &quot;mmmm&quot; de &quot;yyyy"/>
    <numFmt numFmtId="227" formatCode="0.0"/>
  </numFmts>
  <fonts count="60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b/>
      <sz val="10"/>
      <color indexed="9"/>
      <name val="Arial"/>
      <family val="2"/>
    </font>
    <font>
      <b/>
      <i/>
      <u val="single"/>
      <sz val="11"/>
      <name val="Arial"/>
      <family val="2"/>
    </font>
    <font>
      <b/>
      <sz val="9"/>
      <name val="Arial"/>
      <family val="2"/>
    </font>
    <font>
      <b/>
      <i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9"/>
      </left>
      <right>
        <color indexed="63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0" fillId="21" borderId="5" applyNumberFormat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1" fontId="0" fillId="0" borderId="10" xfId="0" applyNumberFormat="1" applyFont="1" applyFill="1" applyBorder="1" applyAlignment="1" applyProtection="1">
      <alignment horizontal="center"/>
      <protection/>
    </xf>
    <xf numFmtId="225" fontId="2" fillId="0" borderId="11" xfId="0" applyNumberFormat="1" applyFont="1" applyFill="1" applyBorder="1" applyAlignment="1" applyProtection="1">
      <alignment horizontal="right"/>
      <protection/>
    </xf>
    <xf numFmtId="10" fontId="1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1" fontId="6" fillId="33" borderId="10" xfId="0" applyNumberFormat="1" applyFont="1" applyFill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1" fontId="0" fillId="0" borderId="10" xfId="0" applyNumberFormat="1" applyFont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right" vertical="top"/>
      <protection/>
    </xf>
    <xf numFmtId="10" fontId="0" fillId="0" borderId="15" xfId="0" applyNumberFormat="1" applyFont="1" applyBorder="1" applyAlignment="1" applyProtection="1">
      <alignment vertical="top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20" xfId="0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center" vertical="center"/>
      <protection/>
    </xf>
    <xf numFmtId="10" fontId="3" fillId="0" borderId="21" xfId="0" applyNumberFormat="1" applyFont="1" applyFill="1" applyBorder="1" applyAlignment="1" applyProtection="1">
      <alignment horizontal="center" vertical="center"/>
      <protection/>
    </xf>
    <xf numFmtId="10" fontId="3" fillId="0" borderId="19" xfId="0" applyNumberFormat="1" applyFont="1" applyFill="1" applyBorder="1" applyAlignment="1" applyProtection="1">
      <alignment horizontal="center" vertical="center"/>
      <protection/>
    </xf>
    <xf numFmtId="10" fontId="3" fillId="0" borderId="22" xfId="0" applyNumberFormat="1" applyFont="1" applyFill="1" applyBorder="1" applyAlignment="1" applyProtection="1">
      <alignment horizontal="center" vertical="center"/>
      <protection/>
    </xf>
    <xf numFmtId="10" fontId="3" fillId="0" borderId="10" xfId="0" applyNumberFormat="1" applyFont="1" applyFill="1" applyBorder="1" applyAlignment="1" applyProtection="1">
      <alignment horizontal="center" vertical="center"/>
      <protection/>
    </xf>
    <xf numFmtId="10" fontId="3" fillId="0" borderId="23" xfId="0" applyNumberFormat="1" applyFont="1" applyFill="1" applyBorder="1" applyAlignment="1" applyProtection="1">
      <alignment horizontal="center" vertical="center"/>
      <protection/>
    </xf>
    <xf numFmtId="10" fontId="3" fillId="0" borderId="24" xfId="0" applyNumberFormat="1" applyFont="1" applyFill="1" applyBorder="1" applyAlignment="1" applyProtection="1">
      <alignment horizontal="center" vertical="center"/>
      <protection/>
    </xf>
    <xf numFmtId="10" fontId="3" fillId="0" borderId="25" xfId="0" applyNumberFormat="1" applyFont="1" applyFill="1" applyBorder="1" applyAlignment="1" applyProtection="1">
      <alignment horizontal="center" vertical="center"/>
      <protection/>
    </xf>
    <xf numFmtId="10" fontId="3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0" fontId="6" fillId="0" borderId="27" xfId="0" applyNumberFormat="1" applyFont="1" applyFill="1" applyBorder="1" applyAlignment="1" applyProtection="1">
      <alignment horizontal="center" vertical="center"/>
      <protection/>
    </xf>
    <xf numFmtId="10" fontId="10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left" vertical="center" indent="2"/>
      <protection locked="0"/>
    </xf>
    <xf numFmtId="14" fontId="2" fillId="33" borderId="10" xfId="0" applyNumberFormat="1" applyFont="1" applyFill="1" applyBorder="1" applyAlignment="1" applyProtection="1">
      <alignment horizontal="left" vertical="center" indent="2"/>
      <protection locked="0"/>
    </xf>
    <xf numFmtId="10" fontId="2" fillId="33" borderId="10" xfId="53" applyNumberFormat="1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left" wrapText="1"/>
      <protection/>
    </xf>
    <xf numFmtId="0" fontId="4" fillId="0" borderId="18" xfId="0" applyFont="1" applyBorder="1" applyAlignment="1" applyProtection="1">
      <alignment horizontal="left" wrapText="1"/>
      <protection/>
    </xf>
    <xf numFmtId="0" fontId="4" fillId="0" borderId="30" xfId="0" applyFont="1" applyBorder="1" applyAlignment="1" applyProtection="1">
      <alignment horizontal="left" wrapText="1"/>
      <protection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2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2" fillId="33" borderId="14" xfId="0" applyNumberFormat="1" applyFont="1" applyFill="1" applyBorder="1" applyAlignment="1" applyProtection="1">
      <alignment horizontal="right" vertical="top"/>
      <protection locked="0"/>
    </xf>
    <xf numFmtId="0" fontId="2" fillId="0" borderId="11" xfId="0" applyNumberFormat="1" applyFont="1" applyFill="1" applyBorder="1" applyAlignment="1" applyProtection="1">
      <alignment horizontal="right"/>
      <protection locked="0"/>
    </xf>
    <xf numFmtId="10" fontId="10" fillId="35" borderId="31" xfId="0" applyNumberFormat="1" applyFont="1" applyFill="1" applyBorder="1" applyAlignment="1" applyProtection="1">
      <alignment horizontal="center" vertical="center"/>
      <protection locked="0"/>
    </xf>
    <xf numFmtId="10" fontId="6" fillId="33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5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2" fontId="7" fillId="0" borderId="0" xfId="0" applyNumberFormat="1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2" fontId="7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2" fontId="8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 vertical="center"/>
      <protection/>
    </xf>
    <xf numFmtId="2" fontId="8" fillId="0" borderId="0" xfId="0" applyNumberFormat="1" applyFont="1" applyAlignment="1" applyProtection="1">
      <alignment vertical="center"/>
      <protection/>
    </xf>
    <xf numFmtId="14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0" fontId="0" fillId="0" borderId="0" xfId="0" applyNumberFormat="1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2" fontId="7" fillId="0" borderId="0" xfId="0" applyNumberFormat="1" applyFont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10" fontId="0" fillId="0" borderId="0" xfId="53" applyNumberFormat="1" applyFont="1" applyAlignment="1" applyProtection="1">
      <alignment horizontal="center" vertical="center"/>
      <protection/>
    </xf>
    <xf numFmtId="10" fontId="4" fillId="0" borderId="0" xfId="0" applyNumberFormat="1" applyFont="1" applyAlignment="1" applyProtection="1">
      <alignment horizontal="center" vertical="center"/>
      <protection/>
    </xf>
    <xf numFmtId="10" fontId="13" fillId="0" borderId="0" xfId="0" applyNumberFormat="1" applyFont="1" applyAlignment="1" applyProtection="1">
      <alignment horizontal="center" vertical="center"/>
      <protection/>
    </xf>
    <xf numFmtId="10" fontId="14" fillId="0" borderId="0" xfId="0" applyNumberFormat="1" applyFont="1" applyAlignment="1" applyProtection="1">
      <alignment horizontal="center" vertical="center"/>
      <protection/>
    </xf>
    <xf numFmtId="10" fontId="14" fillId="0" borderId="0" xfId="53" applyNumberFormat="1" applyFont="1" applyAlignment="1" applyProtection="1">
      <alignment horizontal="center" vertical="center"/>
      <protection/>
    </xf>
    <xf numFmtId="10" fontId="0" fillId="0" borderId="0" xfId="53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4" fillId="0" borderId="29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" fontId="2" fillId="33" borderId="10" xfId="0" applyNumberFormat="1" applyFont="1" applyFill="1" applyBorder="1" applyAlignment="1" applyProtection="1">
      <alignment horizontal="left" vertical="center" indent="2"/>
      <protection/>
    </xf>
    <xf numFmtId="1" fontId="2" fillId="33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1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7" fillId="36" borderId="27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/>
      <protection/>
    </xf>
    <xf numFmtId="10" fontId="4" fillId="0" borderId="30" xfId="53" applyNumberFormat="1" applyFont="1" applyFill="1" applyBorder="1" applyAlignment="1" applyProtection="1">
      <alignment horizontal="center"/>
      <protection/>
    </xf>
    <xf numFmtId="173" fontId="4" fillId="0" borderId="36" xfId="0" applyNumberFormat="1" applyFont="1" applyFill="1" applyBorder="1" applyAlignment="1" applyProtection="1">
      <alignment horizontal="right"/>
      <protection/>
    </xf>
    <xf numFmtId="0" fontId="4" fillId="0" borderId="22" xfId="0" applyFont="1" applyFill="1" applyBorder="1" applyAlignment="1" applyProtection="1">
      <alignment/>
      <protection/>
    </xf>
    <xf numFmtId="173" fontId="4" fillId="0" borderId="10" xfId="0" applyNumberFormat="1" applyFont="1" applyFill="1" applyBorder="1" applyAlignment="1" applyProtection="1">
      <alignment horizontal="center"/>
      <protection/>
    </xf>
    <xf numFmtId="10" fontId="4" fillId="0" borderId="10" xfId="53" applyNumberFormat="1" applyFont="1" applyFill="1" applyBorder="1" applyAlignment="1" applyProtection="1">
      <alignment horizontal="center"/>
      <protection/>
    </xf>
    <xf numFmtId="173" fontId="4" fillId="0" borderId="23" xfId="0" applyNumberFormat="1" applyFont="1" applyFill="1" applyBorder="1" applyAlignment="1" applyProtection="1">
      <alignment horizontal="right"/>
      <protection/>
    </xf>
    <xf numFmtId="0" fontId="4" fillId="0" borderId="37" xfId="0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 horizontal="right"/>
      <protection/>
    </xf>
    <xf numFmtId="173" fontId="17" fillId="36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173" fontId="1" fillId="37" borderId="27" xfId="0" applyNumberFormat="1" applyFont="1" applyFill="1" applyBorder="1" applyAlignment="1" applyProtection="1">
      <alignment/>
      <protection locked="0"/>
    </xf>
    <xf numFmtId="173" fontId="4" fillId="0" borderId="30" xfId="0" applyNumberFormat="1" applyFont="1" applyFill="1" applyBorder="1" applyAlignment="1" applyProtection="1">
      <alignment horizontal="right"/>
      <protection locked="0"/>
    </xf>
    <xf numFmtId="173" fontId="4" fillId="0" borderId="18" xfId="0" applyNumberFormat="1" applyFont="1" applyFill="1" applyBorder="1" applyAlignment="1" applyProtection="1">
      <alignment horizontal="right"/>
      <protection locked="0"/>
    </xf>
    <xf numFmtId="173" fontId="4" fillId="0" borderId="10" xfId="0" applyNumberFormat="1" applyFont="1" applyFill="1" applyBorder="1" applyAlignment="1" applyProtection="1">
      <alignment/>
      <protection locked="0"/>
    </xf>
    <xf numFmtId="0" fontId="16" fillId="0" borderId="38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top"/>
      <protection/>
    </xf>
    <xf numFmtId="0" fontId="0" fillId="0" borderId="39" xfId="0" applyBorder="1" applyAlignment="1" applyProtection="1">
      <alignment/>
      <protection/>
    </xf>
    <xf numFmtId="0" fontId="5" fillId="0" borderId="34" xfId="0" applyFont="1" applyFill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0" fillId="0" borderId="34" xfId="0" applyFont="1" applyFill="1" applyBorder="1" applyAlignment="1" applyProtection="1">
      <alignment/>
      <protection/>
    </xf>
    <xf numFmtId="0" fontId="2" fillId="36" borderId="2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37" borderId="27" xfId="0" applyFont="1" applyFill="1" applyBorder="1" applyAlignment="1" applyProtection="1">
      <alignment/>
      <protection/>
    </xf>
    <xf numFmtId="0" fontId="4" fillId="37" borderId="27" xfId="0" applyFont="1" applyFill="1" applyBorder="1" applyAlignment="1" applyProtection="1">
      <alignment/>
      <protection/>
    </xf>
    <xf numFmtId="173" fontId="4" fillId="37" borderId="27" xfId="0" applyNumberFormat="1" applyFont="1" applyFill="1" applyBorder="1" applyAlignment="1" applyProtection="1">
      <alignment/>
      <protection/>
    </xf>
    <xf numFmtId="173" fontId="1" fillId="37" borderId="27" xfId="0" applyNumberFormat="1" applyFont="1" applyFill="1" applyBorder="1" applyAlignment="1" applyProtection="1">
      <alignment/>
      <protection/>
    </xf>
    <xf numFmtId="173" fontId="1" fillId="37" borderId="27" xfId="0" applyNumberFormat="1" applyFont="1" applyFill="1" applyBorder="1" applyAlignment="1" applyProtection="1">
      <alignment horizontal="right"/>
      <protection/>
    </xf>
    <xf numFmtId="0" fontId="4" fillId="0" borderId="35" xfId="0" applyFont="1" applyBorder="1" applyAlignment="1" applyProtection="1">
      <alignment/>
      <protection/>
    </xf>
    <xf numFmtId="0" fontId="4" fillId="0" borderId="30" xfId="0" applyFont="1" applyFill="1" applyBorder="1" applyAlignment="1" applyProtection="1">
      <alignment horizontal="left" vertical="center"/>
      <protection/>
    </xf>
    <xf numFmtId="0" fontId="4" fillId="0" borderId="30" xfId="0" applyFont="1" applyFill="1" applyBorder="1" applyAlignment="1" applyProtection="1">
      <alignment/>
      <protection/>
    </xf>
    <xf numFmtId="173" fontId="4" fillId="0" borderId="30" xfId="0" applyNumberFormat="1" applyFont="1" applyFill="1" applyBorder="1" applyAlignment="1" applyProtection="1">
      <alignment horizontal="right"/>
      <protection/>
    </xf>
    <xf numFmtId="197" fontId="4" fillId="0" borderId="36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38" borderId="0" xfId="0" applyFont="1" applyFill="1" applyAlignment="1" applyProtection="1">
      <alignment/>
      <protection/>
    </xf>
    <xf numFmtId="0" fontId="13" fillId="0" borderId="37" xfId="0" applyFont="1" applyBorder="1" applyAlignment="1" applyProtection="1">
      <alignment/>
      <protection/>
    </xf>
    <xf numFmtId="0" fontId="4" fillId="0" borderId="18" xfId="0" applyFont="1" applyFill="1" applyBorder="1" applyAlignment="1" applyProtection="1">
      <alignment horizontal="left" vertical="center"/>
      <protection/>
    </xf>
    <xf numFmtId="0" fontId="4" fillId="0" borderId="18" xfId="0" applyFont="1" applyFill="1" applyBorder="1" applyAlignment="1" applyProtection="1">
      <alignment/>
      <protection/>
    </xf>
    <xf numFmtId="173" fontId="4" fillId="0" borderId="18" xfId="0" applyNumberFormat="1" applyFont="1" applyFill="1" applyBorder="1" applyAlignment="1" applyProtection="1">
      <alignment horizontal="right"/>
      <protection/>
    </xf>
    <xf numFmtId="0" fontId="13" fillId="0" borderId="22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/>
      <protection/>
    </xf>
    <xf numFmtId="173" fontId="4" fillId="0" borderId="10" xfId="0" applyNumberFormat="1" applyFont="1" applyFill="1" applyBorder="1" applyAlignment="1" applyProtection="1">
      <alignment/>
      <protection/>
    </xf>
    <xf numFmtId="173" fontId="4" fillId="0" borderId="18" xfId="0" applyNumberFormat="1" applyFont="1" applyFill="1" applyBorder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0" fontId="4" fillId="0" borderId="30" xfId="53" applyNumberFormat="1" applyFont="1" applyFill="1" applyBorder="1" applyAlignment="1" applyProtection="1">
      <alignment horizontal="center"/>
      <protection locked="0"/>
    </xf>
    <xf numFmtId="10" fontId="4" fillId="0" borderId="10" xfId="53" applyNumberFormat="1" applyFont="1" applyFill="1" applyBorder="1" applyAlignment="1" applyProtection="1">
      <alignment horizontal="center"/>
      <protection locked="0"/>
    </xf>
    <xf numFmtId="10" fontId="4" fillId="0" borderId="36" xfId="53" applyNumberFormat="1" applyFont="1" applyFill="1" applyBorder="1" applyAlignment="1" applyProtection="1">
      <alignment horizontal="center"/>
      <protection/>
    </xf>
    <xf numFmtId="10" fontId="4" fillId="0" borderId="18" xfId="53" applyNumberFormat="1" applyFont="1" applyFill="1" applyBorder="1" applyAlignment="1" applyProtection="1">
      <alignment horizontal="center"/>
      <protection/>
    </xf>
    <xf numFmtId="10" fontId="4" fillId="0" borderId="21" xfId="53" applyNumberFormat="1" applyFont="1" applyFill="1" applyBorder="1" applyAlignment="1" applyProtection="1">
      <alignment horizontal="center"/>
      <protection/>
    </xf>
    <xf numFmtId="10" fontId="4" fillId="0" borderId="19" xfId="53" applyNumberFormat="1" applyFont="1" applyFill="1" applyBorder="1" applyAlignment="1" applyProtection="1">
      <alignment horizontal="center"/>
      <protection/>
    </xf>
    <xf numFmtId="173" fontId="4" fillId="0" borderId="23" xfId="0" applyNumberFormat="1" applyFont="1" applyFill="1" applyBorder="1" applyAlignment="1" applyProtection="1">
      <alignment horizontal="center"/>
      <protection/>
    </xf>
    <xf numFmtId="173" fontId="4" fillId="0" borderId="25" xfId="0" applyNumberFormat="1" applyFont="1" applyFill="1" applyBorder="1" applyAlignment="1" applyProtection="1">
      <alignment horizontal="center"/>
      <protection/>
    </xf>
    <xf numFmtId="173" fontId="4" fillId="0" borderId="26" xfId="0" applyNumberFormat="1" applyFont="1" applyFill="1" applyBorder="1" applyAlignment="1" applyProtection="1">
      <alignment horizontal="center"/>
      <protection/>
    </xf>
    <xf numFmtId="0" fontId="10" fillId="0" borderId="40" xfId="0" applyFont="1" applyBorder="1" applyAlignment="1" applyProtection="1">
      <alignment vertical="center"/>
      <protection/>
    </xf>
    <xf numFmtId="0" fontId="10" fillId="0" borderId="4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10" fontId="2" fillId="0" borderId="42" xfId="0" applyNumberFormat="1" applyFont="1" applyBorder="1" applyAlignment="1" applyProtection="1">
      <alignment horizontal="distributed" vertical="top"/>
      <protection/>
    </xf>
    <xf numFmtId="0" fontId="2" fillId="0" borderId="43" xfId="0" applyFont="1" applyBorder="1" applyAlignment="1" applyProtection="1">
      <alignment horizontal="distributed" vertical="top"/>
      <protection/>
    </xf>
    <xf numFmtId="0" fontId="2" fillId="0" borderId="44" xfId="0" applyFont="1" applyBorder="1" applyAlignment="1" applyProtection="1">
      <alignment horizontal="distributed" vertical="top"/>
      <protection/>
    </xf>
    <xf numFmtId="0" fontId="6" fillId="34" borderId="45" xfId="0" applyFont="1" applyFill="1" applyBorder="1" applyAlignment="1" applyProtection="1">
      <alignment horizontal="center" vertical="center"/>
      <protection/>
    </xf>
    <xf numFmtId="0" fontId="6" fillId="34" borderId="20" xfId="0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6" fillId="34" borderId="46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2" fillId="33" borderId="33" xfId="0" applyNumberFormat="1" applyFont="1" applyFill="1" applyBorder="1" applyAlignment="1" applyProtection="1">
      <alignment horizontal="center" vertical="center"/>
      <protection locked="0"/>
    </xf>
    <xf numFmtId="1" fontId="2" fillId="33" borderId="47" xfId="0" applyNumberFormat="1" applyFont="1" applyFill="1" applyBorder="1" applyAlignment="1" applyProtection="1">
      <alignment horizontal="center" vertical="center"/>
      <protection locked="0"/>
    </xf>
    <xf numFmtId="1" fontId="2" fillId="33" borderId="48" xfId="0" applyNumberFormat="1" applyFont="1" applyFill="1" applyBorder="1" applyAlignment="1" applyProtection="1">
      <alignment horizontal="center" vertical="center"/>
      <protection locked="0"/>
    </xf>
    <xf numFmtId="1" fontId="2" fillId="33" borderId="33" xfId="0" applyNumberFormat="1" applyFont="1" applyFill="1" applyBorder="1" applyAlignment="1" applyProtection="1">
      <alignment horizontal="center" vertical="center"/>
      <protection/>
    </xf>
    <xf numFmtId="1" fontId="2" fillId="33" borderId="47" xfId="0" applyNumberFormat="1" applyFont="1" applyFill="1" applyBorder="1" applyAlignment="1" applyProtection="1">
      <alignment horizontal="center" vertical="center"/>
      <protection/>
    </xf>
    <xf numFmtId="1" fontId="2" fillId="33" borderId="48" xfId="0" applyNumberFormat="1" applyFont="1" applyFill="1" applyBorder="1" applyAlignment="1" applyProtection="1">
      <alignment horizontal="center" vertical="center"/>
      <protection/>
    </xf>
    <xf numFmtId="10" fontId="2" fillId="0" borderId="42" xfId="0" applyNumberFormat="1" applyFont="1" applyBorder="1" applyAlignment="1" applyProtection="1">
      <alignment horizontal="center"/>
      <protection/>
    </xf>
    <xf numFmtId="10" fontId="2" fillId="0" borderId="43" xfId="0" applyNumberFormat="1" applyFont="1" applyBorder="1" applyAlignment="1" applyProtection="1">
      <alignment horizontal="center"/>
      <protection/>
    </xf>
    <xf numFmtId="10" fontId="2" fillId="0" borderId="44" xfId="0" applyNumberFormat="1" applyFont="1" applyBorder="1" applyAlignment="1" applyProtection="1">
      <alignment horizontal="center"/>
      <protection/>
    </xf>
    <xf numFmtId="14" fontId="2" fillId="33" borderId="33" xfId="0" applyNumberFormat="1" applyFont="1" applyFill="1" applyBorder="1" applyAlignment="1" applyProtection="1">
      <alignment horizontal="center" vertical="center"/>
      <protection locked="0"/>
    </xf>
    <xf numFmtId="0" fontId="2" fillId="33" borderId="47" xfId="0" applyNumberFormat="1" applyFont="1" applyFill="1" applyBorder="1" applyAlignment="1" applyProtection="1">
      <alignment horizontal="center" vertical="center"/>
      <protection locked="0"/>
    </xf>
    <xf numFmtId="0" fontId="2" fillId="33" borderId="48" xfId="0" applyNumberFormat="1" applyFont="1" applyFill="1" applyBorder="1" applyAlignment="1" applyProtection="1">
      <alignment horizontal="center" vertical="center"/>
      <protection locked="0"/>
    </xf>
    <xf numFmtId="173" fontId="4" fillId="0" borderId="10" xfId="0" applyNumberFormat="1" applyFont="1" applyFill="1" applyBorder="1" applyAlignment="1" applyProtection="1">
      <alignment horizontal="center"/>
      <protection/>
    </xf>
    <xf numFmtId="10" fontId="4" fillId="0" borderId="30" xfId="53" applyNumberFormat="1" applyFont="1" applyFill="1" applyBorder="1" applyAlignment="1" applyProtection="1">
      <alignment horizontal="center"/>
      <protection/>
    </xf>
    <xf numFmtId="10" fontId="4" fillId="0" borderId="10" xfId="53" applyNumberFormat="1" applyFont="1" applyFill="1" applyBorder="1" applyAlignment="1" applyProtection="1">
      <alignment horizontal="center"/>
      <protection/>
    </xf>
    <xf numFmtId="0" fontId="17" fillId="36" borderId="27" xfId="0" applyFont="1" applyFill="1" applyBorder="1" applyAlignment="1" applyProtection="1">
      <alignment horizontal="right" vertical="center" wrapText="1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3" fontId="17" fillId="36" borderId="27" xfId="0" applyNumberFormat="1" applyFont="1" applyFill="1" applyBorder="1" applyAlignment="1" applyProtection="1">
      <alignment horizontal="center" vertical="center" wrapText="1"/>
      <protection/>
    </xf>
    <xf numFmtId="0" fontId="17" fillId="36" borderId="2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/>
      <protection/>
    </xf>
    <xf numFmtId="10" fontId="17" fillId="36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70" fontId="2" fillId="33" borderId="23" xfId="47" applyFont="1" applyFill="1" applyBorder="1" applyAlignment="1" applyProtection="1">
      <alignment horizontal="right" vertical="center"/>
      <protection/>
    </xf>
    <xf numFmtId="170" fontId="2" fillId="33" borderId="22" xfId="47" applyFont="1" applyFill="1" applyBorder="1" applyAlignment="1" applyProtection="1">
      <alignment horizontal="right" vertical="center"/>
      <protection/>
    </xf>
    <xf numFmtId="173" fontId="4" fillId="0" borderId="30" xfId="0" applyNumberFormat="1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2" fontId="2" fillId="33" borderId="23" xfId="0" applyNumberFormat="1" applyFont="1" applyFill="1" applyBorder="1" applyAlignment="1" applyProtection="1">
      <alignment horizontal="right" vertical="center"/>
      <protection/>
    </xf>
    <xf numFmtId="2" fontId="2" fillId="33" borderId="22" xfId="0" applyNumberFormat="1" applyFont="1" applyFill="1" applyBorder="1" applyAlignment="1" applyProtection="1">
      <alignment horizontal="right" vertical="center"/>
      <protection/>
    </xf>
    <xf numFmtId="1" fontId="2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27" xfId="0" applyFont="1" applyFill="1" applyBorder="1" applyAlignment="1" applyProtection="1">
      <alignment horizontal="center" vertical="center" wrapText="1"/>
      <protection/>
    </xf>
    <xf numFmtId="4" fontId="2" fillId="33" borderId="23" xfId="0" applyNumberFormat="1" applyFont="1" applyFill="1" applyBorder="1" applyAlignment="1" applyProtection="1">
      <alignment horizontal="right" vertical="center"/>
      <protection/>
    </xf>
    <xf numFmtId="4" fontId="2" fillId="33" borderId="22" xfId="0" applyNumberFormat="1" applyFont="1" applyFill="1" applyBorder="1" applyAlignment="1" applyProtection="1">
      <alignment horizontal="right" vertical="center"/>
      <protection/>
    </xf>
    <xf numFmtId="0" fontId="1" fillId="37" borderId="27" xfId="0" applyFont="1" applyFill="1" applyBorder="1" applyAlignment="1" applyProtection="1">
      <alignment horizontal="right"/>
      <protection/>
    </xf>
    <xf numFmtId="0" fontId="4" fillId="0" borderId="30" xfId="0" applyFont="1" applyBorder="1" applyAlignment="1" applyProtection="1">
      <alignment horizontal="left" wrapText="1" indent="2"/>
      <protection/>
    </xf>
    <xf numFmtId="0" fontId="4" fillId="0" borderId="10" xfId="0" applyFont="1" applyBorder="1" applyAlignment="1" applyProtection="1">
      <alignment horizontal="left" wrapText="1" indent="2"/>
      <protection/>
    </xf>
    <xf numFmtId="0" fontId="4" fillId="0" borderId="18" xfId="0" applyFont="1" applyBorder="1" applyAlignment="1" applyProtection="1">
      <alignment horizontal="left" wrapText="1" indent="2"/>
      <protection/>
    </xf>
    <xf numFmtId="0" fontId="17" fillId="36" borderId="27" xfId="0" applyFont="1" applyFill="1" applyBorder="1" applyAlignment="1" applyProtection="1">
      <alignment horizontal="right" vertical="center" wrapText="1" indent="2"/>
      <protection/>
    </xf>
    <xf numFmtId="173" fontId="4" fillId="0" borderId="49" xfId="0" applyNumberFormat="1" applyFont="1" applyFill="1" applyBorder="1" applyAlignment="1" applyProtection="1">
      <alignment horizontal="center"/>
      <protection/>
    </xf>
    <xf numFmtId="173" fontId="4" fillId="0" borderId="25" xfId="0" applyNumberFormat="1" applyFont="1" applyFill="1" applyBorder="1" applyAlignment="1" applyProtection="1">
      <alignment horizontal="center"/>
      <protection/>
    </xf>
    <xf numFmtId="10" fontId="4" fillId="0" borderId="50" xfId="53" applyNumberFormat="1" applyFont="1" applyFill="1" applyBorder="1" applyAlignment="1" applyProtection="1">
      <alignment horizontal="center"/>
      <protection/>
    </xf>
    <xf numFmtId="10" fontId="4" fillId="0" borderId="21" xfId="53" applyNumberFormat="1" applyFont="1" applyFill="1" applyBorder="1" applyAlignment="1" applyProtection="1">
      <alignment horizontal="center"/>
      <protection/>
    </xf>
    <xf numFmtId="173" fontId="4" fillId="0" borderId="48" xfId="0" applyNumberFormat="1" applyFont="1" applyFill="1" applyBorder="1" applyAlignment="1" applyProtection="1">
      <alignment horizontal="center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4" xfId="51"/>
    <cellStyle name="Nota" xfId="52"/>
    <cellStyle name="Percent" xfId="53"/>
    <cellStyle name="Porcentagem 3" xfId="54"/>
    <cellStyle name="Saíd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43"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 val="0"/>
        <i val="0"/>
        <color auto="1"/>
      </font>
    </dxf>
    <dxf>
      <font>
        <b val="0"/>
        <i val="0"/>
        <color auto="1"/>
      </font>
      <fill>
        <patternFill>
          <bgColor indexed="42"/>
        </patternFill>
      </fill>
      <border>
        <left style="thin"/>
        <right style="hair"/>
        <top style="hair"/>
        <bottom style="thin"/>
      </border>
    </dxf>
    <dxf>
      <font>
        <b/>
        <i val="0"/>
        <color auto="1"/>
      </font>
      <fill>
        <patternFill>
          <bgColor indexed="42"/>
        </patternFill>
      </fill>
      <border>
        <left style="hair"/>
        <right style="thin"/>
        <top style="hair"/>
        <bottom style="thin"/>
      </border>
    </dxf>
    <dxf>
      <font>
        <color auto="1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</dxf>
    <dxf/>
    <dxf/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CCFFCC"/>
        </patternFill>
      </fill>
      <border>
        <left style="hair">
          <color rgb="FF000000"/>
        </left>
        <right style="thin">
          <color rgb="FF000000"/>
        </right>
        <top style="hair"/>
        <bottom style="thin">
          <color rgb="FF000000"/>
        </bottom>
      </border>
    </dxf>
    <dxf>
      <font>
        <b val="0"/>
        <i val="0"/>
        <color auto="1"/>
      </font>
      <fill>
        <patternFill>
          <bgColor rgb="FFCCFFCC"/>
        </patternFill>
      </fill>
      <border>
        <left style="thin">
          <color rgb="FF000000"/>
        </left>
        <right style="hair">
          <color rgb="FF000000"/>
        </right>
        <top style="hair"/>
        <bottom style="thin">
          <color rgb="FF000000"/>
        </bottom>
      </border>
    </dxf>
    <dxf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/>
      </font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6"/>
  <sheetViews>
    <sheetView view="pageBreakPreview" zoomScaleSheetLayoutView="100" zoomScalePageLayoutView="0" workbookViewId="0" topLeftCell="A15">
      <selection activeCell="C40" sqref="C40"/>
    </sheetView>
  </sheetViews>
  <sheetFormatPr defaultColWidth="9.140625" defaultRowHeight="12.75"/>
  <cols>
    <col min="1" max="1" width="1.7109375" style="31" customWidth="1"/>
    <col min="2" max="2" width="24.421875" style="31" bestFit="1" customWidth="1"/>
    <col min="3" max="5" width="10.7109375" style="31" customWidth="1"/>
    <col min="6" max="6" width="17.7109375" style="17" customWidth="1"/>
    <col min="7" max="7" width="9.140625" style="31" customWidth="1"/>
    <col min="8" max="8" width="11.28125" style="31" hidden="1" customWidth="1"/>
    <col min="9" max="9" width="12.8515625" style="31" hidden="1" customWidth="1"/>
    <col min="10" max="10" width="11.7109375" style="31" hidden="1" customWidth="1"/>
    <col min="11" max="11" width="0" style="31" hidden="1" customWidth="1"/>
    <col min="12" max="18" width="9.140625" style="31" customWidth="1"/>
    <col min="19" max="19" width="9.140625" style="56" customWidth="1"/>
    <col min="20" max="20" width="9.140625" style="57" customWidth="1"/>
    <col min="21" max="16384" width="9.140625" style="31" customWidth="1"/>
  </cols>
  <sheetData>
    <row r="1" ht="35.25" customHeight="1">
      <c r="B1" s="55" t="s">
        <v>44</v>
      </c>
    </row>
    <row r="2" spans="2:20" s="58" customFormat="1" ht="32.25" customHeight="1">
      <c r="B2" s="178" t="s">
        <v>3</v>
      </c>
      <c r="C2" s="178"/>
      <c r="D2" s="178"/>
      <c r="E2" s="178"/>
      <c r="F2" s="178"/>
      <c r="S2" s="59"/>
      <c r="T2" s="60"/>
    </row>
    <row r="3" spans="2:20" s="7" customFormat="1" ht="12.75">
      <c r="B3" s="7" t="s">
        <v>39</v>
      </c>
      <c r="C3" s="179" t="s">
        <v>40</v>
      </c>
      <c r="D3" s="180"/>
      <c r="E3" s="180"/>
      <c r="F3" s="181"/>
      <c r="S3" s="61"/>
      <c r="T3" s="62"/>
    </row>
    <row r="4" spans="2:20" s="7" customFormat="1" ht="12.75">
      <c r="B4" s="7" t="s">
        <v>4</v>
      </c>
      <c r="C4" s="182" t="s">
        <v>41</v>
      </c>
      <c r="D4" s="183"/>
      <c r="E4" s="183"/>
      <c r="F4" s="184"/>
      <c r="S4" s="61"/>
      <c r="T4" s="62"/>
    </row>
    <row r="5" spans="2:20" s="7" customFormat="1" ht="12.75">
      <c r="B5" s="63" t="s">
        <v>5</v>
      </c>
      <c r="C5" s="182" t="s">
        <v>198</v>
      </c>
      <c r="D5" s="183"/>
      <c r="E5" s="183"/>
      <c r="F5" s="184"/>
      <c r="S5" s="61"/>
      <c r="T5" s="62"/>
    </row>
    <row r="6" spans="2:20" s="45" customFormat="1" ht="13.5" customHeight="1">
      <c r="B6" s="45" t="s">
        <v>45</v>
      </c>
      <c r="C6" s="182" t="s">
        <v>199</v>
      </c>
      <c r="D6" s="183"/>
      <c r="E6" s="183"/>
      <c r="F6" s="184"/>
      <c r="S6" s="64"/>
      <c r="T6" s="65"/>
    </row>
    <row r="7" spans="2:20" s="45" customFormat="1" ht="13.5" customHeight="1">
      <c r="B7" s="45" t="s">
        <v>46</v>
      </c>
      <c r="C7" s="179" t="s">
        <v>42</v>
      </c>
      <c r="D7" s="180"/>
      <c r="E7" s="180"/>
      <c r="F7" s="181"/>
      <c r="S7" s="64"/>
      <c r="T7" s="65"/>
    </row>
    <row r="8" spans="2:20" s="45" customFormat="1" ht="13.5" customHeight="1">
      <c r="B8" s="45" t="s">
        <v>43</v>
      </c>
      <c r="C8" s="179" t="s">
        <v>42</v>
      </c>
      <c r="D8" s="180"/>
      <c r="E8" s="180"/>
      <c r="F8" s="181"/>
      <c r="S8" s="64"/>
      <c r="T8" s="65"/>
    </row>
    <row r="9" spans="2:20" s="45" customFormat="1" ht="12.75">
      <c r="B9" s="45" t="s">
        <v>47</v>
      </c>
      <c r="C9" s="188"/>
      <c r="D9" s="189"/>
      <c r="E9" s="189"/>
      <c r="F9" s="190"/>
      <c r="S9" s="64"/>
      <c r="T9" s="65"/>
    </row>
    <row r="10" spans="3:20" s="45" customFormat="1" ht="12.75">
      <c r="C10" s="66"/>
      <c r="D10" s="67"/>
      <c r="E10" s="67"/>
      <c r="F10" s="67"/>
      <c r="S10" s="64"/>
      <c r="T10" s="65"/>
    </row>
    <row r="11" spans="2:20" s="45" customFormat="1" ht="24.75" customHeight="1">
      <c r="B11" s="4" t="s">
        <v>6</v>
      </c>
      <c r="C11" s="5">
        <v>1</v>
      </c>
      <c r="D11" s="6">
        <f>IF(C11&gt;0,IF(C11&lt;7,,"&lt;--- Insira valor entre 1 e 6"),"&lt;--- Insira valor entre 1 e 6")</f>
        <v>0</v>
      </c>
      <c r="E11" s="7"/>
      <c r="F11" s="8"/>
      <c r="S11" s="64"/>
      <c r="T11" s="65"/>
    </row>
    <row r="12" spans="2:20" s="45" customFormat="1" ht="12.75">
      <c r="B12" s="9" t="s">
        <v>7</v>
      </c>
      <c r="C12" s="1">
        <v>1</v>
      </c>
      <c r="D12" s="185" t="s">
        <v>8</v>
      </c>
      <c r="E12" s="186"/>
      <c r="F12" s="187"/>
      <c r="S12" s="64"/>
      <c r="T12" s="65"/>
    </row>
    <row r="13" spans="2:20" s="45" customFormat="1" ht="25.5">
      <c r="B13" s="9" t="s">
        <v>9</v>
      </c>
      <c r="C13" s="10">
        <v>2</v>
      </c>
      <c r="D13" s="2">
        <f>IF(D14&lt;&gt;0,0,"( X )")</f>
        <v>0</v>
      </c>
      <c r="E13" s="11" t="s">
        <v>10</v>
      </c>
      <c r="F13" s="12"/>
      <c r="S13" s="64"/>
      <c r="T13" s="65"/>
    </row>
    <row r="14" spans="2:20" s="45" customFormat="1" ht="51">
      <c r="B14" s="9" t="s">
        <v>11</v>
      </c>
      <c r="C14" s="10">
        <v>3</v>
      </c>
      <c r="D14" s="13" t="s">
        <v>63</v>
      </c>
      <c r="E14" s="14" t="s">
        <v>12</v>
      </c>
      <c r="F14" s="15"/>
      <c r="S14" s="64"/>
      <c r="T14" s="65"/>
    </row>
    <row r="15" spans="2:20" s="45" customFormat="1" ht="51">
      <c r="B15" s="9" t="s">
        <v>13</v>
      </c>
      <c r="C15" s="10">
        <v>4</v>
      </c>
      <c r="D15" s="165" t="s">
        <v>14</v>
      </c>
      <c r="E15" s="166"/>
      <c r="F15" s="167"/>
      <c r="S15" s="64"/>
      <c r="T15" s="65"/>
    </row>
    <row r="16" spans="2:20" s="45" customFormat="1" ht="25.5">
      <c r="B16" s="9" t="s">
        <v>15</v>
      </c>
      <c r="C16" s="10">
        <v>5</v>
      </c>
      <c r="D16" s="49">
        <f>IF(D17&lt;&gt;0,0,"( X )")</f>
        <v>0</v>
      </c>
      <c r="E16" s="11" t="s">
        <v>16</v>
      </c>
      <c r="F16" s="12"/>
      <c r="S16" s="64"/>
      <c r="T16" s="65"/>
    </row>
    <row r="17" spans="2:20" s="45" customFormat="1" ht="25.5">
      <c r="B17" s="9" t="s">
        <v>17</v>
      </c>
      <c r="C17" s="10">
        <v>6</v>
      </c>
      <c r="D17" s="48" t="s">
        <v>63</v>
      </c>
      <c r="E17" s="14" t="s">
        <v>18</v>
      </c>
      <c r="F17" s="15"/>
      <c r="S17" s="64"/>
      <c r="T17" s="65"/>
    </row>
    <row r="18" spans="2:20" s="45" customFormat="1" ht="12.75">
      <c r="B18" s="16"/>
      <c r="C18" s="7"/>
      <c r="D18" s="7"/>
      <c r="E18" s="7"/>
      <c r="F18" s="8"/>
      <c r="S18" s="64"/>
      <c r="T18" s="65"/>
    </row>
    <row r="19" spans="2:10" ht="15.75" customHeight="1">
      <c r="B19" s="17"/>
      <c r="C19" s="168" t="s">
        <v>19</v>
      </c>
      <c r="D19" s="168"/>
      <c r="E19" s="168"/>
      <c r="H19" s="68" t="s">
        <v>67</v>
      </c>
      <c r="I19" s="69">
        <f>F21</f>
        <v>0</v>
      </c>
      <c r="J19" s="68"/>
    </row>
    <row r="20" spans="2:20" s="70" customFormat="1" ht="31.5">
      <c r="B20" s="18" t="s">
        <v>20</v>
      </c>
      <c r="C20" s="19" t="s">
        <v>21</v>
      </c>
      <c r="D20" s="19" t="s">
        <v>22</v>
      </c>
      <c r="E20" s="19" t="s">
        <v>23</v>
      </c>
      <c r="F20" s="20" t="s">
        <v>24</v>
      </c>
      <c r="H20" s="71" t="s">
        <v>68</v>
      </c>
      <c r="I20" s="72">
        <f>F22</f>
        <v>0</v>
      </c>
      <c r="J20" s="71"/>
      <c r="S20" s="73"/>
      <c r="T20" s="74"/>
    </row>
    <row r="21" spans="2:19" ht="15.75">
      <c r="B21" s="21" t="s">
        <v>25</v>
      </c>
      <c r="C21" s="22">
        <v>0.03</v>
      </c>
      <c r="D21" s="23">
        <v>0.04</v>
      </c>
      <c r="E21" s="24">
        <v>0.055</v>
      </c>
      <c r="F21" s="50"/>
      <c r="G21" s="75">
        <f>IF(F21=0,"",IF(F21&lt;C21,"Atenção, observar os intervalos!",IF(F21&gt;E21,"Atenção, observar os intervalos!","")))</f>
      </c>
      <c r="H21" s="68" t="s">
        <v>69</v>
      </c>
      <c r="I21" s="69">
        <f>I20</f>
        <v>0</v>
      </c>
      <c r="J21" s="68"/>
      <c r="R21" s="57"/>
      <c r="S21" s="57"/>
    </row>
    <row r="22" spans="2:19" ht="15.75">
      <c r="B22" s="21" t="s">
        <v>26</v>
      </c>
      <c r="C22" s="25">
        <v>0.008</v>
      </c>
      <c r="D22" s="26">
        <v>0.008</v>
      </c>
      <c r="E22" s="27">
        <v>0.01</v>
      </c>
      <c r="F22" s="50"/>
      <c r="G22" s="75">
        <f>IF(F22=0,"",IF(F22&lt;C22,"Atenção, observar os intervalos!",IF(F22&gt;E22,"Atenção, observar os intervalos!","")))</f>
      </c>
      <c r="H22" s="68" t="s">
        <v>70</v>
      </c>
      <c r="I22" s="69">
        <f aca="true" t="shared" si="0" ref="I22:I27">F23</f>
        <v>0</v>
      </c>
      <c r="J22" s="68"/>
      <c r="R22" s="57"/>
      <c r="S22" s="57"/>
    </row>
    <row r="23" spans="2:19" ht="15.75">
      <c r="B23" s="21" t="s">
        <v>27</v>
      </c>
      <c r="C23" s="25">
        <v>0.0097</v>
      </c>
      <c r="D23" s="26">
        <v>0.0127</v>
      </c>
      <c r="E23" s="27">
        <v>0.0127</v>
      </c>
      <c r="F23" s="50"/>
      <c r="G23" s="75">
        <f>IF(F23=0,"",IF(F23&lt;C23,"Atenção, observar os intervalos!",IF(F23&gt;E23,"Atenção, observar os intervalos!","")))</f>
      </c>
      <c r="H23" s="68" t="s">
        <v>71</v>
      </c>
      <c r="I23" s="69">
        <f t="shared" si="0"/>
        <v>0</v>
      </c>
      <c r="J23" s="76"/>
      <c r="R23" s="57"/>
      <c r="S23" s="57"/>
    </row>
    <row r="24" spans="2:19" ht="15.75">
      <c r="B24" s="21" t="s">
        <v>28</v>
      </c>
      <c r="C24" s="25">
        <v>0.0059</v>
      </c>
      <c r="D24" s="26">
        <v>0.0123</v>
      </c>
      <c r="E24" s="27">
        <v>0.0139</v>
      </c>
      <c r="F24" s="50"/>
      <c r="G24" s="75">
        <f>IF(F24=0,"",IF(F24&lt;C24,"Atenção, observar os intervalos!",IF(F24&gt;E24,"Atenção, observar os intervalos!","")))</f>
      </c>
      <c r="H24" s="68" t="s">
        <v>72</v>
      </c>
      <c r="I24" s="69">
        <f t="shared" si="0"/>
        <v>0</v>
      </c>
      <c r="J24" s="76"/>
      <c r="R24" s="57"/>
      <c r="S24" s="57"/>
    </row>
    <row r="25" spans="2:19" ht="15.75">
      <c r="B25" s="21" t="s">
        <v>29</v>
      </c>
      <c r="C25" s="28">
        <v>0.0616</v>
      </c>
      <c r="D25" s="29">
        <v>0.074</v>
      </c>
      <c r="E25" s="30">
        <v>0.0896</v>
      </c>
      <c r="F25" s="50"/>
      <c r="G25" s="75">
        <f>IF(F25=0,"",IF(F25&lt;C25,"Atenção, observar os intervalos!",IF(F25&gt;E25,"Atenção, observar os intervalos!","")))</f>
      </c>
      <c r="H25" s="68" t="s">
        <v>73</v>
      </c>
      <c r="I25" s="69">
        <f t="shared" si="0"/>
        <v>0</v>
      </c>
      <c r="J25" s="68"/>
      <c r="R25" s="57"/>
      <c r="S25" s="57"/>
    </row>
    <row r="26" spans="2:19" ht="15.75">
      <c r="B26" s="169" t="s">
        <v>30</v>
      </c>
      <c r="C26" s="170"/>
      <c r="D26" s="170"/>
      <c r="E26" s="171"/>
      <c r="F26" s="51"/>
      <c r="G26" s="75"/>
      <c r="H26" s="68" t="s">
        <v>74</v>
      </c>
      <c r="I26" s="69">
        <f t="shared" si="0"/>
        <v>0</v>
      </c>
      <c r="J26" s="68"/>
      <c r="R26" s="57"/>
      <c r="S26" s="57"/>
    </row>
    <row r="27" spans="2:19" ht="15.75">
      <c r="B27" s="172" t="s">
        <v>31</v>
      </c>
      <c r="C27" s="173"/>
      <c r="D27" s="173"/>
      <c r="E27" s="174"/>
      <c r="F27" s="51"/>
      <c r="G27" s="75"/>
      <c r="H27" s="68" t="s">
        <v>75</v>
      </c>
      <c r="I27" s="69">
        <f t="shared" si="0"/>
        <v>0.045</v>
      </c>
      <c r="J27" s="68"/>
      <c r="R27" s="57"/>
      <c r="S27" s="57"/>
    </row>
    <row r="28" spans="2:19" ht="16.5" thickBot="1">
      <c r="B28" s="175" t="s">
        <v>32</v>
      </c>
      <c r="C28" s="176"/>
      <c r="D28" s="176"/>
      <c r="E28" s="176"/>
      <c r="F28" s="3">
        <v>0.045</v>
      </c>
      <c r="G28" s="75"/>
      <c r="H28" s="68"/>
      <c r="I28" s="77"/>
      <c r="J28" s="77"/>
      <c r="K28" s="78"/>
      <c r="L28" s="79"/>
      <c r="M28" s="80"/>
      <c r="N28" s="80"/>
      <c r="O28" s="81"/>
      <c r="R28" s="57"/>
      <c r="S28" s="57"/>
    </row>
    <row r="29" spans="8:18" ht="12.75">
      <c r="H29" s="68"/>
      <c r="I29" s="77"/>
      <c r="J29" s="77"/>
      <c r="K29" s="78"/>
      <c r="L29" s="79"/>
      <c r="M29" s="79"/>
      <c r="N29" s="79"/>
      <c r="R29" s="56"/>
    </row>
    <row r="30" spans="2:19" ht="15.75">
      <c r="B30" s="177" t="s">
        <v>33</v>
      </c>
      <c r="C30" s="177"/>
      <c r="D30" s="177"/>
      <c r="E30" s="177"/>
      <c r="F30" s="32">
        <f>(((1+I19+I21+I22)*(1+I23)*(1+I24))/(1-I25-I26))-1</f>
        <v>0</v>
      </c>
      <c r="G30" s="82"/>
      <c r="H30" s="76" t="s">
        <v>64</v>
      </c>
      <c r="I30" s="76" t="s">
        <v>65</v>
      </c>
      <c r="J30" s="76" t="s">
        <v>66</v>
      </c>
      <c r="R30" s="57"/>
      <c r="S30" s="57"/>
    </row>
    <row r="31" spans="2:19" ht="16.5" thickBot="1">
      <c r="B31" s="160" t="s">
        <v>34</v>
      </c>
      <c r="C31" s="161"/>
      <c r="D31" s="161"/>
      <c r="E31" s="161"/>
      <c r="F31" s="33">
        <f>(((1+I19+I21+I22)*(1+I23)*(1+I24))/(1-I25-I26-I27))-1</f>
        <v>0.04712041884816753</v>
      </c>
      <c r="G31" s="46"/>
      <c r="H31" s="76">
        <v>0.2034</v>
      </c>
      <c r="I31" s="76">
        <v>0.2212</v>
      </c>
      <c r="J31" s="76">
        <v>0.25</v>
      </c>
      <c r="R31" s="57"/>
      <c r="S31" s="57"/>
    </row>
    <row r="33" spans="2:6" ht="48" customHeight="1">
      <c r="B33" s="162" t="s">
        <v>35</v>
      </c>
      <c r="C33" s="162"/>
      <c r="D33" s="162"/>
      <c r="E33" s="162"/>
      <c r="F33" s="162"/>
    </row>
    <row r="35" spans="2:6" ht="12.75">
      <c r="B35" s="163" t="s">
        <v>36</v>
      </c>
      <c r="C35" s="163"/>
      <c r="D35" s="163"/>
      <c r="E35" s="163"/>
      <c r="F35" s="163"/>
    </row>
    <row r="36" spans="2:6" ht="12.75">
      <c r="B36" s="164" t="s">
        <v>37</v>
      </c>
      <c r="C36" s="164"/>
      <c r="D36" s="164"/>
      <c r="E36" s="164"/>
      <c r="F36" s="164"/>
    </row>
    <row r="37" ht="22.5" customHeight="1">
      <c r="F37" s="34"/>
    </row>
    <row r="38" ht="12.75">
      <c r="B38" s="58"/>
    </row>
    <row r="39" spans="2:5" ht="12.75">
      <c r="B39" s="83" t="s">
        <v>99</v>
      </c>
      <c r="C39" s="38"/>
      <c r="D39" s="38"/>
      <c r="E39" s="47"/>
    </row>
    <row r="40" spans="2:5" ht="12.75">
      <c r="B40" s="84" t="s">
        <v>101</v>
      </c>
      <c r="C40" s="53"/>
      <c r="D40" s="53"/>
      <c r="E40" s="47"/>
    </row>
    <row r="41" spans="2:4" ht="12.75">
      <c r="B41" s="85"/>
      <c r="C41" s="85"/>
      <c r="D41" s="85"/>
    </row>
    <row r="42" spans="2:4" ht="12.75">
      <c r="B42" s="85"/>
      <c r="C42" s="85"/>
      <c r="D42" s="85"/>
    </row>
    <row r="44" spans="2:4" ht="12.75">
      <c r="B44" s="86"/>
      <c r="C44" s="86"/>
      <c r="D44" s="86"/>
    </row>
    <row r="45" spans="2:5" ht="12.75">
      <c r="B45" s="83" t="s">
        <v>100</v>
      </c>
      <c r="C45" s="54"/>
      <c r="D45" s="54"/>
      <c r="E45" s="47"/>
    </row>
    <row r="46" spans="2:5" ht="12.75">
      <c r="B46" s="84" t="s">
        <v>38</v>
      </c>
      <c r="C46" s="53"/>
      <c r="D46" s="53"/>
      <c r="E46" s="47"/>
    </row>
  </sheetData>
  <sheetProtection password="C637" sheet="1" selectLockedCells="1"/>
  <mergeCells count="19">
    <mergeCell ref="B2:F2"/>
    <mergeCell ref="C3:F3"/>
    <mergeCell ref="C4:F4"/>
    <mergeCell ref="C5:F5"/>
    <mergeCell ref="C6:F6"/>
    <mergeCell ref="D12:F12"/>
    <mergeCell ref="C7:F7"/>
    <mergeCell ref="C8:F8"/>
    <mergeCell ref="C9:F9"/>
    <mergeCell ref="B31:E31"/>
    <mergeCell ref="B33:F33"/>
    <mergeCell ref="B35:F35"/>
    <mergeCell ref="B36:F36"/>
    <mergeCell ref="D15:F15"/>
    <mergeCell ref="C19:E19"/>
    <mergeCell ref="B26:E26"/>
    <mergeCell ref="B27:E27"/>
    <mergeCell ref="B28:E28"/>
    <mergeCell ref="B30:E30"/>
  </mergeCells>
  <conditionalFormatting sqref="F21:F25">
    <cfRule type="cellIs" priority="13" dxfId="36" operator="between" stopIfTrue="1">
      <formula>$C21</formula>
      <formula>$E21</formula>
    </cfRule>
  </conditionalFormatting>
  <conditionalFormatting sqref="B12:C17">
    <cfRule type="expression" priority="10" dxfId="24" stopIfTrue="1">
      <formula>$C$11=0</formula>
    </cfRule>
    <cfRule type="expression" priority="11" dxfId="24" stopIfTrue="1">
      <formula>$C$11&gt;6</formula>
    </cfRule>
    <cfRule type="expression" priority="12" dxfId="33" stopIfTrue="1">
      <formula>$C12&lt;&gt;$C$11</formula>
    </cfRule>
  </conditionalFormatting>
  <conditionalFormatting sqref="E13">
    <cfRule type="expression" priority="9" dxfId="24" stopIfTrue="1">
      <formula>$D$14&lt;&gt;0</formula>
    </cfRule>
  </conditionalFormatting>
  <conditionalFormatting sqref="E14">
    <cfRule type="expression" priority="8" dxfId="29" stopIfTrue="1">
      <formula>$D$14&lt;&gt;0</formula>
    </cfRule>
  </conditionalFormatting>
  <conditionalFormatting sqref="E16 B30:F30">
    <cfRule type="expression" priority="7" dxfId="24" stopIfTrue="1">
      <formula>$D$17&lt;&gt;0</formula>
    </cfRule>
  </conditionalFormatting>
  <conditionalFormatting sqref="E17">
    <cfRule type="expression" priority="6" dxfId="29" stopIfTrue="1">
      <formula>$D$17&lt;&gt;0</formula>
    </cfRule>
  </conditionalFormatting>
  <conditionalFormatting sqref="B31:F31">
    <cfRule type="expression" priority="5" dxfId="37" stopIfTrue="1">
      <formula>$D$17&lt;&gt;0</formula>
    </cfRule>
  </conditionalFormatting>
  <conditionalFormatting sqref="B36:F36">
    <cfRule type="expression" priority="4" dxfId="24" stopIfTrue="1">
      <formula>$D$17&lt;&gt;0</formula>
    </cfRule>
  </conditionalFormatting>
  <conditionalFormatting sqref="F28">
    <cfRule type="expression" priority="3" dxfId="38" stopIfTrue="1">
      <formula>$D$17&lt;&gt;0</formula>
    </cfRule>
  </conditionalFormatting>
  <conditionalFormatting sqref="B28:E28">
    <cfRule type="expression" priority="2" dxfId="39" stopIfTrue="1">
      <formula>$D$17&lt;&gt;0</formula>
    </cfRule>
  </conditionalFormatting>
  <conditionalFormatting sqref="B35:F35">
    <cfRule type="expression" priority="1" dxfId="24" stopIfTrue="1">
      <formula>$D$17&lt;&gt;0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SheetLayoutView="100" zoomScalePageLayoutView="0" workbookViewId="0" topLeftCell="A10">
      <selection activeCell="E47" sqref="E47"/>
    </sheetView>
  </sheetViews>
  <sheetFormatPr defaultColWidth="9.140625" defaultRowHeight="12.75"/>
  <cols>
    <col min="1" max="1" width="9.140625" style="91" customWidth="1"/>
    <col min="2" max="2" width="9.421875" style="91" customWidth="1"/>
    <col min="3" max="3" width="54.140625" style="91" customWidth="1"/>
    <col min="4" max="4" width="6.28125" style="91" customWidth="1"/>
    <col min="5" max="5" width="10.28125" style="91" customWidth="1"/>
    <col min="6" max="6" width="10.7109375" style="91" bestFit="1" customWidth="1"/>
    <col min="7" max="7" width="11.7109375" style="91" customWidth="1"/>
    <col min="8" max="8" width="13.140625" style="91" customWidth="1"/>
    <col min="9" max="16384" width="9.140625" style="91" customWidth="1"/>
  </cols>
  <sheetData>
    <row r="1" ht="37.5" customHeight="1">
      <c r="A1" s="55" t="s">
        <v>44</v>
      </c>
    </row>
    <row r="2" spans="1:9" ht="12.75" customHeight="1">
      <c r="A2" s="204" t="s">
        <v>77</v>
      </c>
      <c r="B2" s="204"/>
      <c r="C2" s="204"/>
      <c r="D2" s="204"/>
      <c r="E2" s="204"/>
      <c r="F2" s="204"/>
      <c r="G2" s="204"/>
      <c r="H2" s="204"/>
      <c r="I2" s="92"/>
    </row>
    <row r="3" spans="1:8" ht="15" customHeight="1">
      <c r="A3" s="204"/>
      <c r="B3" s="204"/>
      <c r="C3" s="204"/>
      <c r="D3" s="204"/>
      <c r="E3" s="204"/>
      <c r="F3" s="204"/>
      <c r="G3" s="204"/>
      <c r="H3" s="204"/>
    </row>
    <row r="4" spans="1:8" ht="12.75" customHeight="1">
      <c r="A4" s="93"/>
      <c r="B4" s="93"/>
      <c r="C4" s="93"/>
      <c r="D4" s="93"/>
      <c r="E4" s="93"/>
      <c r="F4" s="93"/>
      <c r="G4" s="93"/>
      <c r="H4" s="93"/>
    </row>
    <row r="5" spans="1:8" ht="12.75" customHeight="1">
      <c r="A5" s="93"/>
      <c r="B5" s="93"/>
      <c r="C5" s="93"/>
      <c r="D5" s="93"/>
      <c r="E5" s="93"/>
      <c r="F5" s="93"/>
      <c r="G5" s="93"/>
      <c r="H5" s="93"/>
    </row>
    <row r="6" spans="1:8" ht="12.75" customHeight="1">
      <c r="A6" s="93"/>
      <c r="B6" s="93"/>
      <c r="C6" s="93"/>
      <c r="D6" s="93"/>
      <c r="E6" s="93"/>
      <c r="F6" s="93"/>
      <c r="G6" s="93"/>
      <c r="H6" s="93"/>
    </row>
    <row r="7" spans="1:8" ht="12.75" customHeight="1">
      <c r="A7" s="93"/>
      <c r="B7" s="93"/>
      <c r="C7" s="93"/>
      <c r="D7" s="93"/>
      <c r="E7" s="93"/>
      <c r="F7" s="93"/>
      <c r="G7" s="93"/>
      <c r="H7" s="93"/>
    </row>
    <row r="8" spans="1:7" ht="15.75" customHeight="1">
      <c r="A8" s="200" t="str">
        <f>'P. BDI'!B3</f>
        <v>Edital :</v>
      </c>
      <c r="B8" s="200"/>
      <c r="C8" s="35" t="str">
        <f>'P. BDI'!C3:F3</f>
        <v>TP -xxx</v>
      </c>
      <c r="D8" s="200" t="s">
        <v>104</v>
      </c>
      <c r="E8" s="200"/>
      <c r="F8" s="205">
        <v>245.11</v>
      </c>
      <c r="G8" s="206"/>
    </row>
    <row r="9" spans="1:9" ht="12.75">
      <c r="A9" s="200" t="str">
        <f>'P. BDI'!B4</f>
        <v>Tomador: </v>
      </c>
      <c r="B9" s="200"/>
      <c r="C9" s="95" t="str">
        <f>'P. BDI'!C4:F4</f>
        <v>Prefeitura Municipal de Dois Vizinhos - PR</v>
      </c>
      <c r="D9" s="200" t="s">
        <v>79</v>
      </c>
      <c r="E9" s="200"/>
      <c r="F9" s="201">
        <f>F41</f>
        <v>0</v>
      </c>
      <c r="G9" s="202"/>
      <c r="I9" s="96"/>
    </row>
    <row r="10" spans="1:8" ht="12.75">
      <c r="A10" s="200" t="str">
        <f>'P. BDI'!B5</f>
        <v>Empreendimento: </v>
      </c>
      <c r="B10" s="200"/>
      <c r="C10" s="95" t="str">
        <f>'P. BDI'!C5:F5</f>
        <v>REFORMA E AMPLIAÇÃO SOBSOLO CRECHE CAMILA</v>
      </c>
      <c r="D10" s="200" t="s">
        <v>61</v>
      </c>
      <c r="E10" s="200"/>
      <c r="F10" s="201">
        <f>F9/F8</f>
        <v>0</v>
      </c>
      <c r="G10" s="202"/>
      <c r="H10" s="97"/>
    </row>
    <row r="11" spans="1:8" ht="12.75">
      <c r="A11" s="200" t="str">
        <f>'P. BDI'!B6</f>
        <v>Local da Obra:</v>
      </c>
      <c r="B11" s="200"/>
      <c r="C11" s="95" t="str">
        <f>'P. BDI'!C6:F6</f>
        <v>RUA DAS AVENCAS - JRD. COLINA</v>
      </c>
      <c r="D11" s="94"/>
      <c r="E11" s="97"/>
      <c r="F11" s="97"/>
      <c r="G11" s="97"/>
      <c r="H11" s="97"/>
    </row>
    <row r="12" spans="1:8" ht="12.75">
      <c r="A12" s="200" t="str">
        <f>'P. BDI'!B7</f>
        <v>Empresa Prop.:</v>
      </c>
      <c r="B12" s="200"/>
      <c r="C12" s="35" t="str">
        <f>'P. BDI'!C7:F7</f>
        <v>xxxxxxxxxxxxxx</v>
      </c>
      <c r="D12" s="94"/>
      <c r="E12" s="97"/>
      <c r="F12" s="97"/>
      <c r="G12" s="97"/>
      <c r="H12" s="97"/>
    </row>
    <row r="13" spans="1:8" ht="12.75">
      <c r="A13" s="200" t="str">
        <f>'P. BDI'!B8</f>
        <v>CNPJ:</v>
      </c>
      <c r="B13" s="200"/>
      <c r="C13" s="35" t="str">
        <f>'P. BDI'!C8:F8</f>
        <v>xxxxxxxxxxxxxx</v>
      </c>
      <c r="D13" s="94"/>
      <c r="E13" s="97"/>
      <c r="F13" s="97"/>
      <c r="G13" s="97"/>
      <c r="H13" s="97"/>
    </row>
    <row r="14" spans="1:8" ht="12.75">
      <c r="A14" s="200" t="str">
        <f>'P. BDI'!B9</f>
        <v>Data Base:</v>
      </c>
      <c r="B14" s="200"/>
      <c r="C14" s="36">
        <f>'P. BDI'!C9:F9</f>
        <v>0</v>
      </c>
      <c r="D14" s="94"/>
      <c r="E14" s="94"/>
      <c r="F14" s="98"/>
      <c r="G14" s="67"/>
      <c r="H14" s="67"/>
    </row>
    <row r="15" spans="1:8" ht="12.75">
      <c r="A15" s="200" t="s">
        <v>76</v>
      </c>
      <c r="B15" s="200"/>
      <c r="C15" s="37">
        <f>'P. BDI'!F31</f>
        <v>0.04712041884816753</v>
      </c>
      <c r="D15" s="94"/>
      <c r="E15" s="94"/>
      <c r="F15" s="98"/>
      <c r="G15" s="67"/>
      <c r="H15" s="67"/>
    </row>
    <row r="16" spans="1:8" ht="12.75">
      <c r="A16" s="99"/>
      <c r="B16" s="100"/>
      <c r="C16" s="101"/>
      <c r="D16" s="97"/>
      <c r="E16" s="97"/>
      <c r="F16" s="97"/>
      <c r="G16" s="97"/>
      <c r="H16" s="97"/>
    </row>
    <row r="17" spans="1:8" ht="12.75">
      <c r="A17" s="99"/>
      <c r="B17" s="100"/>
      <c r="C17" s="101"/>
      <c r="D17" s="97"/>
      <c r="E17" s="97"/>
      <c r="F17" s="97"/>
      <c r="G17" s="97"/>
      <c r="H17" s="97"/>
    </row>
    <row r="18" spans="1:8" ht="12.75">
      <c r="A18" s="99"/>
      <c r="B18" s="100"/>
      <c r="C18" s="101"/>
      <c r="D18" s="97"/>
      <c r="E18" s="97"/>
      <c r="F18" s="97"/>
      <c r="G18" s="97"/>
      <c r="H18" s="97"/>
    </row>
    <row r="19" spans="1:8" ht="12.75">
      <c r="A19" s="99"/>
      <c r="B19" s="100"/>
      <c r="C19" s="101"/>
      <c r="D19" s="97"/>
      <c r="E19" s="97"/>
      <c r="F19" s="97"/>
      <c r="G19" s="97"/>
      <c r="H19" s="97"/>
    </row>
    <row r="20" spans="1:8" ht="12.75">
      <c r="A20" s="99"/>
      <c r="B20" s="100"/>
      <c r="C20" s="101"/>
      <c r="D20" s="97"/>
      <c r="E20" s="97"/>
      <c r="F20" s="97"/>
      <c r="G20" s="97"/>
      <c r="H20" s="97"/>
    </row>
    <row r="21" spans="1:8" ht="12.75">
      <c r="A21" s="99"/>
      <c r="B21" s="100"/>
      <c r="C21" s="101"/>
      <c r="D21" s="97"/>
      <c r="E21" s="97"/>
      <c r="F21" s="97"/>
      <c r="G21" s="97"/>
      <c r="H21" s="97"/>
    </row>
    <row r="22" spans="1:8" ht="12.75">
      <c r="A22" s="99"/>
      <c r="B22" s="100"/>
      <c r="C22" s="101"/>
      <c r="D22" s="97"/>
      <c r="E22" s="97"/>
      <c r="F22" s="97"/>
      <c r="G22" s="97"/>
      <c r="H22" s="97"/>
    </row>
    <row r="23" spans="1:8" ht="12.75">
      <c r="A23" s="99"/>
      <c r="B23" s="100"/>
      <c r="C23" s="101"/>
      <c r="D23" s="97"/>
      <c r="E23" s="97"/>
      <c r="F23" s="97"/>
      <c r="G23" s="97"/>
      <c r="H23" s="97"/>
    </row>
    <row r="24" spans="1:8" ht="12.75">
      <c r="A24" s="99"/>
      <c r="B24" s="100"/>
      <c r="C24" s="101"/>
      <c r="D24" s="97"/>
      <c r="E24" s="97"/>
      <c r="F24" s="97"/>
      <c r="G24" s="97"/>
      <c r="H24" s="97"/>
    </row>
    <row r="25" spans="2:8" ht="12.75">
      <c r="B25" s="102" t="s">
        <v>52</v>
      </c>
      <c r="C25" s="102" t="s">
        <v>78</v>
      </c>
      <c r="D25" s="197" t="s">
        <v>81</v>
      </c>
      <c r="E25" s="197"/>
      <c r="F25" s="197" t="s">
        <v>80</v>
      </c>
      <c r="G25" s="197"/>
      <c r="H25" s="102" t="s">
        <v>82</v>
      </c>
    </row>
    <row r="26" spans="2:8" ht="12.75">
      <c r="B26" s="103" t="str">
        <f>ORÇAMENTO!A16</f>
        <v>.1</v>
      </c>
      <c r="C26" s="41" t="str">
        <f>ORÇAMENTO!C16</f>
        <v>SERVIÇOS PRELIMINARES</v>
      </c>
      <c r="D26" s="192" t="e">
        <f aca="true" t="shared" si="0" ref="D26:D33">F26/$F$9</f>
        <v>#DIV/0!</v>
      </c>
      <c r="E26" s="192"/>
      <c r="F26" s="203">
        <f>ORÇAMENTO!H16</f>
        <v>0</v>
      </c>
      <c r="G26" s="203"/>
      <c r="H26" s="105">
        <f>F26</f>
        <v>0</v>
      </c>
    </row>
    <row r="27" spans="2:8" ht="12.75">
      <c r="B27" s="106" t="str">
        <f>ORÇAMENTO!A20</f>
        <v>.2</v>
      </c>
      <c r="C27" s="39" t="str">
        <f>ORÇAMENTO!C20</f>
        <v>ESTRUTURAS DE CONCRETO </v>
      </c>
      <c r="D27" s="192" t="e">
        <f t="shared" si="0"/>
        <v>#DIV/0!</v>
      </c>
      <c r="E27" s="192"/>
      <c r="F27" s="191">
        <f>ORÇAMENTO!H20</f>
        <v>0</v>
      </c>
      <c r="G27" s="191"/>
      <c r="H27" s="105">
        <f aca="true" t="shared" si="1" ref="H27:H34">F27+H26</f>
        <v>0</v>
      </c>
    </row>
    <row r="28" spans="2:8" ht="12.75">
      <c r="B28" s="106" t="str">
        <f>ORÇAMENTO!A33</f>
        <v>.3</v>
      </c>
      <c r="C28" s="39" t="str">
        <f>ORÇAMENTO!C33</f>
        <v>COBERTURA E ALVENARIAS</v>
      </c>
      <c r="D28" s="192" t="e">
        <f t="shared" si="0"/>
        <v>#DIV/0!</v>
      </c>
      <c r="E28" s="192"/>
      <c r="F28" s="191">
        <f>ORÇAMENTO!H33</f>
        <v>0</v>
      </c>
      <c r="G28" s="191"/>
      <c r="H28" s="105">
        <f t="shared" si="1"/>
        <v>0</v>
      </c>
    </row>
    <row r="29" spans="2:8" ht="12.75">
      <c r="B29" s="106" t="str">
        <f>ORÇAMENTO!A45</f>
        <v>.4</v>
      </c>
      <c r="C29" s="39" t="str">
        <f>ORÇAMENTO!C45</f>
        <v>PISOS E REVESTIMENTOS </v>
      </c>
      <c r="D29" s="192" t="e">
        <f t="shared" si="0"/>
        <v>#DIV/0!</v>
      </c>
      <c r="E29" s="192"/>
      <c r="F29" s="191">
        <f>ORÇAMENTO!H45</f>
        <v>0</v>
      </c>
      <c r="G29" s="191"/>
      <c r="H29" s="105">
        <f t="shared" si="1"/>
        <v>0</v>
      </c>
    </row>
    <row r="30" spans="2:8" ht="12.75">
      <c r="B30" s="106" t="str">
        <f>ORÇAMENTO!A54</f>
        <v>.5</v>
      </c>
      <c r="C30" s="39" t="str">
        <f>ORÇAMENTO!C54</f>
        <v>ESQUADRIAS</v>
      </c>
      <c r="D30" s="192" t="e">
        <f t="shared" si="0"/>
        <v>#DIV/0!</v>
      </c>
      <c r="E30" s="192"/>
      <c r="F30" s="191">
        <f>ORÇAMENTO!H54</f>
        <v>0</v>
      </c>
      <c r="G30" s="191"/>
      <c r="H30" s="105">
        <f t="shared" si="1"/>
        <v>0</v>
      </c>
    </row>
    <row r="31" spans="2:8" ht="12.75">
      <c r="B31" s="106" t="str">
        <f>ORÇAMENTO!A64</f>
        <v>.6</v>
      </c>
      <c r="C31" s="39" t="str">
        <f>ORÇAMENTO!C64</f>
        <v>HIDRAULICA</v>
      </c>
      <c r="D31" s="192" t="e">
        <f t="shared" si="0"/>
        <v>#DIV/0!</v>
      </c>
      <c r="E31" s="192"/>
      <c r="F31" s="191">
        <f>ORÇAMENTO!H64</f>
        <v>0</v>
      </c>
      <c r="G31" s="191"/>
      <c r="H31" s="105">
        <f t="shared" si="1"/>
        <v>0</v>
      </c>
    </row>
    <row r="32" spans="2:8" ht="12.75">
      <c r="B32" s="106" t="str">
        <f>ORÇAMENTO!A79</f>
        <v>.7</v>
      </c>
      <c r="C32" s="39" t="str">
        <f>ORÇAMENTO!C79</f>
        <v>ELETRICA</v>
      </c>
      <c r="D32" s="192" t="e">
        <f t="shared" si="0"/>
        <v>#DIV/0!</v>
      </c>
      <c r="E32" s="192"/>
      <c r="F32" s="191">
        <f>ORÇAMENTO!H79</f>
        <v>0</v>
      </c>
      <c r="G32" s="191"/>
      <c r="H32" s="105">
        <f t="shared" si="1"/>
        <v>0</v>
      </c>
    </row>
    <row r="33" spans="2:8" ht="12.75">
      <c r="B33" s="106" t="str">
        <f>ORÇAMENTO!A102</f>
        <v>.8</v>
      </c>
      <c r="C33" s="39" t="str">
        <f>ORÇAMENTO!C102</f>
        <v>PINTURA E FORRO</v>
      </c>
      <c r="D33" s="192" t="e">
        <f t="shared" si="0"/>
        <v>#DIV/0!</v>
      </c>
      <c r="E33" s="192"/>
      <c r="F33" s="191">
        <f>ORÇAMENTO!H102</f>
        <v>0</v>
      </c>
      <c r="G33" s="191"/>
      <c r="H33" s="105">
        <f t="shared" si="1"/>
        <v>0</v>
      </c>
    </row>
    <row r="34" spans="2:8" ht="12.75">
      <c r="B34" s="106" t="str">
        <f>ORÇAMENTO!A115</f>
        <v>.8</v>
      </c>
      <c r="C34" s="39" t="str">
        <f>ORÇAMENTO!C115</f>
        <v>AREA EXTERNA</v>
      </c>
      <c r="D34" s="192" t="e">
        <f>F34/$F$9</f>
        <v>#DIV/0!</v>
      </c>
      <c r="E34" s="192"/>
      <c r="F34" s="191">
        <f>ORÇAMENTO!H115</f>
        <v>0</v>
      </c>
      <c r="G34" s="191"/>
      <c r="H34" s="105">
        <f t="shared" si="1"/>
        <v>0</v>
      </c>
    </row>
    <row r="35" spans="2:8" ht="12.75">
      <c r="B35" s="106"/>
      <c r="C35" s="39"/>
      <c r="D35" s="192"/>
      <c r="E35" s="192"/>
      <c r="F35" s="191"/>
      <c r="G35" s="191"/>
      <c r="H35" s="105"/>
    </row>
    <row r="36" spans="2:8" ht="12.75">
      <c r="B36" s="106"/>
      <c r="C36" s="39"/>
      <c r="D36" s="193"/>
      <c r="E36" s="193"/>
      <c r="F36" s="191"/>
      <c r="G36" s="191"/>
      <c r="H36" s="105"/>
    </row>
    <row r="37" spans="2:8" ht="12.75">
      <c r="B37" s="106"/>
      <c r="C37" s="39"/>
      <c r="D37" s="193"/>
      <c r="E37" s="193"/>
      <c r="F37" s="191"/>
      <c r="G37" s="191"/>
      <c r="H37" s="109"/>
    </row>
    <row r="38" spans="2:8" ht="12.75">
      <c r="B38" s="106"/>
      <c r="C38" s="39"/>
      <c r="D38" s="193"/>
      <c r="E38" s="193"/>
      <c r="F38" s="191"/>
      <c r="G38" s="191"/>
      <c r="H38" s="109"/>
    </row>
    <row r="39" spans="2:8" ht="12.75">
      <c r="B39" s="106"/>
      <c r="C39" s="39"/>
      <c r="D39" s="193"/>
      <c r="E39" s="193"/>
      <c r="F39" s="191"/>
      <c r="G39" s="191"/>
      <c r="H39" s="109"/>
    </row>
    <row r="40" spans="2:8" ht="12.75">
      <c r="B40" s="110"/>
      <c r="C40" s="40"/>
      <c r="D40" s="198"/>
      <c r="E40" s="198"/>
      <c r="F40" s="195"/>
      <c r="G40" s="195"/>
      <c r="H40" s="111"/>
    </row>
    <row r="41" spans="2:8" ht="12.75">
      <c r="B41" s="194" t="s">
        <v>83</v>
      </c>
      <c r="C41" s="194"/>
      <c r="D41" s="199" t="e">
        <f>SUM(D26:E39)</f>
        <v>#DIV/0!</v>
      </c>
      <c r="E41" s="197"/>
      <c r="F41" s="196">
        <f>SUM(F26:G39)</f>
        <v>0</v>
      </c>
      <c r="G41" s="197"/>
      <c r="H41" s="112"/>
    </row>
    <row r="45" ht="13.5" customHeight="1"/>
    <row r="47" spans="3:8" ht="12.75">
      <c r="C47" s="113"/>
      <c r="D47" s="83" t="s">
        <v>99</v>
      </c>
      <c r="E47" s="54"/>
      <c r="F47" s="90"/>
      <c r="G47" s="87"/>
      <c r="H47" s="87"/>
    </row>
    <row r="48" spans="3:8" ht="12.75">
      <c r="C48" s="113"/>
      <c r="D48" s="84" t="s">
        <v>101</v>
      </c>
      <c r="E48" s="89"/>
      <c r="F48" s="87"/>
      <c r="G48" s="87"/>
      <c r="H48" s="87"/>
    </row>
    <row r="49" spans="3:5" ht="12.75">
      <c r="C49" s="34"/>
      <c r="D49" s="85"/>
      <c r="E49" s="34"/>
    </row>
    <row r="50" spans="3:5" ht="12.75">
      <c r="C50" s="34"/>
      <c r="D50" s="85"/>
      <c r="E50" s="34"/>
    </row>
    <row r="51" spans="3:5" ht="12.75">
      <c r="C51" s="58"/>
      <c r="D51" s="31"/>
      <c r="E51" s="58"/>
    </row>
    <row r="52" spans="3:5" ht="12.75">
      <c r="C52" s="58"/>
      <c r="D52" s="58"/>
      <c r="E52" s="58"/>
    </row>
    <row r="53" spans="3:8" ht="12.75">
      <c r="C53" s="113"/>
      <c r="D53" s="83" t="s">
        <v>100</v>
      </c>
      <c r="E53" s="54"/>
      <c r="F53" s="90"/>
      <c r="G53" s="87"/>
      <c r="H53" s="87"/>
    </row>
    <row r="54" spans="3:8" ht="12.75">
      <c r="C54" s="113"/>
      <c r="D54" s="84" t="s">
        <v>38</v>
      </c>
      <c r="E54" s="89"/>
      <c r="F54" s="87"/>
      <c r="G54" s="87"/>
      <c r="H54" s="87"/>
    </row>
  </sheetData>
  <sheetProtection password="C637" sheet="1" selectLockedCells="1"/>
  <mergeCells count="50">
    <mergeCell ref="A10:B10"/>
    <mergeCell ref="A11:B11"/>
    <mergeCell ref="A2:H3"/>
    <mergeCell ref="A8:B8"/>
    <mergeCell ref="D8:E8"/>
    <mergeCell ref="F8:G8"/>
    <mergeCell ref="A9:B9"/>
    <mergeCell ref="D9:E9"/>
    <mergeCell ref="F9:G9"/>
    <mergeCell ref="D27:E27"/>
    <mergeCell ref="F27:G27"/>
    <mergeCell ref="A12:B12"/>
    <mergeCell ref="A13:B13"/>
    <mergeCell ref="A14:B14"/>
    <mergeCell ref="A15:B15"/>
    <mergeCell ref="F25:G25"/>
    <mergeCell ref="F26:G26"/>
    <mergeCell ref="F28:G28"/>
    <mergeCell ref="D38:E38"/>
    <mergeCell ref="D10:E10"/>
    <mergeCell ref="F10:G10"/>
    <mergeCell ref="D25:E25"/>
    <mergeCell ref="D26:E26"/>
    <mergeCell ref="D28:E28"/>
    <mergeCell ref="D29:E29"/>
    <mergeCell ref="D30:E30"/>
    <mergeCell ref="D37:E37"/>
    <mergeCell ref="B41:C41"/>
    <mergeCell ref="F40:G40"/>
    <mergeCell ref="F41:G41"/>
    <mergeCell ref="F37:G37"/>
    <mergeCell ref="F38:G38"/>
    <mergeCell ref="F39:G39"/>
    <mergeCell ref="D39:E39"/>
    <mergeCell ref="D40:E40"/>
    <mergeCell ref="D41:E41"/>
    <mergeCell ref="D31:E31"/>
    <mergeCell ref="D32:E32"/>
    <mergeCell ref="D33:E33"/>
    <mergeCell ref="D34:E34"/>
    <mergeCell ref="D35:E35"/>
    <mergeCell ref="D36:E36"/>
    <mergeCell ref="F36:G36"/>
    <mergeCell ref="F29:G29"/>
    <mergeCell ref="F30:G30"/>
    <mergeCell ref="F31:G31"/>
    <mergeCell ref="F32:G32"/>
    <mergeCell ref="F33:G33"/>
    <mergeCell ref="F34:G34"/>
    <mergeCell ref="F35:G35"/>
  </mergeCells>
  <conditionalFormatting sqref="C26 C37:C40">
    <cfRule type="expression" priority="4" dxfId="40" stopIfTrue="1">
      <formula>$J26=1</formula>
    </cfRule>
    <cfRule type="expression" priority="5" dxfId="41" stopIfTrue="1">
      <formula>$K26=2</formula>
    </cfRule>
    <cfRule type="expression" priority="6" dxfId="42" stopIfTrue="1">
      <formula>$K26=3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3"/>
  <sheetViews>
    <sheetView tabSelected="1" view="pageBreakPreview" zoomScaleSheetLayoutView="100" zoomScalePageLayoutView="0" workbookViewId="0" topLeftCell="A130">
      <selection activeCell="G156" sqref="G156"/>
    </sheetView>
  </sheetViews>
  <sheetFormatPr defaultColWidth="9.140625" defaultRowHeight="12.75"/>
  <cols>
    <col min="1" max="1" width="9.140625" style="91" customWidth="1"/>
    <col min="2" max="2" width="13.28125" style="91" bestFit="1" customWidth="1"/>
    <col min="3" max="3" width="54.140625" style="91" customWidth="1"/>
    <col min="4" max="4" width="6.28125" style="91" customWidth="1"/>
    <col min="5" max="5" width="10.28125" style="91" customWidth="1"/>
    <col min="6" max="6" width="10.7109375" style="91" bestFit="1" customWidth="1"/>
    <col min="7" max="7" width="11.7109375" style="91" customWidth="1"/>
    <col min="8" max="8" width="13.140625" style="91" customWidth="1"/>
    <col min="9" max="9" width="9.140625" style="91" customWidth="1"/>
    <col min="10" max="11" width="10.140625" style="91" bestFit="1" customWidth="1"/>
    <col min="12" max="16384" width="9.140625" style="91" customWidth="1"/>
  </cols>
  <sheetData>
    <row r="1" ht="37.5" customHeight="1">
      <c r="A1" s="55" t="s">
        <v>44</v>
      </c>
    </row>
    <row r="2" spans="1:8" ht="12.75" customHeight="1">
      <c r="A2" s="208" t="s">
        <v>112</v>
      </c>
      <c r="B2" s="208"/>
      <c r="C2" s="208"/>
      <c r="D2" s="208"/>
      <c r="E2" s="208"/>
      <c r="F2" s="208"/>
      <c r="G2" s="208"/>
      <c r="H2" s="208"/>
    </row>
    <row r="3" spans="1:8" ht="15" customHeight="1">
      <c r="A3" s="208"/>
      <c r="B3" s="208"/>
      <c r="C3" s="208"/>
      <c r="D3" s="208"/>
      <c r="E3" s="208"/>
      <c r="F3" s="208"/>
      <c r="G3" s="208"/>
      <c r="H3" s="208"/>
    </row>
    <row r="4" spans="1:8" ht="12.75" customHeight="1">
      <c r="A4" s="118"/>
      <c r="B4" s="93"/>
      <c r="C4" s="93"/>
      <c r="D4" s="93"/>
      <c r="E4" s="93"/>
      <c r="F4" s="93"/>
      <c r="G4" s="93"/>
      <c r="H4" s="93"/>
    </row>
    <row r="5" spans="1:8" ht="15.75" customHeight="1">
      <c r="A5" s="207" t="str">
        <f>'P. BDI'!B3</f>
        <v>Edital :</v>
      </c>
      <c r="B5" s="200"/>
      <c r="C5" s="35" t="str">
        <f>'P. BDI'!C3:F3</f>
        <v>TP -xxx</v>
      </c>
      <c r="D5" s="200" t="s">
        <v>102</v>
      </c>
      <c r="E5" s="200"/>
      <c r="F5" s="209">
        <v>245.14</v>
      </c>
      <c r="G5" s="210"/>
      <c r="H5" s="99"/>
    </row>
    <row r="6" spans="1:8" ht="12.75" customHeight="1">
      <c r="A6" s="207" t="str">
        <f>'P. BDI'!B4</f>
        <v>Tomador: </v>
      </c>
      <c r="B6" s="200"/>
      <c r="C6" s="95" t="str">
        <f>'P. BDI'!C4:F4</f>
        <v>Prefeitura Municipal de Dois Vizinhos - PR</v>
      </c>
      <c r="D6" s="200" t="s">
        <v>61</v>
      </c>
      <c r="E6" s="200"/>
      <c r="F6" s="201">
        <f>H151/F5</f>
        <v>0</v>
      </c>
      <c r="G6" s="202"/>
      <c r="H6" s="99"/>
    </row>
    <row r="7" spans="1:8" ht="12.75" customHeight="1">
      <c r="A7" s="207" t="str">
        <f>'P. BDI'!B5</f>
        <v>Empreendimento: </v>
      </c>
      <c r="B7" s="200"/>
      <c r="C7" s="95" t="str">
        <f>'P. BDI'!C5:F5</f>
        <v>REFORMA E AMPLIAÇÃO SOBSOLO CRECHE CAMILA</v>
      </c>
      <c r="D7" s="94"/>
      <c r="E7" s="97"/>
      <c r="F7" s="97"/>
      <c r="G7" s="97"/>
      <c r="H7" s="97"/>
    </row>
    <row r="8" spans="1:8" ht="12.75" customHeight="1">
      <c r="A8" s="207" t="str">
        <f>'P. BDI'!B6</f>
        <v>Local da Obra:</v>
      </c>
      <c r="B8" s="200"/>
      <c r="C8" s="95" t="str">
        <f>'P. BDI'!C6:F6</f>
        <v>RUA DAS AVENCAS - JRD. COLINA</v>
      </c>
      <c r="D8" s="94"/>
      <c r="E8" s="97"/>
      <c r="F8" s="97"/>
      <c r="G8" s="97"/>
      <c r="H8" s="97"/>
    </row>
    <row r="9" spans="1:8" ht="12.75" customHeight="1">
      <c r="A9" s="207" t="str">
        <f>'P. BDI'!B7</f>
        <v>Empresa Prop.:</v>
      </c>
      <c r="B9" s="200"/>
      <c r="C9" s="35" t="str">
        <f>'P. BDI'!C7:F7</f>
        <v>xxxxxxxxxxxxxx</v>
      </c>
      <c r="D9" s="94"/>
      <c r="E9" s="97"/>
      <c r="F9" s="97"/>
      <c r="G9" s="97"/>
      <c r="H9" s="97"/>
    </row>
    <row r="10" spans="1:8" ht="12.75">
      <c r="A10" s="207" t="str">
        <f>'P. BDI'!B8</f>
        <v>CNPJ:</v>
      </c>
      <c r="B10" s="200"/>
      <c r="C10" s="35" t="str">
        <f>'P. BDI'!C8:F8</f>
        <v>xxxxxxxxxxxxxx</v>
      </c>
      <c r="D10" s="94"/>
      <c r="E10" s="97"/>
      <c r="F10" s="97"/>
      <c r="G10" s="97"/>
      <c r="H10" s="97"/>
    </row>
    <row r="11" spans="1:8" ht="12.75">
      <c r="A11" s="207" t="str">
        <f>'P. BDI'!B9</f>
        <v>Data Base:</v>
      </c>
      <c r="B11" s="200"/>
      <c r="C11" s="42">
        <f>'P. BDI'!C9:F9</f>
        <v>0</v>
      </c>
      <c r="D11" s="94"/>
      <c r="E11" s="94"/>
      <c r="F11" s="98"/>
      <c r="G11" s="67"/>
      <c r="H11" s="67"/>
    </row>
    <row r="12" spans="1:13" ht="12.75">
      <c r="A12" s="207" t="s">
        <v>76</v>
      </c>
      <c r="B12" s="200"/>
      <c r="C12" s="37">
        <f>'P. BDI'!F31</f>
        <v>0.04712041884816753</v>
      </c>
      <c r="D12" s="94"/>
      <c r="E12" s="94"/>
      <c r="F12" s="98"/>
      <c r="G12" s="67"/>
      <c r="H12" s="67"/>
      <c r="M12" s="119"/>
    </row>
    <row r="13" spans="1:8" ht="12.75">
      <c r="A13" s="120"/>
      <c r="B13" s="121"/>
      <c r="C13" s="122"/>
      <c r="D13" s="123"/>
      <c r="E13" s="123"/>
      <c r="F13" s="123"/>
      <c r="G13" s="123"/>
      <c r="H13" s="123"/>
    </row>
    <row r="14" spans="1:8" s="125" customFormat="1" ht="25.5" customHeight="1">
      <c r="A14" s="124" t="s">
        <v>52</v>
      </c>
      <c r="B14" s="124" t="s">
        <v>238</v>
      </c>
      <c r="C14" s="124" t="s">
        <v>53</v>
      </c>
      <c r="D14" s="124" t="s">
        <v>49</v>
      </c>
      <c r="E14" s="124" t="s">
        <v>55</v>
      </c>
      <c r="F14" s="124" t="s">
        <v>54</v>
      </c>
      <c r="G14" s="124" t="s">
        <v>56</v>
      </c>
      <c r="H14" s="124" t="s">
        <v>57</v>
      </c>
    </row>
    <row r="15" spans="1:8" s="125" customFormat="1" ht="14.25" customHeight="1">
      <c r="A15" s="126"/>
      <c r="B15" s="127"/>
      <c r="C15" s="127"/>
      <c r="D15" s="127"/>
      <c r="E15" s="127"/>
      <c r="F15" s="127"/>
      <c r="G15" s="127"/>
      <c r="H15" s="127"/>
    </row>
    <row r="16" spans="1:8" s="92" customFormat="1" ht="12.75">
      <c r="A16" s="128" t="s">
        <v>48</v>
      </c>
      <c r="B16" s="128"/>
      <c r="C16" s="128" t="s">
        <v>103</v>
      </c>
      <c r="D16" s="129"/>
      <c r="E16" s="130"/>
      <c r="F16" s="131"/>
      <c r="G16" s="132" t="s">
        <v>1</v>
      </c>
      <c r="H16" s="131">
        <f>SUM(H17:H19)</f>
        <v>0</v>
      </c>
    </row>
    <row r="17" spans="1:8" s="92" customFormat="1" ht="12.75">
      <c r="A17" s="133"/>
      <c r="B17" s="134"/>
      <c r="C17" s="41"/>
      <c r="D17" s="135"/>
      <c r="E17" s="136"/>
      <c r="F17" s="115"/>
      <c r="G17" s="136"/>
      <c r="H17" s="105"/>
    </row>
    <row r="18" spans="1:8" s="92" customFormat="1" ht="12.75">
      <c r="A18" s="133" t="s">
        <v>111</v>
      </c>
      <c r="B18" s="134" t="s">
        <v>105</v>
      </c>
      <c r="C18" s="41" t="s">
        <v>106</v>
      </c>
      <c r="D18" s="135" t="s">
        <v>0</v>
      </c>
      <c r="E18" s="136">
        <v>2.5</v>
      </c>
      <c r="F18" s="115"/>
      <c r="G18" s="136">
        <f>(F18*$C$12)+F18</f>
        <v>0</v>
      </c>
      <c r="H18" s="137">
        <f>G18*E18</f>
        <v>0</v>
      </c>
    </row>
    <row r="19" spans="1:8" s="92" customFormat="1" ht="12.75">
      <c r="A19" s="133"/>
      <c r="B19" s="134"/>
      <c r="C19" s="41"/>
      <c r="D19" s="135"/>
      <c r="E19" s="136"/>
      <c r="F19" s="115"/>
      <c r="G19" s="136"/>
      <c r="H19" s="105"/>
    </row>
    <row r="20" spans="1:8" s="92" customFormat="1" ht="12.75">
      <c r="A20" s="128" t="s">
        <v>107</v>
      </c>
      <c r="B20" s="128"/>
      <c r="C20" s="128" t="s">
        <v>113</v>
      </c>
      <c r="D20" s="129"/>
      <c r="E20" s="130"/>
      <c r="F20" s="114"/>
      <c r="G20" s="132" t="s">
        <v>1</v>
      </c>
      <c r="H20" s="131">
        <f>SUM(H21:H32)</f>
        <v>0</v>
      </c>
    </row>
    <row r="21" spans="1:8" s="92" customFormat="1" ht="12.75">
      <c r="A21" s="133"/>
      <c r="B21" s="134"/>
      <c r="C21" s="44"/>
      <c r="D21" s="135"/>
      <c r="E21" s="136"/>
      <c r="F21" s="115"/>
      <c r="G21" s="136"/>
      <c r="H21" s="105"/>
    </row>
    <row r="22" spans="1:13" s="92" customFormat="1" ht="33.75">
      <c r="A22" s="133"/>
      <c r="B22" s="134" t="s">
        <v>201</v>
      </c>
      <c r="C22" s="41" t="s">
        <v>202</v>
      </c>
      <c r="D22" s="135" t="s">
        <v>51</v>
      </c>
      <c r="E22" s="136">
        <v>35</v>
      </c>
      <c r="F22" s="115"/>
      <c r="G22" s="136">
        <f>(F22*$C$12)+F22</f>
        <v>0</v>
      </c>
      <c r="H22" s="105">
        <f>G22*E22</f>
        <v>0</v>
      </c>
      <c r="M22" s="138"/>
    </row>
    <row r="23" spans="1:13" s="92" customFormat="1" ht="33.75">
      <c r="A23" s="133"/>
      <c r="B23" s="134" t="s">
        <v>203</v>
      </c>
      <c r="C23" s="41" t="s">
        <v>157</v>
      </c>
      <c r="D23" s="135" t="s">
        <v>50</v>
      </c>
      <c r="E23" s="136">
        <v>6.07</v>
      </c>
      <c r="F23" s="115"/>
      <c r="G23" s="136">
        <f aca="true" t="shared" si="0" ref="G23:G28">(F23*$C$12)+F23</f>
        <v>0</v>
      </c>
      <c r="H23" s="105">
        <f aca="true" t="shared" si="1" ref="H23:H28">G23*E23</f>
        <v>0</v>
      </c>
      <c r="M23" s="138"/>
    </row>
    <row r="24" spans="1:13" s="92" customFormat="1" ht="33.75">
      <c r="A24" s="133"/>
      <c r="B24" s="134">
        <v>92270</v>
      </c>
      <c r="C24" s="41" t="s">
        <v>151</v>
      </c>
      <c r="D24" s="135" t="s">
        <v>0</v>
      </c>
      <c r="E24" s="136">
        <v>63.64</v>
      </c>
      <c r="F24" s="115"/>
      <c r="G24" s="136">
        <f t="shared" si="0"/>
        <v>0</v>
      </c>
      <c r="H24" s="105">
        <f t="shared" si="1"/>
        <v>0</v>
      </c>
      <c r="M24" s="138"/>
    </row>
    <row r="25" spans="1:13" s="92" customFormat="1" ht="22.5">
      <c r="A25" s="133"/>
      <c r="B25" s="134">
        <v>92915</v>
      </c>
      <c r="C25" s="41" t="s">
        <v>152</v>
      </c>
      <c r="D25" s="135" t="s">
        <v>115</v>
      </c>
      <c r="E25" s="136">
        <v>68.88</v>
      </c>
      <c r="F25" s="115"/>
      <c r="G25" s="136">
        <f t="shared" si="0"/>
        <v>0</v>
      </c>
      <c r="H25" s="105">
        <f t="shared" si="1"/>
        <v>0</v>
      </c>
      <c r="M25" s="138"/>
    </row>
    <row r="26" spans="1:13" s="92" customFormat="1" ht="22.5">
      <c r="A26" s="133"/>
      <c r="B26" s="134" t="s">
        <v>116</v>
      </c>
      <c r="C26" s="41" t="s">
        <v>153</v>
      </c>
      <c r="D26" s="135" t="s">
        <v>115</v>
      </c>
      <c r="E26" s="136">
        <v>62.94</v>
      </c>
      <c r="F26" s="115"/>
      <c r="G26" s="136">
        <f t="shared" si="0"/>
        <v>0</v>
      </c>
      <c r="H26" s="105">
        <f t="shared" si="1"/>
        <v>0</v>
      </c>
      <c r="M26" s="138"/>
    </row>
    <row r="27" spans="1:13" s="92" customFormat="1" ht="22.5">
      <c r="A27" s="133"/>
      <c r="B27" s="134" t="s">
        <v>117</v>
      </c>
      <c r="C27" s="41" t="s">
        <v>154</v>
      </c>
      <c r="D27" s="135" t="s">
        <v>115</v>
      </c>
      <c r="E27" s="136">
        <v>134.78</v>
      </c>
      <c r="F27" s="115"/>
      <c r="G27" s="136">
        <f t="shared" si="0"/>
        <v>0</v>
      </c>
      <c r="H27" s="105">
        <f t="shared" si="1"/>
        <v>0</v>
      </c>
      <c r="M27" s="138"/>
    </row>
    <row r="28" spans="1:13" s="92" customFormat="1" ht="22.5">
      <c r="A28" s="133"/>
      <c r="B28" s="134" t="s">
        <v>118</v>
      </c>
      <c r="C28" s="41" t="s">
        <v>155</v>
      </c>
      <c r="D28" s="135" t="s">
        <v>115</v>
      </c>
      <c r="E28" s="136">
        <v>54.05</v>
      </c>
      <c r="F28" s="115"/>
      <c r="G28" s="136">
        <f t="shared" si="0"/>
        <v>0</v>
      </c>
      <c r="H28" s="105">
        <f t="shared" si="1"/>
        <v>0</v>
      </c>
      <c r="M28" s="138"/>
    </row>
    <row r="29" spans="1:13" s="92" customFormat="1" ht="33.75">
      <c r="A29" s="133"/>
      <c r="B29" s="134">
        <v>92718</v>
      </c>
      <c r="C29" s="41" t="s">
        <v>156</v>
      </c>
      <c r="D29" s="135" t="s">
        <v>50</v>
      </c>
      <c r="E29" s="136">
        <v>4.73</v>
      </c>
      <c r="F29" s="115"/>
      <c r="G29" s="136">
        <f>(F29*$C$12)+F29</f>
        <v>0</v>
      </c>
      <c r="H29" s="105">
        <f>G29*E29</f>
        <v>0</v>
      </c>
      <c r="M29" s="138"/>
    </row>
    <row r="30" spans="1:13" s="92" customFormat="1" ht="22.5">
      <c r="A30" s="133"/>
      <c r="B30" s="134">
        <v>93186</v>
      </c>
      <c r="C30" s="41" t="s">
        <v>178</v>
      </c>
      <c r="D30" s="135" t="s">
        <v>51</v>
      </c>
      <c r="E30" s="136">
        <v>78.72</v>
      </c>
      <c r="F30" s="115"/>
      <c r="G30" s="136">
        <f>(F30*$C$12)+F30</f>
        <v>0</v>
      </c>
      <c r="H30" s="105">
        <f>G30*E30</f>
        <v>0</v>
      </c>
      <c r="M30" s="138"/>
    </row>
    <row r="31" spans="1:13" s="92" customFormat="1" ht="22.5">
      <c r="A31" s="133"/>
      <c r="B31" s="134" t="s">
        <v>230</v>
      </c>
      <c r="C31" s="41" t="s">
        <v>231</v>
      </c>
      <c r="D31" s="135" t="s">
        <v>0</v>
      </c>
      <c r="E31" s="136">
        <v>106</v>
      </c>
      <c r="F31" s="115"/>
      <c r="G31" s="136">
        <f>(F31*$C$12)+F31</f>
        <v>0</v>
      </c>
      <c r="H31" s="105">
        <f>G31*E31</f>
        <v>0</v>
      </c>
      <c r="M31" s="138"/>
    </row>
    <row r="32" spans="1:8" s="92" customFormat="1" ht="12.75">
      <c r="A32" s="133"/>
      <c r="B32" s="134"/>
      <c r="C32" s="41"/>
      <c r="D32" s="135"/>
      <c r="E32" s="136"/>
      <c r="F32" s="115"/>
      <c r="G32" s="136"/>
      <c r="H32" s="105"/>
    </row>
    <row r="33" spans="1:8" s="92" customFormat="1" ht="12.75">
      <c r="A33" s="128" t="s">
        <v>108</v>
      </c>
      <c r="B33" s="128"/>
      <c r="C33" s="128" t="s">
        <v>158</v>
      </c>
      <c r="D33" s="129"/>
      <c r="E33" s="130"/>
      <c r="F33" s="114"/>
      <c r="G33" s="132" t="s">
        <v>1</v>
      </c>
      <c r="H33" s="131">
        <f>SUM(H34:H44)</f>
        <v>0</v>
      </c>
    </row>
    <row r="34" spans="1:8" s="92" customFormat="1" ht="12.75">
      <c r="A34" s="133"/>
      <c r="B34" s="134"/>
      <c r="C34" s="41" t="s">
        <v>159</v>
      </c>
      <c r="D34" s="135"/>
      <c r="E34" s="136"/>
      <c r="F34" s="115"/>
      <c r="G34" s="136"/>
      <c r="H34" s="105"/>
    </row>
    <row r="35" spans="1:8" s="92" customFormat="1" ht="33.75">
      <c r="A35" s="133"/>
      <c r="B35" s="134">
        <v>87505</v>
      </c>
      <c r="C35" s="41" t="s">
        <v>161</v>
      </c>
      <c r="D35" s="135" t="s">
        <v>0</v>
      </c>
      <c r="E35" s="136">
        <v>257.25</v>
      </c>
      <c r="F35" s="115"/>
      <c r="G35" s="136">
        <f>(F35*$C$12)+F35</f>
        <v>0</v>
      </c>
      <c r="H35" s="105">
        <f>G35*E35</f>
        <v>0</v>
      </c>
    </row>
    <row r="36" spans="1:8" s="92" customFormat="1" ht="33.75">
      <c r="A36" s="133"/>
      <c r="B36" s="134">
        <v>87878</v>
      </c>
      <c r="C36" s="41" t="s">
        <v>119</v>
      </c>
      <c r="D36" s="135" t="s">
        <v>0</v>
      </c>
      <c r="E36" s="136">
        <v>497.16</v>
      </c>
      <c r="F36" s="115"/>
      <c r="G36" s="136">
        <f>(F36*$C$12)+F36</f>
        <v>0</v>
      </c>
      <c r="H36" s="105">
        <f>G36*E36</f>
        <v>0</v>
      </c>
    </row>
    <row r="37" spans="1:8" s="92" customFormat="1" ht="45">
      <c r="A37" s="133"/>
      <c r="B37" s="134">
        <v>87792</v>
      </c>
      <c r="C37" s="41" t="s">
        <v>162</v>
      </c>
      <c r="D37" s="135" t="s">
        <v>0</v>
      </c>
      <c r="E37" s="136">
        <f>E36</f>
        <v>497.16</v>
      </c>
      <c r="F37" s="115"/>
      <c r="G37" s="136">
        <f>(F37*$C$12)+F37</f>
        <v>0</v>
      </c>
      <c r="H37" s="105">
        <f>G37*E37</f>
        <v>0</v>
      </c>
    </row>
    <row r="38" spans="1:8" s="92" customFormat="1" ht="12.75">
      <c r="A38" s="133"/>
      <c r="B38" s="134"/>
      <c r="C38" s="41" t="s">
        <v>160</v>
      </c>
      <c r="D38" s="135"/>
      <c r="E38" s="136"/>
      <c r="F38" s="115"/>
      <c r="G38" s="136"/>
      <c r="H38" s="105"/>
    </row>
    <row r="39" spans="1:8" s="92" customFormat="1" ht="45">
      <c r="A39" s="133"/>
      <c r="B39" s="134">
        <v>92543</v>
      </c>
      <c r="C39" s="41" t="s">
        <v>163</v>
      </c>
      <c r="D39" s="135" t="s">
        <v>0</v>
      </c>
      <c r="E39" s="136">
        <v>41.92</v>
      </c>
      <c r="F39" s="115"/>
      <c r="G39" s="136">
        <f>(F39*$C$12)+F39</f>
        <v>0</v>
      </c>
      <c r="H39" s="105">
        <f>G39*E39</f>
        <v>0</v>
      </c>
    </row>
    <row r="40" spans="1:8" s="92" customFormat="1" ht="33.75">
      <c r="A40" s="133"/>
      <c r="B40" s="134">
        <v>94207</v>
      </c>
      <c r="C40" s="41" t="s">
        <v>164</v>
      </c>
      <c r="D40" s="135" t="s">
        <v>0</v>
      </c>
      <c r="E40" s="136">
        <v>41.92</v>
      </c>
      <c r="F40" s="115"/>
      <c r="G40" s="136">
        <f>(F40*$C$12)+F40</f>
        <v>0</v>
      </c>
      <c r="H40" s="105">
        <f>G40*E40</f>
        <v>0</v>
      </c>
    </row>
    <row r="41" spans="1:8" s="92" customFormat="1" ht="22.5">
      <c r="A41" s="133"/>
      <c r="B41" s="134">
        <v>94226</v>
      </c>
      <c r="C41" s="41" t="s">
        <v>232</v>
      </c>
      <c r="D41" s="135" t="s">
        <v>0</v>
      </c>
      <c r="E41" s="136">
        <v>41.92</v>
      </c>
      <c r="F41" s="115"/>
      <c r="G41" s="136">
        <f>(F41*$C$12)+F41</f>
        <v>0</v>
      </c>
      <c r="H41" s="105">
        <f>G41*E41</f>
        <v>0</v>
      </c>
    </row>
    <row r="42" spans="1:8" s="92" customFormat="1" ht="33.75">
      <c r="A42" s="133"/>
      <c r="B42" s="134">
        <v>94231</v>
      </c>
      <c r="C42" s="41" t="s">
        <v>233</v>
      </c>
      <c r="D42" s="135" t="s">
        <v>51</v>
      </c>
      <c r="E42" s="136">
        <v>20</v>
      </c>
      <c r="F42" s="115"/>
      <c r="G42" s="136">
        <f>(F42*$C$12)+F42</f>
        <v>0</v>
      </c>
      <c r="H42" s="105">
        <f>G42*E42</f>
        <v>0</v>
      </c>
    </row>
    <row r="43" spans="1:8" s="92" customFormat="1" ht="22.5">
      <c r="A43" s="133"/>
      <c r="B43" s="134">
        <v>96486</v>
      </c>
      <c r="C43" s="41" t="s">
        <v>165</v>
      </c>
      <c r="D43" s="135" t="s">
        <v>0</v>
      </c>
      <c r="E43" s="136">
        <v>15.07</v>
      </c>
      <c r="F43" s="115"/>
      <c r="G43" s="136">
        <f>(F43*$C$12)+F43</f>
        <v>0</v>
      </c>
      <c r="H43" s="105">
        <f>G43*E43</f>
        <v>0</v>
      </c>
    </row>
    <row r="44" spans="1:8" s="92" customFormat="1" ht="12.75">
      <c r="A44" s="133"/>
      <c r="B44" s="134"/>
      <c r="C44" s="41"/>
      <c r="D44" s="135"/>
      <c r="E44" s="136"/>
      <c r="F44" s="115"/>
      <c r="G44" s="136"/>
      <c r="H44" s="105"/>
    </row>
    <row r="45" spans="1:8" s="92" customFormat="1" ht="12.75">
      <c r="A45" s="128" t="s">
        <v>109</v>
      </c>
      <c r="B45" s="128"/>
      <c r="C45" s="128" t="s">
        <v>166</v>
      </c>
      <c r="D45" s="129"/>
      <c r="E45" s="130"/>
      <c r="F45" s="114"/>
      <c r="G45" s="132" t="s">
        <v>1</v>
      </c>
      <c r="H45" s="131">
        <f>SUM(H46:H53)</f>
        <v>0</v>
      </c>
    </row>
    <row r="46" spans="1:8" s="92" customFormat="1" ht="12.75">
      <c r="A46" s="133"/>
      <c r="B46" s="134"/>
      <c r="C46" s="43" t="s">
        <v>167</v>
      </c>
      <c r="D46" s="135"/>
      <c r="E46" s="136"/>
      <c r="F46" s="115"/>
      <c r="G46" s="136"/>
      <c r="H46" s="105"/>
    </row>
    <row r="47" spans="1:8" s="92" customFormat="1" ht="22.5">
      <c r="A47" s="133"/>
      <c r="B47" s="134">
        <v>85422</v>
      </c>
      <c r="C47" s="43" t="s">
        <v>212</v>
      </c>
      <c r="D47" s="135" t="s">
        <v>0</v>
      </c>
      <c r="E47" s="136">
        <v>226.49</v>
      </c>
      <c r="F47" s="115"/>
      <c r="G47" s="136">
        <f>(F47*$C$12)+F47</f>
        <v>0</v>
      </c>
      <c r="H47" s="105">
        <f>G47*E47</f>
        <v>0</v>
      </c>
    </row>
    <row r="48" spans="1:8" s="92" customFormat="1" ht="22.5">
      <c r="A48" s="133"/>
      <c r="B48" s="134">
        <v>96624</v>
      </c>
      <c r="C48" s="43" t="s">
        <v>168</v>
      </c>
      <c r="D48" s="135" t="s">
        <v>50</v>
      </c>
      <c r="E48" s="136">
        <f>E47*0.05</f>
        <v>11.3245</v>
      </c>
      <c r="F48" s="115"/>
      <c r="G48" s="136">
        <f>(F48*$C$12)+F48</f>
        <v>0</v>
      </c>
      <c r="H48" s="105">
        <f>G48*E48</f>
        <v>0</v>
      </c>
    </row>
    <row r="49" spans="1:8" s="92" customFormat="1" ht="45">
      <c r="A49" s="133"/>
      <c r="B49" s="134">
        <v>94990</v>
      </c>
      <c r="C49" s="43" t="s">
        <v>213</v>
      </c>
      <c r="D49" s="135" t="s">
        <v>50</v>
      </c>
      <c r="E49" s="136">
        <f>E47*0.06</f>
        <v>13.5894</v>
      </c>
      <c r="F49" s="115"/>
      <c r="G49" s="136">
        <f>(F49*$C$12)+F49</f>
        <v>0</v>
      </c>
      <c r="H49" s="105">
        <f>G49*E49</f>
        <v>0</v>
      </c>
    </row>
    <row r="50" spans="1:8" s="92" customFormat="1" ht="12.75">
      <c r="A50" s="133"/>
      <c r="B50" s="134"/>
      <c r="C50" s="44" t="s">
        <v>172</v>
      </c>
      <c r="D50" s="135"/>
      <c r="E50" s="136"/>
      <c r="F50" s="115"/>
      <c r="G50" s="136"/>
      <c r="H50" s="105"/>
    </row>
    <row r="51" spans="1:8" s="92" customFormat="1" ht="33.75">
      <c r="A51" s="133"/>
      <c r="B51" s="134">
        <v>87250</v>
      </c>
      <c r="C51" s="41" t="s">
        <v>169</v>
      </c>
      <c r="D51" s="135" t="s">
        <v>0</v>
      </c>
      <c r="E51" s="136">
        <v>249.14</v>
      </c>
      <c r="F51" s="115"/>
      <c r="G51" s="136">
        <f>(F51*$C$12)+F51</f>
        <v>0</v>
      </c>
      <c r="H51" s="105">
        <f>G51*E51</f>
        <v>0</v>
      </c>
    </row>
    <row r="52" spans="1:8" s="92" customFormat="1" ht="45">
      <c r="A52" s="133"/>
      <c r="B52" s="134">
        <v>87267</v>
      </c>
      <c r="C52" s="41" t="s">
        <v>170</v>
      </c>
      <c r="D52" s="135" t="s">
        <v>0</v>
      </c>
      <c r="E52" s="136">
        <v>70.46</v>
      </c>
      <c r="F52" s="115"/>
      <c r="G52" s="136">
        <f>(F52*$C$12)+F52</f>
        <v>0</v>
      </c>
      <c r="H52" s="105">
        <f>G52*E52</f>
        <v>0</v>
      </c>
    </row>
    <row r="53" spans="1:8" s="92" customFormat="1" ht="12.75">
      <c r="A53" s="133"/>
      <c r="B53" s="134"/>
      <c r="C53" s="41"/>
      <c r="D53" s="135"/>
      <c r="E53" s="136"/>
      <c r="F53" s="115"/>
      <c r="G53" s="136"/>
      <c r="H53" s="105"/>
    </row>
    <row r="54" spans="1:8" s="92" customFormat="1" ht="12.75">
      <c r="A54" s="128" t="s">
        <v>110</v>
      </c>
      <c r="B54" s="128"/>
      <c r="C54" s="128" t="s">
        <v>171</v>
      </c>
      <c r="D54" s="129"/>
      <c r="E54" s="130"/>
      <c r="F54" s="114"/>
      <c r="G54" s="132" t="s">
        <v>1</v>
      </c>
      <c r="H54" s="131">
        <f>SUM(H55:H63)</f>
        <v>0</v>
      </c>
    </row>
    <row r="55" spans="1:8" s="92" customFormat="1" ht="12.75">
      <c r="A55" s="133"/>
      <c r="B55" s="134"/>
      <c r="C55" s="43"/>
      <c r="D55" s="135"/>
      <c r="E55" s="136"/>
      <c r="F55" s="115"/>
      <c r="G55" s="136"/>
      <c r="H55" s="105"/>
    </row>
    <row r="56" spans="1:8" s="92" customFormat="1" ht="22.5">
      <c r="A56" s="133"/>
      <c r="B56" s="134">
        <v>94585</v>
      </c>
      <c r="C56" s="43" t="s">
        <v>173</v>
      </c>
      <c r="D56" s="135" t="s">
        <v>0</v>
      </c>
      <c r="E56" s="136">
        <v>24</v>
      </c>
      <c r="F56" s="115"/>
      <c r="G56" s="136">
        <f aca="true" t="shared" si="2" ref="G56:G62">(F56*$C$12)+F56</f>
        <v>0</v>
      </c>
      <c r="H56" s="105">
        <f aca="true" t="shared" si="3" ref="H56:H62">G56*E56</f>
        <v>0</v>
      </c>
    </row>
    <row r="57" spans="1:8" s="92" customFormat="1" ht="22.5">
      <c r="A57" s="133"/>
      <c r="B57" s="134">
        <v>94582</v>
      </c>
      <c r="C57" s="43" t="s">
        <v>174</v>
      </c>
      <c r="D57" s="135" t="s">
        <v>0</v>
      </c>
      <c r="E57" s="136">
        <v>4.03</v>
      </c>
      <c r="F57" s="115"/>
      <c r="G57" s="136">
        <f t="shared" si="2"/>
        <v>0</v>
      </c>
      <c r="H57" s="105">
        <f t="shared" si="3"/>
        <v>0</v>
      </c>
    </row>
    <row r="58" spans="1:8" s="92" customFormat="1" ht="22.5">
      <c r="A58" s="133"/>
      <c r="B58" s="134">
        <v>98689</v>
      </c>
      <c r="C58" s="41" t="s">
        <v>175</v>
      </c>
      <c r="D58" s="135" t="s">
        <v>51</v>
      </c>
      <c r="E58" s="136">
        <v>29.3</v>
      </c>
      <c r="F58" s="115"/>
      <c r="G58" s="136">
        <f t="shared" si="2"/>
        <v>0</v>
      </c>
      <c r="H58" s="105">
        <f t="shared" si="3"/>
        <v>0</v>
      </c>
    </row>
    <row r="59" spans="1:8" s="92" customFormat="1" ht="56.25">
      <c r="A59" s="133"/>
      <c r="B59" s="134">
        <v>90842</v>
      </c>
      <c r="C59" s="41" t="s">
        <v>234</v>
      </c>
      <c r="D59" s="135" t="s">
        <v>128</v>
      </c>
      <c r="E59" s="136">
        <v>4</v>
      </c>
      <c r="F59" s="115"/>
      <c r="G59" s="136">
        <f t="shared" si="2"/>
        <v>0</v>
      </c>
      <c r="H59" s="105">
        <f t="shared" si="3"/>
        <v>0</v>
      </c>
    </row>
    <row r="60" spans="1:8" s="92" customFormat="1" ht="56.25">
      <c r="A60" s="133"/>
      <c r="B60" s="134">
        <v>90844</v>
      </c>
      <c r="C60" s="41" t="s">
        <v>235</v>
      </c>
      <c r="D60" s="135" t="s">
        <v>128</v>
      </c>
      <c r="E60" s="136">
        <v>5</v>
      </c>
      <c r="F60" s="115"/>
      <c r="G60" s="136">
        <f t="shared" si="2"/>
        <v>0</v>
      </c>
      <c r="H60" s="105">
        <f t="shared" si="3"/>
        <v>0</v>
      </c>
    </row>
    <row r="61" spans="1:9" s="92" customFormat="1" ht="22.5">
      <c r="A61" s="133"/>
      <c r="B61" s="134">
        <v>34713</v>
      </c>
      <c r="C61" s="41" t="s">
        <v>236</v>
      </c>
      <c r="D61" s="135" t="s">
        <v>129</v>
      </c>
      <c r="E61" s="136">
        <v>5.25</v>
      </c>
      <c r="F61" s="115"/>
      <c r="G61" s="136">
        <f t="shared" si="2"/>
        <v>0</v>
      </c>
      <c r="H61" s="105">
        <f t="shared" si="3"/>
        <v>0</v>
      </c>
      <c r="I61" s="139"/>
    </row>
    <row r="62" spans="1:8" s="92" customFormat="1" ht="45">
      <c r="A62" s="133"/>
      <c r="B62" s="134">
        <v>3104</v>
      </c>
      <c r="C62" s="41" t="s">
        <v>237</v>
      </c>
      <c r="D62" s="135" t="s">
        <v>130</v>
      </c>
      <c r="E62" s="136">
        <v>1</v>
      </c>
      <c r="F62" s="115"/>
      <c r="G62" s="136">
        <f t="shared" si="2"/>
        <v>0</v>
      </c>
      <c r="H62" s="105">
        <f t="shared" si="3"/>
        <v>0</v>
      </c>
    </row>
    <row r="63" spans="1:8" s="92" customFormat="1" ht="12.75">
      <c r="A63" s="133"/>
      <c r="B63" s="134"/>
      <c r="C63" s="41"/>
      <c r="D63" s="135"/>
      <c r="E63" s="136"/>
      <c r="F63" s="115"/>
      <c r="G63" s="136"/>
      <c r="H63" s="105"/>
    </row>
    <row r="64" spans="1:8" s="92" customFormat="1" ht="12.75">
      <c r="A64" s="128" t="s">
        <v>177</v>
      </c>
      <c r="B64" s="128"/>
      <c r="C64" s="128" t="s">
        <v>176</v>
      </c>
      <c r="D64" s="129"/>
      <c r="E64" s="130"/>
      <c r="F64" s="114"/>
      <c r="G64" s="132" t="s">
        <v>1</v>
      </c>
      <c r="H64" s="131">
        <f>SUM(H65:H78)</f>
        <v>0</v>
      </c>
    </row>
    <row r="65" spans="1:8" s="92" customFormat="1" ht="12.75">
      <c r="A65" s="133"/>
      <c r="B65" s="134"/>
      <c r="C65" s="41"/>
      <c r="D65" s="135"/>
      <c r="E65" s="136"/>
      <c r="F65" s="115"/>
      <c r="G65" s="136"/>
      <c r="H65" s="105"/>
    </row>
    <row r="66" spans="1:8" s="92" customFormat="1" ht="45">
      <c r="A66" s="133"/>
      <c r="B66" s="134">
        <v>86932</v>
      </c>
      <c r="C66" s="41" t="s">
        <v>204</v>
      </c>
      <c r="D66" s="135" t="s">
        <v>128</v>
      </c>
      <c r="E66" s="136">
        <v>4</v>
      </c>
      <c r="F66" s="115"/>
      <c r="G66" s="136">
        <f>(F66*$C$12)+F66</f>
        <v>0</v>
      </c>
      <c r="H66" s="105">
        <f>G66*E66</f>
        <v>0</v>
      </c>
    </row>
    <row r="67" spans="1:8" s="92" customFormat="1" ht="56.25">
      <c r="A67" s="133"/>
      <c r="B67" s="134">
        <v>86943</v>
      </c>
      <c r="C67" s="41" t="s">
        <v>132</v>
      </c>
      <c r="D67" s="135" t="s">
        <v>128</v>
      </c>
      <c r="E67" s="136">
        <v>4</v>
      </c>
      <c r="F67" s="115"/>
      <c r="G67" s="136">
        <f>(F67*$C$12)+F67</f>
        <v>0</v>
      </c>
      <c r="H67" s="105">
        <f>G67*E67</f>
        <v>0</v>
      </c>
    </row>
    <row r="68" spans="1:8" s="92" customFormat="1" ht="33.75">
      <c r="A68" s="133"/>
      <c r="B68" s="134">
        <v>89987</v>
      </c>
      <c r="C68" s="41" t="s">
        <v>133</v>
      </c>
      <c r="D68" s="135" t="s">
        <v>128</v>
      </c>
      <c r="E68" s="136">
        <v>4</v>
      </c>
      <c r="F68" s="115"/>
      <c r="G68" s="136">
        <f>(F68*$C$12)+F68</f>
        <v>0</v>
      </c>
      <c r="H68" s="105">
        <f>G68*E68</f>
        <v>0</v>
      </c>
    </row>
    <row r="69" spans="1:8" s="92" customFormat="1" ht="33.75">
      <c r="A69" s="133"/>
      <c r="B69" s="134">
        <v>89708</v>
      </c>
      <c r="C69" s="41" t="s">
        <v>180</v>
      </c>
      <c r="D69" s="135" t="s">
        <v>128</v>
      </c>
      <c r="E69" s="136">
        <v>3</v>
      </c>
      <c r="F69" s="115"/>
      <c r="G69" s="136">
        <f>(F69*$C$12)+F69</f>
        <v>0</v>
      </c>
      <c r="H69" s="105">
        <f>G69*E69</f>
        <v>0</v>
      </c>
    </row>
    <row r="70" spans="1:8" s="92" customFormat="1" ht="22.5">
      <c r="A70" s="133"/>
      <c r="B70" s="134">
        <v>96527</v>
      </c>
      <c r="C70" s="41" t="s">
        <v>114</v>
      </c>
      <c r="D70" s="135" t="s">
        <v>50</v>
      </c>
      <c r="E70" s="136">
        <v>1.3</v>
      </c>
      <c r="F70" s="115"/>
      <c r="G70" s="136">
        <f aca="true" t="shared" si="4" ref="G70:G75">(F70*$C$12)+F70</f>
        <v>0</v>
      </c>
      <c r="H70" s="105">
        <f aca="true" t="shared" si="5" ref="H70:H75">G70*E70</f>
        <v>0</v>
      </c>
    </row>
    <row r="71" spans="1:8" s="92" customFormat="1" ht="45">
      <c r="A71" s="133"/>
      <c r="B71" s="134">
        <v>91785</v>
      </c>
      <c r="C71" s="41" t="s">
        <v>205</v>
      </c>
      <c r="D71" s="135" t="s">
        <v>51</v>
      </c>
      <c r="E71" s="136">
        <v>18.06</v>
      </c>
      <c r="F71" s="115"/>
      <c r="G71" s="136">
        <f t="shared" si="4"/>
        <v>0</v>
      </c>
      <c r="H71" s="105">
        <f t="shared" si="5"/>
        <v>0</v>
      </c>
    </row>
    <row r="72" spans="1:8" s="92" customFormat="1" ht="33.75">
      <c r="A72" s="133"/>
      <c r="B72" s="134">
        <v>91788</v>
      </c>
      <c r="C72" s="41" t="s">
        <v>206</v>
      </c>
      <c r="D72" s="135" t="s">
        <v>51</v>
      </c>
      <c r="E72" s="136">
        <v>51.05</v>
      </c>
      <c r="F72" s="115"/>
      <c r="G72" s="136">
        <f t="shared" si="4"/>
        <v>0</v>
      </c>
      <c r="H72" s="105">
        <f t="shared" si="5"/>
        <v>0</v>
      </c>
    </row>
    <row r="73" spans="1:8" s="92" customFormat="1" ht="45">
      <c r="A73" s="133"/>
      <c r="B73" s="134" t="s">
        <v>134</v>
      </c>
      <c r="C73" s="41" t="s">
        <v>207</v>
      </c>
      <c r="D73" s="135" t="s">
        <v>51</v>
      </c>
      <c r="E73" s="136">
        <v>8.25</v>
      </c>
      <c r="F73" s="115"/>
      <c r="G73" s="136">
        <f t="shared" si="4"/>
        <v>0</v>
      </c>
      <c r="H73" s="105">
        <f t="shared" si="5"/>
        <v>0</v>
      </c>
    </row>
    <row r="74" spans="1:8" s="92" customFormat="1" ht="45">
      <c r="A74" s="133"/>
      <c r="B74" s="134" t="s">
        <v>135</v>
      </c>
      <c r="C74" s="41" t="s">
        <v>208</v>
      </c>
      <c r="D74" s="135" t="s">
        <v>51</v>
      </c>
      <c r="E74" s="136">
        <v>4.2</v>
      </c>
      <c r="F74" s="115"/>
      <c r="G74" s="136">
        <f t="shared" si="4"/>
        <v>0</v>
      </c>
      <c r="H74" s="105">
        <f t="shared" si="5"/>
        <v>0</v>
      </c>
    </row>
    <row r="75" spans="1:8" s="92" customFormat="1" ht="45">
      <c r="A75" s="133"/>
      <c r="B75" s="134" t="s">
        <v>136</v>
      </c>
      <c r="C75" s="41" t="s">
        <v>209</v>
      </c>
      <c r="D75" s="135" t="s">
        <v>51</v>
      </c>
      <c r="E75" s="136">
        <v>26.25</v>
      </c>
      <c r="F75" s="115"/>
      <c r="G75" s="136">
        <f t="shared" si="4"/>
        <v>0</v>
      </c>
      <c r="H75" s="105">
        <f t="shared" si="5"/>
        <v>0</v>
      </c>
    </row>
    <row r="76" spans="1:8" s="92" customFormat="1" ht="22.5">
      <c r="A76" s="133"/>
      <c r="B76" s="134" t="s">
        <v>181</v>
      </c>
      <c r="C76" s="41" t="s">
        <v>182</v>
      </c>
      <c r="D76" s="135" t="s">
        <v>128</v>
      </c>
      <c r="E76" s="136">
        <v>1</v>
      </c>
      <c r="F76" s="115"/>
      <c r="G76" s="136">
        <f>(F76*$C$12)+F76</f>
        <v>0</v>
      </c>
      <c r="H76" s="105">
        <f>G76*E76</f>
        <v>0</v>
      </c>
    </row>
    <row r="77" spans="1:8" s="92" customFormat="1" ht="12.75">
      <c r="A77" s="133"/>
      <c r="B77" s="134"/>
      <c r="C77" s="41"/>
      <c r="D77" s="135"/>
      <c r="E77" s="136"/>
      <c r="F77" s="115"/>
      <c r="G77" s="136"/>
      <c r="H77" s="105"/>
    </row>
    <row r="78" spans="1:8" s="92" customFormat="1" ht="12.75">
      <c r="A78" s="133"/>
      <c r="B78" s="134"/>
      <c r="C78" s="41"/>
      <c r="D78" s="135"/>
      <c r="E78" s="136"/>
      <c r="F78" s="115"/>
      <c r="G78" s="136"/>
      <c r="H78" s="105"/>
    </row>
    <row r="79" spans="1:8" s="92" customFormat="1" ht="12.75">
      <c r="A79" s="128" t="s">
        <v>192</v>
      </c>
      <c r="B79" s="128"/>
      <c r="C79" s="128" t="s">
        <v>179</v>
      </c>
      <c r="D79" s="129"/>
      <c r="E79" s="130"/>
      <c r="F79" s="114"/>
      <c r="G79" s="132" t="s">
        <v>1</v>
      </c>
      <c r="H79" s="131">
        <f>SUM(H80:H101)</f>
        <v>0</v>
      </c>
    </row>
    <row r="80" spans="1:8" s="92" customFormat="1" ht="12.75">
      <c r="A80" s="133"/>
      <c r="B80" s="134"/>
      <c r="C80" s="41"/>
      <c r="D80" s="135"/>
      <c r="E80" s="136"/>
      <c r="F80" s="115"/>
      <c r="G80" s="136"/>
      <c r="H80" s="105"/>
    </row>
    <row r="81" spans="1:8" s="92" customFormat="1" ht="22.5">
      <c r="A81" s="133"/>
      <c r="B81" s="134">
        <v>97586</v>
      </c>
      <c r="C81" s="41" t="s">
        <v>189</v>
      </c>
      <c r="D81" s="135" t="s">
        <v>128</v>
      </c>
      <c r="E81" s="136">
        <v>23</v>
      </c>
      <c r="F81" s="115"/>
      <c r="G81" s="136">
        <f aca="true" t="shared" si="6" ref="G81:G88">(F81*$C$12)+F81</f>
        <v>0</v>
      </c>
      <c r="H81" s="105">
        <f aca="true" t="shared" si="7" ref="H81:H88">G81*E81</f>
        <v>0</v>
      </c>
    </row>
    <row r="82" spans="1:8" s="92" customFormat="1" ht="22.5">
      <c r="A82" s="133"/>
      <c r="B82" s="134">
        <v>97590</v>
      </c>
      <c r="C82" s="41" t="s">
        <v>137</v>
      </c>
      <c r="D82" s="135" t="s">
        <v>128</v>
      </c>
      <c r="E82" s="136">
        <v>4</v>
      </c>
      <c r="F82" s="115"/>
      <c r="G82" s="136">
        <f t="shared" si="6"/>
        <v>0</v>
      </c>
      <c r="H82" s="105">
        <f t="shared" si="7"/>
        <v>0</v>
      </c>
    </row>
    <row r="83" spans="1:8" s="92" customFormat="1" ht="22.5">
      <c r="A83" s="133"/>
      <c r="B83" s="134">
        <v>92000</v>
      </c>
      <c r="C83" s="41" t="s">
        <v>183</v>
      </c>
      <c r="D83" s="135" t="s">
        <v>128</v>
      </c>
      <c r="E83" s="136">
        <v>20</v>
      </c>
      <c r="F83" s="115"/>
      <c r="G83" s="136">
        <f t="shared" si="6"/>
        <v>0</v>
      </c>
      <c r="H83" s="105">
        <f t="shared" si="7"/>
        <v>0</v>
      </c>
    </row>
    <row r="84" spans="1:8" s="92" customFormat="1" ht="22.5">
      <c r="A84" s="133"/>
      <c r="B84" s="134">
        <v>92001</v>
      </c>
      <c r="C84" s="41" t="s">
        <v>184</v>
      </c>
      <c r="D84" s="135" t="s">
        <v>128</v>
      </c>
      <c r="E84" s="136">
        <v>4</v>
      </c>
      <c r="F84" s="115"/>
      <c r="G84" s="136">
        <f t="shared" si="6"/>
        <v>0</v>
      </c>
      <c r="H84" s="105">
        <f t="shared" si="7"/>
        <v>0</v>
      </c>
    </row>
    <row r="85" spans="1:8" s="92" customFormat="1" ht="22.5">
      <c r="A85" s="133"/>
      <c r="B85" s="134">
        <v>91953</v>
      </c>
      <c r="C85" s="41" t="s">
        <v>138</v>
      </c>
      <c r="D85" s="135" t="s">
        <v>128</v>
      </c>
      <c r="E85" s="136">
        <v>8</v>
      </c>
      <c r="F85" s="115"/>
      <c r="G85" s="136">
        <f t="shared" si="6"/>
        <v>0</v>
      </c>
      <c r="H85" s="105">
        <f t="shared" si="7"/>
        <v>0</v>
      </c>
    </row>
    <row r="86" spans="1:8" s="92" customFormat="1" ht="22.5">
      <c r="A86" s="133"/>
      <c r="B86" s="134">
        <v>1872</v>
      </c>
      <c r="C86" s="41" t="s">
        <v>139</v>
      </c>
      <c r="D86" s="135" t="s">
        <v>131</v>
      </c>
      <c r="E86" s="136">
        <v>32</v>
      </c>
      <c r="F86" s="115"/>
      <c r="G86" s="136">
        <f t="shared" si="6"/>
        <v>0</v>
      </c>
      <c r="H86" s="105">
        <f t="shared" si="7"/>
        <v>0</v>
      </c>
    </row>
    <row r="87" spans="1:8" s="92" customFormat="1" ht="33.75">
      <c r="A87" s="133"/>
      <c r="B87" s="134">
        <v>91834</v>
      </c>
      <c r="C87" s="41" t="s">
        <v>140</v>
      </c>
      <c r="D87" s="135" t="s">
        <v>51</v>
      </c>
      <c r="E87" s="136">
        <v>217</v>
      </c>
      <c r="F87" s="115"/>
      <c r="G87" s="136">
        <f t="shared" si="6"/>
        <v>0</v>
      </c>
      <c r="H87" s="105">
        <f t="shared" si="7"/>
        <v>0</v>
      </c>
    </row>
    <row r="88" spans="1:8" s="92" customFormat="1" ht="33.75">
      <c r="A88" s="133"/>
      <c r="B88" s="134">
        <v>91873</v>
      </c>
      <c r="C88" s="41" t="s">
        <v>141</v>
      </c>
      <c r="D88" s="135" t="s">
        <v>51</v>
      </c>
      <c r="E88" s="136">
        <v>60</v>
      </c>
      <c r="F88" s="115"/>
      <c r="G88" s="136">
        <f t="shared" si="6"/>
        <v>0</v>
      </c>
      <c r="H88" s="105">
        <f t="shared" si="7"/>
        <v>0</v>
      </c>
    </row>
    <row r="89" spans="1:8" s="92" customFormat="1" ht="35.25" customHeight="1">
      <c r="A89" s="133"/>
      <c r="B89" s="134" t="s">
        <v>190</v>
      </c>
      <c r="C89" s="41" t="s">
        <v>191</v>
      </c>
      <c r="D89" s="135" t="s">
        <v>128</v>
      </c>
      <c r="E89" s="136">
        <v>1</v>
      </c>
      <c r="F89" s="115"/>
      <c r="G89" s="136">
        <f aca="true" t="shared" si="8" ref="G89:G97">(F89*$C$12)+F89</f>
        <v>0</v>
      </c>
      <c r="H89" s="105">
        <f aca="true" t="shared" si="9" ref="H89:H97">G89*E89</f>
        <v>0</v>
      </c>
    </row>
    <row r="90" spans="1:8" s="92" customFormat="1" ht="22.5">
      <c r="A90" s="133"/>
      <c r="B90" s="134" t="s">
        <v>187</v>
      </c>
      <c r="C90" s="41" t="s">
        <v>188</v>
      </c>
      <c r="D90" s="135" t="s">
        <v>128</v>
      </c>
      <c r="E90" s="136">
        <v>2</v>
      </c>
      <c r="F90" s="115"/>
      <c r="G90" s="136">
        <f>(F90*$C$12)+F90</f>
        <v>0</v>
      </c>
      <c r="H90" s="105">
        <f>G90*E90</f>
        <v>0</v>
      </c>
    </row>
    <row r="91" spans="1:8" s="92" customFormat="1" ht="22.5">
      <c r="A91" s="133"/>
      <c r="B91" s="134">
        <v>93655</v>
      </c>
      <c r="C91" s="41" t="s">
        <v>186</v>
      </c>
      <c r="D91" s="135" t="s">
        <v>128</v>
      </c>
      <c r="E91" s="136">
        <v>2</v>
      </c>
      <c r="F91" s="115"/>
      <c r="G91" s="136">
        <f>(F91*$C$12)+F91</f>
        <v>0</v>
      </c>
      <c r="H91" s="105">
        <f>G91*E91</f>
        <v>0</v>
      </c>
    </row>
    <row r="92" spans="1:8" s="92" customFormat="1" ht="22.5">
      <c r="A92" s="133"/>
      <c r="B92" s="134">
        <v>93664</v>
      </c>
      <c r="C92" s="41" t="s">
        <v>185</v>
      </c>
      <c r="D92" s="135" t="s">
        <v>128</v>
      </c>
      <c r="E92" s="136">
        <v>4</v>
      </c>
      <c r="F92" s="115"/>
      <c r="G92" s="136">
        <f>(F92*$C$12)+F92</f>
        <v>0</v>
      </c>
      <c r="H92" s="105">
        <f>G92*E92</f>
        <v>0</v>
      </c>
    </row>
    <row r="93" spans="1:8" s="92" customFormat="1" ht="22.5">
      <c r="A93" s="133"/>
      <c r="B93" s="134" t="s">
        <v>142</v>
      </c>
      <c r="C93" s="41" t="s">
        <v>143</v>
      </c>
      <c r="D93" s="135" t="s">
        <v>128</v>
      </c>
      <c r="E93" s="136">
        <v>1</v>
      </c>
      <c r="F93" s="115"/>
      <c r="G93" s="136">
        <f t="shared" si="8"/>
        <v>0</v>
      </c>
      <c r="H93" s="105">
        <f t="shared" si="9"/>
        <v>0</v>
      </c>
    </row>
    <row r="94" spans="1:8" s="92" customFormat="1" ht="33.75">
      <c r="A94" s="133"/>
      <c r="B94" s="134">
        <v>91926</v>
      </c>
      <c r="C94" s="41" t="s">
        <v>144</v>
      </c>
      <c r="D94" s="135" t="s">
        <v>51</v>
      </c>
      <c r="E94" s="136">
        <v>276.5</v>
      </c>
      <c r="F94" s="115"/>
      <c r="G94" s="136">
        <f t="shared" si="8"/>
        <v>0</v>
      </c>
      <c r="H94" s="105">
        <f t="shared" si="9"/>
        <v>0</v>
      </c>
    </row>
    <row r="95" spans="1:8" s="92" customFormat="1" ht="33.75">
      <c r="A95" s="133"/>
      <c r="B95" s="134" t="s">
        <v>145</v>
      </c>
      <c r="C95" s="41" t="s">
        <v>146</v>
      </c>
      <c r="D95" s="135" t="s">
        <v>51</v>
      </c>
      <c r="E95" s="136">
        <v>204.3</v>
      </c>
      <c r="F95" s="115"/>
      <c r="G95" s="136">
        <f t="shared" si="8"/>
        <v>0</v>
      </c>
      <c r="H95" s="105">
        <f t="shared" si="9"/>
        <v>0</v>
      </c>
    </row>
    <row r="96" spans="1:8" s="92" customFormat="1" ht="33.75">
      <c r="A96" s="133"/>
      <c r="B96" s="134" t="s">
        <v>147</v>
      </c>
      <c r="C96" s="41" t="s">
        <v>148</v>
      </c>
      <c r="D96" s="135" t="s">
        <v>51</v>
      </c>
      <c r="E96" s="136">
        <v>212.5</v>
      </c>
      <c r="F96" s="115"/>
      <c r="G96" s="136">
        <f t="shared" si="8"/>
        <v>0</v>
      </c>
      <c r="H96" s="105">
        <f t="shared" si="9"/>
        <v>0</v>
      </c>
    </row>
    <row r="97" spans="1:10" s="92" customFormat="1" ht="33.75">
      <c r="A97" s="133"/>
      <c r="B97" s="134" t="s">
        <v>149</v>
      </c>
      <c r="C97" s="41" t="s">
        <v>150</v>
      </c>
      <c r="D97" s="135" t="s">
        <v>51</v>
      </c>
      <c r="E97" s="136">
        <v>210</v>
      </c>
      <c r="F97" s="115"/>
      <c r="G97" s="136">
        <f t="shared" si="8"/>
        <v>0</v>
      </c>
      <c r="H97" s="105">
        <f t="shared" si="9"/>
        <v>0</v>
      </c>
      <c r="I97" s="139"/>
      <c r="J97" s="139"/>
    </row>
    <row r="98" spans="1:10" s="92" customFormat="1" ht="22.5">
      <c r="A98" s="133"/>
      <c r="B98" s="134" t="s">
        <v>194</v>
      </c>
      <c r="C98" s="41" t="s">
        <v>195</v>
      </c>
      <c r="D98" s="135" t="s">
        <v>128</v>
      </c>
      <c r="E98" s="136">
        <v>1</v>
      </c>
      <c r="F98" s="115"/>
      <c r="G98" s="136">
        <f>(F98*$C$12)+F98</f>
        <v>0</v>
      </c>
      <c r="H98" s="105">
        <f>G98*E98</f>
        <v>0</v>
      </c>
      <c r="I98" s="139"/>
      <c r="J98" s="139"/>
    </row>
    <row r="99" spans="1:10" s="92" customFormat="1" ht="22.5">
      <c r="A99" s="133"/>
      <c r="B99" s="134" t="s">
        <v>196</v>
      </c>
      <c r="C99" s="41" t="s">
        <v>197</v>
      </c>
      <c r="D99" s="135" t="s">
        <v>128</v>
      </c>
      <c r="E99" s="136">
        <v>1</v>
      </c>
      <c r="F99" s="115"/>
      <c r="G99" s="136">
        <f>(F99*$C$12)+F99</f>
        <v>0</v>
      </c>
      <c r="H99" s="105">
        <f>G99*E99</f>
        <v>0</v>
      </c>
      <c r="I99" s="139"/>
      <c r="J99" s="139"/>
    </row>
    <row r="100" spans="1:8" s="92" customFormat="1" ht="12.75">
      <c r="A100" s="133"/>
      <c r="B100" s="134"/>
      <c r="C100" s="41"/>
      <c r="D100" s="135"/>
      <c r="E100" s="136"/>
      <c r="F100" s="115"/>
      <c r="G100" s="136"/>
      <c r="H100" s="105"/>
    </row>
    <row r="101" spans="1:8" s="92" customFormat="1" ht="12.75">
      <c r="A101" s="133"/>
      <c r="B101" s="134"/>
      <c r="C101" s="41"/>
      <c r="D101" s="135"/>
      <c r="E101" s="136"/>
      <c r="F101" s="115"/>
      <c r="G101" s="136"/>
      <c r="H101" s="105"/>
    </row>
    <row r="102" spans="1:8" s="92" customFormat="1" ht="12.75">
      <c r="A102" s="128" t="s">
        <v>200</v>
      </c>
      <c r="B102" s="128"/>
      <c r="C102" s="128" t="s">
        <v>193</v>
      </c>
      <c r="D102" s="129"/>
      <c r="E102" s="130"/>
      <c r="F102" s="114"/>
      <c r="G102" s="132" t="s">
        <v>1</v>
      </c>
      <c r="H102" s="131">
        <f>SUM(H103:H114)</f>
        <v>0</v>
      </c>
    </row>
    <row r="103" spans="1:8" s="92" customFormat="1" ht="12.75">
      <c r="A103" s="133"/>
      <c r="B103" s="134"/>
      <c r="C103" s="41"/>
      <c r="D103" s="135"/>
      <c r="E103" s="136"/>
      <c r="F103" s="115"/>
      <c r="G103" s="136"/>
      <c r="H103" s="105"/>
    </row>
    <row r="104" spans="1:8" s="92" customFormat="1" ht="33.75">
      <c r="A104" s="133"/>
      <c r="B104" s="134">
        <v>96110</v>
      </c>
      <c r="C104" s="43" t="s">
        <v>210</v>
      </c>
      <c r="D104" s="135" t="s">
        <v>0</v>
      </c>
      <c r="E104" s="136">
        <v>226.49</v>
      </c>
      <c r="F104" s="115"/>
      <c r="G104" s="136">
        <f aca="true" t="shared" si="10" ref="G104:G113">(F104*$C$12)+F104</f>
        <v>0</v>
      </c>
      <c r="H104" s="105">
        <f aca="true" t="shared" si="11" ref="H104:H113">G104*E104</f>
        <v>0</v>
      </c>
    </row>
    <row r="105" spans="1:8" s="92" customFormat="1" ht="12.75">
      <c r="A105" s="133"/>
      <c r="B105" s="134"/>
      <c r="C105" s="43"/>
      <c r="D105" s="135"/>
      <c r="E105" s="136"/>
      <c r="F105" s="115"/>
      <c r="G105" s="136"/>
      <c r="H105" s="105"/>
    </row>
    <row r="106" spans="1:8" s="92" customFormat="1" ht="22.5">
      <c r="A106" s="133"/>
      <c r="B106" s="134">
        <v>88494</v>
      </c>
      <c r="C106" s="43" t="s">
        <v>126</v>
      </c>
      <c r="D106" s="135" t="s">
        <v>0</v>
      </c>
      <c r="E106" s="136">
        <f>E104</f>
        <v>226.49</v>
      </c>
      <c r="F106" s="115"/>
      <c r="G106" s="136">
        <f t="shared" si="10"/>
        <v>0</v>
      </c>
      <c r="H106" s="105">
        <f t="shared" si="11"/>
        <v>0</v>
      </c>
    </row>
    <row r="107" spans="1:9" s="92" customFormat="1" ht="22.5">
      <c r="A107" s="133"/>
      <c r="B107" s="134">
        <v>88488</v>
      </c>
      <c r="C107" s="43" t="s">
        <v>127</v>
      </c>
      <c r="D107" s="135" t="s">
        <v>0</v>
      </c>
      <c r="E107" s="136">
        <f>E106</f>
        <v>226.49</v>
      </c>
      <c r="F107" s="115"/>
      <c r="G107" s="136">
        <f t="shared" si="10"/>
        <v>0</v>
      </c>
      <c r="H107" s="105">
        <f t="shared" si="11"/>
        <v>0</v>
      </c>
      <c r="I107" s="140"/>
    </row>
    <row r="108" spans="1:9" s="92" customFormat="1" ht="12.75">
      <c r="A108" s="133"/>
      <c r="B108" s="134"/>
      <c r="C108" s="43"/>
      <c r="D108" s="135"/>
      <c r="E108" s="136"/>
      <c r="F108" s="115"/>
      <c r="G108" s="136"/>
      <c r="H108" s="105"/>
      <c r="I108" s="140"/>
    </row>
    <row r="109" spans="1:10" s="92" customFormat="1" ht="22.5">
      <c r="A109" s="133"/>
      <c r="B109" s="134">
        <v>88497</v>
      </c>
      <c r="C109" s="43" t="s">
        <v>120</v>
      </c>
      <c r="D109" s="135" t="s">
        <v>0</v>
      </c>
      <c r="E109" s="136">
        <v>348.85</v>
      </c>
      <c r="F109" s="115"/>
      <c r="G109" s="136">
        <f t="shared" si="10"/>
        <v>0</v>
      </c>
      <c r="H109" s="105">
        <f t="shared" si="11"/>
        <v>0</v>
      </c>
      <c r="I109" s="140"/>
      <c r="J109" s="139"/>
    </row>
    <row r="110" spans="1:10" s="92" customFormat="1" ht="22.5">
      <c r="A110" s="133"/>
      <c r="B110" s="134">
        <v>88489</v>
      </c>
      <c r="C110" s="43" t="s">
        <v>121</v>
      </c>
      <c r="D110" s="135" t="s">
        <v>0</v>
      </c>
      <c r="E110" s="136">
        <f>E109</f>
        <v>348.85</v>
      </c>
      <c r="F110" s="115"/>
      <c r="G110" s="136">
        <f t="shared" si="10"/>
        <v>0</v>
      </c>
      <c r="H110" s="105">
        <f t="shared" si="11"/>
        <v>0</v>
      </c>
      <c r="J110" s="139"/>
    </row>
    <row r="111" spans="1:10" s="92" customFormat="1" ht="12.75">
      <c r="A111" s="133"/>
      <c r="B111" s="134"/>
      <c r="C111" s="43"/>
      <c r="D111" s="135"/>
      <c r="E111" s="136"/>
      <c r="F111" s="115"/>
      <c r="G111" s="136"/>
      <c r="H111" s="105"/>
      <c r="J111" s="139"/>
    </row>
    <row r="112" spans="1:8" s="92" customFormat="1" ht="22.5">
      <c r="A112" s="133"/>
      <c r="B112" s="134" t="s">
        <v>122</v>
      </c>
      <c r="C112" s="43" t="s">
        <v>123</v>
      </c>
      <c r="D112" s="135" t="s">
        <v>0</v>
      </c>
      <c r="E112" s="136">
        <v>97.87</v>
      </c>
      <c r="F112" s="115"/>
      <c r="G112" s="136">
        <f t="shared" si="10"/>
        <v>0</v>
      </c>
      <c r="H112" s="105">
        <f t="shared" si="11"/>
        <v>0</v>
      </c>
    </row>
    <row r="113" spans="1:8" s="92" customFormat="1" ht="22.5">
      <c r="A113" s="133"/>
      <c r="B113" s="134" t="s">
        <v>124</v>
      </c>
      <c r="C113" s="43" t="s">
        <v>125</v>
      </c>
      <c r="D113" s="135" t="s">
        <v>0</v>
      </c>
      <c r="E113" s="136">
        <f>E112</f>
        <v>97.87</v>
      </c>
      <c r="F113" s="115"/>
      <c r="G113" s="136">
        <f t="shared" si="10"/>
        <v>0</v>
      </c>
      <c r="H113" s="105">
        <f t="shared" si="11"/>
        <v>0</v>
      </c>
    </row>
    <row r="114" spans="1:8" s="92" customFormat="1" ht="12.75">
      <c r="A114" s="133"/>
      <c r="B114" s="134"/>
      <c r="C114" s="41"/>
      <c r="D114" s="135"/>
      <c r="E114" s="136"/>
      <c r="F114" s="115"/>
      <c r="G114" s="136"/>
      <c r="H114" s="105"/>
    </row>
    <row r="115" spans="1:8" s="92" customFormat="1" ht="12.75">
      <c r="A115" s="128" t="s">
        <v>200</v>
      </c>
      <c r="B115" s="128"/>
      <c r="C115" s="128" t="s">
        <v>211</v>
      </c>
      <c r="D115" s="129"/>
      <c r="E115" s="130"/>
      <c r="F115" s="114"/>
      <c r="G115" s="132" t="s">
        <v>1</v>
      </c>
      <c r="H115" s="131">
        <f>SUM(H116:H145)</f>
        <v>0</v>
      </c>
    </row>
    <row r="116" spans="1:8" s="92" customFormat="1" ht="12.75">
      <c r="A116" s="133"/>
      <c r="B116" s="134"/>
      <c r="C116" s="41"/>
      <c r="D116" s="135"/>
      <c r="E116" s="136"/>
      <c r="F116" s="115"/>
      <c r="G116" s="136"/>
      <c r="H116" s="105"/>
    </row>
    <row r="117" spans="1:8" s="92" customFormat="1" ht="12.75">
      <c r="A117" s="133"/>
      <c r="B117" s="134"/>
      <c r="C117" s="43" t="s">
        <v>167</v>
      </c>
      <c r="D117" s="135"/>
      <c r="E117" s="136"/>
      <c r="F117" s="115"/>
      <c r="G117" s="136"/>
      <c r="H117" s="105"/>
    </row>
    <row r="118" spans="1:8" s="92" customFormat="1" ht="22.5">
      <c r="A118" s="133"/>
      <c r="B118" s="134">
        <v>85422</v>
      </c>
      <c r="C118" s="43" t="s">
        <v>212</v>
      </c>
      <c r="D118" s="135" t="s">
        <v>0</v>
      </c>
      <c r="E118" s="136">
        <v>42.79</v>
      </c>
      <c r="F118" s="115"/>
      <c r="G118" s="136">
        <f>(F118*$C$12)+F118</f>
        <v>0</v>
      </c>
      <c r="H118" s="105">
        <f>G118*E118</f>
        <v>0</v>
      </c>
    </row>
    <row r="119" spans="1:8" s="92" customFormat="1" ht="22.5">
      <c r="A119" s="133"/>
      <c r="B119" s="134">
        <v>96624</v>
      </c>
      <c r="C119" s="43" t="s">
        <v>168</v>
      </c>
      <c r="D119" s="135" t="s">
        <v>50</v>
      </c>
      <c r="E119" s="136">
        <f>E118*0.05</f>
        <v>2.1395</v>
      </c>
      <c r="F119" s="115"/>
      <c r="G119" s="136">
        <f>(F119*$C$12)+F119</f>
        <v>0</v>
      </c>
      <c r="H119" s="105">
        <f>G119*E119</f>
        <v>0</v>
      </c>
    </row>
    <row r="120" spans="1:8" s="92" customFormat="1" ht="45">
      <c r="A120" s="133"/>
      <c r="B120" s="134">
        <v>94990</v>
      </c>
      <c r="C120" s="43" t="s">
        <v>213</v>
      </c>
      <c r="D120" s="135" t="s">
        <v>50</v>
      </c>
      <c r="E120" s="136">
        <f>E118*0.06</f>
        <v>2.5673999999999997</v>
      </c>
      <c r="F120" s="115"/>
      <c r="G120" s="136">
        <f>(F120*$C$12)+F120</f>
        <v>0</v>
      </c>
      <c r="H120" s="105">
        <f>G120*E120</f>
        <v>0</v>
      </c>
    </row>
    <row r="121" spans="1:8" s="92" customFormat="1" ht="12.75">
      <c r="A121" s="133"/>
      <c r="B121" s="134"/>
      <c r="C121" s="41" t="s">
        <v>214</v>
      </c>
      <c r="D121" s="135"/>
      <c r="E121" s="136"/>
      <c r="F121" s="115"/>
      <c r="G121" s="136"/>
      <c r="H121" s="105"/>
    </row>
    <row r="122" spans="1:8" s="92" customFormat="1" ht="45">
      <c r="A122" s="133"/>
      <c r="B122" s="134" t="s">
        <v>215</v>
      </c>
      <c r="C122" s="41" t="s">
        <v>216</v>
      </c>
      <c r="D122" s="135" t="s">
        <v>51</v>
      </c>
      <c r="E122" s="136">
        <v>17</v>
      </c>
      <c r="F122" s="115"/>
      <c r="G122" s="136">
        <f>(F122*$C$12)+F122</f>
        <v>0</v>
      </c>
      <c r="H122" s="105">
        <f>G122*E122</f>
        <v>0</v>
      </c>
    </row>
    <row r="123" spans="1:8" s="92" customFormat="1" ht="33.75">
      <c r="A123" s="133"/>
      <c r="B123" s="134" t="s">
        <v>217</v>
      </c>
      <c r="C123" s="41" t="s">
        <v>218</v>
      </c>
      <c r="D123" s="135" t="s">
        <v>128</v>
      </c>
      <c r="E123" s="136">
        <v>1</v>
      </c>
      <c r="F123" s="115"/>
      <c r="G123" s="136">
        <f>(F123*$C$12)+F123</f>
        <v>0</v>
      </c>
      <c r="H123" s="105">
        <f>G123*E123</f>
        <v>0</v>
      </c>
    </row>
    <row r="124" spans="1:8" s="92" customFormat="1" ht="12.75">
      <c r="A124" s="133"/>
      <c r="B124" s="134"/>
      <c r="C124" s="41" t="s">
        <v>223</v>
      </c>
      <c r="D124" s="135"/>
      <c r="E124" s="136"/>
      <c r="F124" s="115"/>
      <c r="G124" s="136"/>
      <c r="H124" s="105"/>
    </row>
    <row r="125" spans="1:8" s="92" customFormat="1" ht="22.5">
      <c r="A125" s="133"/>
      <c r="B125" s="134" t="s">
        <v>219</v>
      </c>
      <c r="C125" s="41" t="s">
        <v>220</v>
      </c>
      <c r="D125" s="135" t="s">
        <v>50</v>
      </c>
      <c r="E125" s="136">
        <v>4</v>
      </c>
      <c r="F125" s="115"/>
      <c r="G125" s="136">
        <f>(F125*$C$12)+F125</f>
        <v>0</v>
      </c>
      <c r="H125" s="105">
        <f>G125*E125</f>
        <v>0</v>
      </c>
    </row>
    <row r="126" spans="1:8" s="92" customFormat="1" ht="12.75">
      <c r="A126" s="133"/>
      <c r="B126" s="134" t="s">
        <v>221</v>
      </c>
      <c r="C126" s="41" t="s">
        <v>222</v>
      </c>
      <c r="D126" s="135" t="s">
        <v>50</v>
      </c>
      <c r="E126" s="136">
        <v>4</v>
      </c>
      <c r="F126" s="115"/>
      <c r="G126" s="136">
        <f>(F126*$C$12)+F126</f>
        <v>0</v>
      </c>
      <c r="H126" s="105">
        <f>G126*E126</f>
        <v>0</v>
      </c>
    </row>
    <row r="127" spans="1:8" s="92" customFormat="1" ht="22.5">
      <c r="A127" s="133"/>
      <c r="B127" s="134" t="s">
        <v>224</v>
      </c>
      <c r="C127" s="41" t="s">
        <v>225</v>
      </c>
      <c r="D127" s="135" t="s">
        <v>50</v>
      </c>
      <c r="E127" s="136">
        <v>4</v>
      </c>
      <c r="F127" s="115"/>
      <c r="G127" s="136">
        <f>(F127*$C$12)+F127</f>
        <v>0</v>
      </c>
      <c r="H127" s="105">
        <f>G127*E127</f>
        <v>0</v>
      </c>
    </row>
    <row r="128" spans="1:8" s="92" customFormat="1" ht="12.75">
      <c r="A128" s="133"/>
      <c r="B128" s="134"/>
      <c r="C128" s="41" t="s">
        <v>226</v>
      </c>
      <c r="D128" s="135"/>
      <c r="E128" s="136"/>
      <c r="F128" s="115"/>
      <c r="G128" s="136"/>
      <c r="H128" s="105"/>
    </row>
    <row r="129" spans="1:8" s="92" customFormat="1" ht="22.5">
      <c r="A129" s="133"/>
      <c r="B129" s="134">
        <v>85422</v>
      </c>
      <c r="C129" s="43" t="s">
        <v>212</v>
      </c>
      <c r="D129" s="135" t="s">
        <v>0</v>
      </c>
      <c r="E129" s="136">
        <f>E130</f>
        <v>73.24</v>
      </c>
      <c r="F129" s="115"/>
      <c r="G129" s="136">
        <f>(F129*$C$12)+F129</f>
        <v>0</v>
      </c>
      <c r="H129" s="105">
        <f>G129*E129</f>
        <v>0</v>
      </c>
    </row>
    <row r="130" spans="1:8" s="92" customFormat="1" ht="33.75">
      <c r="A130" s="133"/>
      <c r="B130" s="134" t="s">
        <v>227</v>
      </c>
      <c r="C130" s="41" t="s">
        <v>228</v>
      </c>
      <c r="D130" s="135" t="s">
        <v>0</v>
      </c>
      <c r="E130" s="136">
        <v>73.24</v>
      </c>
      <c r="F130" s="115"/>
      <c r="G130" s="136">
        <f>(F130*$C$12)+F130</f>
        <v>0</v>
      </c>
      <c r="H130" s="105">
        <f>G130*E130</f>
        <v>0</v>
      </c>
    </row>
    <row r="131" spans="1:8" s="92" customFormat="1" ht="33.75">
      <c r="A131" s="133"/>
      <c r="B131" s="134">
        <v>92270</v>
      </c>
      <c r="C131" s="41" t="s">
        <v>151</v>
      </c>
      <c r="D131" s="135" t="s">
        <v>0</v>
      </c>
      <c r="E131" s="136">
        <f>(26.96+30.02)*0.3*2</f>
        <v>34.188</v>
      </c>
      <c r="F131" s="115"/>
      <c r="G131" s="136">
        <f>(F131*$C$12)+F131</f>
        <v>0</v>
      </c>
      <c r="H131" s="105">
        <f>G131*E131</f>
        <v>0</v>
      </c>
    </row>
    <row r="132" spans="1:10" s="92" customFormat="1" ht="33.75">
      <c r="A132" s="133"/>
      <c r="B132" s="134">
        <v>92718</v>
      </c>
      <c r="C132" s="41" t="s">
        <v>156</v>
      </c>
      <c r="D132" s="135" t="s">
        <v>50</v>
      </c>
      <c r="E132" s="136">
        <f>(26.96+30.02)*((0.1*0.2))</f>
        <v>1.1396000000000004</v>
      </c>
      <c r="F132" s="115"/>
      <c r="G132" s="136">
        <f>(F132*$C$12)+F132</f>
        <v>0</v>
      </c>
      <c r="H132" s="105">
        <f>G132*E132</f>
        <v>0</v>
      </c>
      <c r="J132" s="139"/>
    </row>
    <row r="133" spans="1:10" s="92" customFormat="1" ht="12.75">
      <c r="A133" s="133"/>
      <c r="B133" s="134"/>
      <c r="C133" s="41" t="s">
        <v>229</v>
      </c>
      <c r="D133" s="135"/>
      <c r="E133" s="136"/>
      <c r="F133" s="115"/>
      <c r="G133" s="136"/>
      <c r="H133" s="105"/>
      <c r="J133" s="139"/>
    </row>
    <row r="134" spans="1:10" s="92" customFormat="1" ht="33.75">
      <c r="A134" s="133"/>
      <c r="B134" s="134" t="s">
        <v>201</v>
      </c>
      <c r="C134" s="41" t="s">
        <v>202</v>
      </c>
      <c r="D134" s="135" t="s">
        <v>51</v>
      </c>
      <c r="E134" s="136">
        <v>6</v>
      </c>
      <c r="F134" s="115"/>
      <c r="G134" s="136">
        <f aca="true" t="shared" si="12" ref="G134:G140">(F134*$C$12)+F134</f>
        <v>0</v>
      </c>
      <c r="H134" s="105">
        <f aca="true" t="shared" si="13" ref="H134:H140">G134*E134</f>
        <v>0</v>
      </c>
      <c r="J134" s="139"/>
    </row>
    <row r="135" spans="1:10" s="92" customFormat="1" ht="33.75">
      <c r="A135" s="133"/>
      <c r="B135" s="134" t="s">
        <v>203</v>
      </c>
      <c r="C135" s="41" t="s">
        <v>157</v>
      </c>
      <c r="D135" s="135" t="s">
        <v>50</v>
      </c>
      <c r="E135" s="136">
        <v>1.32</v>
      </c>
      <c r="F135" s="115"/>
      <c r="G135" s="136">
        <f t="shared" si="12"/>
        <v>0</v>
      </c>
      <c r="H135" s="105">
        <f t="shared" si="13"/>
        <v>0</v>
      </c>
      <c r="J135" s="139"/>
    </row>
    <row r="136" spans="1:10" s="92" customFormat="1" ht="33.75">
      <c r="A136" s="133"/>
      <c r="B136" s="134">
        <v>92270</v>
      </c>
      <c r="C136" s="41" t="s">
        <v>151</v>
      </c>
      <c r="D136" s="135" t="s">
        <v>0</v>
      </c>
      <c r="E136" s="136">
        <v>13.2</v>
      </c>
      <c r="F136" s="115"/>
      <c r="G136" s="136">
        <f t="shared" si="12"/>
        <v>0</v>
      </c>
      <c r="H136" s="105">
        <f t="shared" si="13"/>
        <v>0</v>
      </c>
      <c r="J136" s="139"/>
    </row>
    <row r="137" spans="1:10" s="92" customFormat="1" ht="22.5">
      <c r="A137" s="133"/>
      <c r="B137" s="134">
        <v>92915</v>
      </c>
      <c r="C137" s="41" t="s">
        <v>152</v>
      </c>
      <c r="D137" s="135" t="s">
        <v>115</v>
      </c>
      <c r="E137" s="136">
        <v>25.76</v>
      </c>
      <c r="F137" s="115"/>
      <c r="G137" s="136">
        <f t="shared" si="12"/>
        <v>0</v>
      </c>
      <c r="H137" s="105">
        <f t="shared" si="13"/>
        <v>0</v>
      </c>
      <c r="J137" s="139"/>
    </row>
    <row r="138" spans="1:10" s="92" customFormat="1" ht="22.5">
      <c r="A138" s="133"/>
      <c r="B138" s="134" t="s">
        <v>116</v>
      </c>
      <c r="C138" s="41" t="s">
        <v>153</v>
      </c>
      <c r="D138" s="135" t="s">
        <v>115</v>
      </c>
      <c r="E138" s="136">
        <v>14.32</v>
      </c>
      <c r="F138" s="115"/>
      <c r="G138" s="136">
        <f t="shared" si="12"/>
        <v>0</v>
      </c>
      <c r="H138" s="105">
        <f t="shared" si="13"/>
        <v>0</v>
      </c>
      <c r="J138" s="139"/>
    </row>
    <row r="139" spans="1:10" s="92" customFormat="1" ht="22.5">
      <c r="A139" s="133"/>
      <c r="B139" s="134" t="s">
        <v>118</v>
      </c>
      <c r="C139" s="41" t="s">
        <v>155</v>
      </c>
      <c r="D139" s="135" t="s">
        <v>115</v>
      </c>
      <c r="E139" s="136">
        <v>72.04</v>
      </c>
      <c r="F139" s="115"/>
      <c r="G139" s="136">
        <f t="shared" si="12"/>
        <v>0</v>
      </c>
      <c r="H139" s="105">
        <f t="shared" si="13"/>
        <v>0</v>
      </c>
      <c r="J139" s="139"/>
    </row>
    <row r="140" spans="1:10" s="92" customFormat="1" ht="33.75">
      <c r="A140" s="133"/>
      <c r="B140" s="134">
        <v>92718</v>
      </c>
      <c r="C140" s="41" t="s">
        <v>156</v>
      </c>
      <c r="D140" s="135" t="s">
        <v>50</v>
      </c>
      <c r="E140" s="136">
        <v>1.14</v>
      </c>
      <c r="F140" s="115"/>
      <c r="G140" s="136">
        <f t="shared" si="12"/>
        <v>0</v>
      </c>
      <c r="H140" s="105">
        <f t="shared" si="13"/>
        <v>0</v>
      </c>
      <c r="J140" s="139"/>
    </row>
    <row r="141" spans="1:10" s="92" customFormat="1" ht="12.75">
      <c r="A141" s="133"/>
      <c r="B141" s="134"/>
      <c r="C141" s="41"/>
      <c r="D141" s="135"/>
      <c r="E141" s="136"/>
      <c r="F141" s="115"/>
      <c r="G141" s="136"/>
      <c r="H141" s="105"/>
      <c r="J141" s="139"/>
    </row>
    <row r="142" spans="1:11" s="92" customFormat="1" ht="12.75">
      <c r="A142" s="133"/>
      <c r="B142" s="134"/>
      <c r="C142" s="41"/>
      <c r="D142" s="135"/>
      <c r="E142" s="136"/>
      <c r="F142" s="115"/>
      <c r="G142" s="136"/>
      <c r="H142" s="105"/>
      <c r="K142" s="139"/>
    </row>
    <row r="143" spans="1:8" s="92" customFormat="1" ht="12.75">
      <c r="A143" s="133"/>
      <c r="B143" s="134"/>
      <c r="C143" s="43"/>
      <c r="D143" s="135"/>
      <c r="E143" s="136"/>
      <c r="F143" s="115"/>
      <c r="G143" s="136"/>
      <c r="H143" s="105"/>
    </row>
    <row r="144" spans="1:8" s="92" customFormat="1" ht="12.75">
      <c r="A144" s="133"/>
      <c r="B144" s="134"/>
      <c r="C144" s="41"/>
      <c r="D144" s="135"/>
      <c r="E144" s="136"/>
      <c r="F144" s="115"/>
      <c r="G144" s="136"/>
      <c r="H144" s="105"/>
    </row>
    <row r="145" spans="1:8" ht="12.75">
      <c r="A145" s="141"/>
      <c r="B145" s="142"/>
      <c r="C145" s="40"/>
      <c r="D145" s="143"/>
      <c r="E145" s="144"/>
      <c r="F145" s="116"/>
      <c r="G145" s="136"/>
      <c r="H145" s="105"/>
    </row>
    <row r="146" spans="1:8" ht="12.75">
      <c r="A146" s="145"/>
      <c r="B146" s="146"/>
      <c r="C146" s="39"/>
      <c r="D146" s="147"/>
      <c r="E146" s="148"/>
      <c r="F146" s="117"/>
      <c r="G146" s="148"/>
      <c r="H146" s="109"/>
    </row>
    <row r="147" spans="1:8" ht="12.75" hidden="1">
      <c r="A147" s="145"/>
      <c r="B147" s="147"/>
      <c r="C147" s="39"/>
      <c r="D147" s="147"/>
      <c r="E147" s="148"/>
      <c r="F147" s="148"/>
      <c r="G147" s="148"/>
      <c r="H147" s="109"/>
    </row>
    <row r="148" spans="1:8" ht="12.75" hidden="1">
      <c r="A148" s="141"/>
      <c r="B148" s="143"/>
      <c r="C148" s="40"/>
      <c r="D148" s="143"/>
      <c r="E148" s="149"/>
      <c r="F148" s="149"/>
      <c r="G148" s="149"/>
      <c r="H148" s="111"/>
    </row>
    <row r="149" spans="1:8" ht="12.75">
      <c r="A149" s="211" t="s">
        <v>58</v>
      </c>
      <c r="B149" s="211"/>
      <c r="C149" s="211"/>
      <c r="D149" s="211"/>
      <c r="E149" s="211"/>
      <c r="F149" s="211"/>
      <c r="G149" s="211"/>
      <c r="H149" s="131">
        <f>H151-H150</f>
        <v>0</v>
      </c>
    </row>
    <row r="150" spans="1:8" ht="12.75">
      <c r="A150" s="211" t="s">
        <v>62</v>
      </c>
      <c r="B150" s="211"/>
      <c r="C150" s="211"/>
      <c r="D150" s="211"/>
      <c r="E150" s="211"/>
      <c r="F150" s="211"/>
      <c r="G150" s="211"/>
      <c r="H150" s="131">
        <f>H151*C12</f>
        <v>0</v>
      </c>
    </row>
    <row r="151" spans="1:8" ht="12.75">
      <c r="A151" s="211" t="s">
        <v>59</v>
      </c>
      <c r="B151" s="211"/>
      <c r="C151" s="211"/>
      <c r="D151" s="211"/>
      <c r="E151" s="211"/>
      <c r="F151" s="211"/>
      <c r="G151" s="211"/>
      <c r="H151" s="131">
        <f>H16+H20+H33+H45+H54+H64+H79+H102+H115</f>
        <v>0</v>
      </c>
    </row>
    <row r="155" ht="12.75">
      <c r="J155" s="150"/>
    </row>
    <row r="156" spans="4:8" ht="12.75">
      <c r="D156" s="83" t="s">
        <v>99</v>
      </c>
      <c r="E156" s="54"/>
      <c r="F156" s="90"/>
      <c r="G156" s="87"/>
      <c r="H156" s="87"/>
    </row>
    <row r="157" spans="4:8" ht="12.75">
      <c r="D157" s="84" t="s">
        <v>101</v>
      </c>
      <c r="E157" s="89"/>
      <c r="F157" s="87"/>
      <c r="G157" s="87"/>
      <c r="H157" s="87"/>
    </row>
    <row r="158" spans="4:5" ht="12.75">
      <c r="D158" s="85"/>
      <c r="E158" s="34"/>
    </row>
    <row r="159" spans="4:5" ht="12.75">
      <c r="D159" s="85"/>
      <c r="E159" s="34"/>
    </row>
    <row r="160" spans="4:5" ht="12.75">
      <c r="D160" s="31"/>
      <c r="E160" s="58"/>
    </row>
    <row r="161" spans="4:5" ht="12.75">
      <c r="D161" s="58"/>
      <c r="E161" s="58"/>
    </row>
    <row r="162" spans="4:8" ht="12.75">
      <c r="D162" s="83" t="s">
        <v>100</v>
      </c>
      <c r="E162" s="54"/>
      <c r="F162" s="90"/>
      <c r="G162" s="87"/>
      <c r="H162" s="87"/>
    </row>
    <row r="163" spans="4:8" ht="12.75">
      <c r="D163" s="84" t="s">
        <v>38</v>
      </c>
      <c r="E163" s="89"/>
      <c r="F163" s="87"/>
      <c r="G163" s="87"/>
      <c r="H163" s="87"/>
    </row>
  </sheetData>
  <sheetProtection password="C637" sheet="1" selectLockedCells="1"/>
  <mergeCells count="16">
    <mergeCell ref="A11:B11"/>
    <mergeCell ref="A12:B12"/>
    <mergeCell ref="A149:G149"/>
    <mergeCell ref="A150:G150"/>
    <mergeCell ref="A151:G151"/>
    <mergeCell ref="A8:B8"/>
    <mergeCell ref="A9:B9"/>
    <mergeCell ref="A10:B10"/>
    <mergeCell ref="A7:B7"/>
    <mergeCell ref="A2:H3"/>
    <mergeCell ref="A5:B5"/>
    <mergeCell ref="D5:E5"/>
    <mergeCell ref="F5:G5"/>
    <mergeCell ref="A6:B6"/>
    <mergeCell ref="D6:E6"/>
    <mergeCell ref="F6:G6"/>
  </mergeCells>
  <conditionalFormatting sqref="C21:C24 C55:C63 C26:C32 C144:C148 C65:C78 C92:C101 C80:C90 C46:C50 C17:C19 C116 C121:C128 C103:C114 C131:C133 C138:C141">
    <cfRule type="expression" priority="247" dxfId="40" stopIfTrue="1">
      <formula>ORÇAMENTO!#REF!=1</formula>
    </cfRule>
    <cfRule type="expression" priority="248" dxfId="41" stopIfTrue="1">
      <formula>ORÇAMENTO!#REF!=2</formula>
    </cfRule>
    <cfRule type="expression" priority="249" dxfId="42" stopIfTrue="1">
      <formula>ORÇAMENTO!#REF!=3</formula>
    </cfRule>
  </conditionalFormatting>
  <conditionalFormatting sqref="C91">
    <cfRule type="expression" priority="13" dxfId="40" stopIfTrue="1">
      <formula>ORÇAMENTO!#REF!=1</formula>
    </cfRule>
    <cfRule type="expression" priority="14" dxfId="41" stopIfTrue="1">
      <formula>ORÇAMENTO!#REF!=2</formula>
    </cfRule>
    <cfRule type="expression" priority="15" dxfId="42" stopIfTrue="1">
      <formula>ORÇAMENTO!#REF!=3</formula>
    </cfRule>
  </conditionalFormatting>
  <conditionalFormatting sqref="C117:C120">
    <cfRule type="expression" priority="10" dxfId="40" stopIfTrue="1">
      <formula>ORÇAMENTO!#REF!=1</formula>
    </cfRule>
    <cfRule type="expression" priority="11" dxfId="41" stopIfTrue="1">
      <formula>ORÇAMENTO!#REF!=2</formula>
    </cfRule>
    <cfRule type="expression" priority="12" dxfId="42" stopIfTrue="1">
      <formula>ORÇAMENTO!#REF!=3</formula>
    </cfRule>
  </conditionalFormatting>
  <conditionalFormatting sqref="C129">
    <cfRule type="expression" priority="7" dxfId="40" stopIfTrue="1">
      <formula>ORÇAMENTO!#REF!=1</formula>
    </cfRule>
    <cfRule type="expression" priority="8" dxfId="41" stopIfTrue="1">
      <formula>ORÇAMENTO!#REF!=2</formula>
    </cfRule>
    <cfRule type="expression" priority="9" dxfId="42" stopIfTrue="1">
      <formula>ORÇAMENTO!#REF!=3</formula>
    </cfRule>
  </conditionalFormatting>
  <conditionalFormatting sqref="C130">
    <cfRule type="expression" priority="4" dxfId="40" stopIfTrue="1">
      <formula>ORÇAMENTO!#REF!=1</formula>
    </cfRule>
    <cfRule type="expression" priority="5" dxfId="41" stopIfTrue="1">
      <formula>ORÇAMENTO!#REF!=2</formula>
    </cfRule>
    <cfRule type="expression" priority="6" dxfId="42" stopIfTrue="1">
      <formula>ORÇAMENTO!#REF!=3</formula>
    </cfRule>
  </conditionalFormatting>
  <conditionalFormatting sqref="C134:C136">
    <cfRule type="expression" priority="1" dxfId="40" stopIfTrue="1">
      <formula>ORÇAMENTO!#REF!=1</formula>
    </cfRule>
    <cfRule type="expression" priority="2" dxfId="41" stopIfTrue="1">
      <formula>ORÇAMENTO!#REF!=2</formula>
    </cfRule>
    <cfRule type="expression" priority="3" dxfId="42" stopIfTrue="1">
      <formula>ORÇAMENTO!#REF!=3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view="pageBreakPreview" zoomScaleSheetLayoutView="100" zoomScalePageLayoutView="0" workbookViewId="0" topLeftCell="A1">
      <selection activeCell="H23" sqref="H23"/>
    </sheetView>
  </sheetViews>
  <sheetFormatPr defaultColWidth="9.140625" defaultRowHeight="12.75"/>
  <cols>
    <col min="1" max="1" width="7.140625" style="91" customWidth="1"/>
    <col min="2" max="2" width="8.7109375" style="91" customWidth="1"/>
    <col min="3" max="3" width="49.8515625" style="91" customWidth="1"/>
    <col min="4" max="4" width="8.28125" style="91" customWidth="1"/>
    <col min="5" max="5" width="10.28125" style="91" customWidth="1"/>
    <col min="6" max="6" width="10.7109375" style="91" bestFit="1" customWidth="1"/>
    <col min="7" max="15" width="11.7109375" style="91" customWidth="1"/>
    <col min="16" max="16" width="10.7109375" style="91" customWidth="1"/>
    <col min="17" max="16384" width="9.140625" style="91" customWidth="1"/>
  </cols>
  <sheetData>
    <row r="1" ht="37.5" customHeight="1">
      <c r="A1" s="55" t="s">
        <v>44</v>
      </c>
    </row>
    <row r="2" spans="1:16" ht="12.75" customHeight="1">
      <c r="A2" s="204" t="s">
        <v>98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</row>
    <row r="3" spans="1:16" ht="15" customHeigh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</row>
    <row r="4" spans="1:8" ht="12.75" customHeight="1">
      <c r="A4" s="93"/>
      <c r="B4" s="93"/>
      <c r="C4" s="93"/>
      <c r="D4" s="93"/>
      <c r="E4" s="93"/>
      <c r="F4" s="93"/>
      <c r="G4" s="93"/>
      <c r="H4" s="93"/>
    </row>
    <row r="5" spans="1:7" ht="15.75" customHeight="1">
      <c r="A5" s="200" t="str">
        <f>'P. BDI'!B3</f>
        <v>Edital :</v>
      </c>
      <c r="B5" s="200"/>
      <c r="C5" s="35" t="str">
        <f>'P. BDI'!C3:F3</f>
        <v>TP -xxx</v>
      </c>
      <c r="D5" s="200" t="s">
        <v>60</v>
      </c>
      <c r="E5" s="200"/>
      <c r="F5" s="205">
        <f>QCI!F8</f>
        <v>245.11</v>
      </c>
      <c r="G5" s="206"/>
    </row>
    <row r="6" spans="1:7" ht="12.75">
      <c r="A6" s="200" t="str">
        <f>'P. BDI'!B4</f>
        <v>Tomador: </v>
      </c>
      <c r="B6" s="200"/>
      <c r="C6" s="95" t="str">
        <f>'P. BDI'!C4:F4</f>
        <v>Prefeitura Municipal de Dois Vizinhos - PR</v>
      </c>
      <c r="D6" s="200" t="s">
        <v>79</v>
      </c>
      <c r="E6" s="200"/>
      <c r="F6" s="201">
        <f>E34</f>
        <v>0</v>
      </c>
      <c r="G6" s="202"/>
    </row>
    <row r="7" spans="1:8" ht="12.75">
      <c r="A7" s="200" t="str">
        <f>'P. BDI'!B5</f>
        <v>Empreendimento: </v>
      </c>
      <c r="B7" s="200"/>
      <c r="C7" s="95" t="str">
        <f>'P. BDI'!C5:F5</f>
        <v>REFORMA E AMPLIAÇÃO SOBSOLO CRECHE CAMILA</v>
      </c>
      <c r="D7" s="200" t="s">
        <v>61</v>
      </c>
      <c r="E7" s="200"/>
      <c r="F7" s="201">
        <f>F6/F5</f>
        <v>0</v>
      </c>
      <c r="G7" s="202"/>
      <c r="H7" s="97"/>
    </row>
    <row r="8" spans="1:8" ht="12.75">
      <c r="A8" s="200" t="str">
        <f>'P. BDI'!B6</f>
        <v>Local da Obra:</v>
      </c>
      <c r="B8" s="200"/>
      <c r="C8" s="95" t="str">
        <f>'P. BDI'!C6:F6</f>
        <v>RUA DAS AVENCAS - JRD. COLINA</v>
      </c>
      <c r="D8" s="94"/>
      <c r="E8" s="97"/>
      <c r="F8" s="97"/>
      <c r="G8" s="97"/>
      <c r="H8" s="97"/>
    </row>
    <row r="9" spans="1:8" ht="12.75">
      <c r="A9" s="200" t="str">
        <f>'P. BDI'!B7</f>
        <v>Empresa Prop.:</v>
      </c>
      <c r="B9" s="200"/>
      <c r="C9" s="35" t="str">
        <f>'P. BDI'!C7:F7</f>
        <v>xxxxxxxxxxxxxx</v>
      </c>
      <c r="D9" s="94"/>
      <c r="E9" s="97"/>
      <c r="F9" s="97"/>
      <c r="G9" s="97"/>
      <c r="H9" s="97"/>
    </row>
    <row r="10" spans="1:8" ht="12.75">
      <c r="A10" s="200" t="str">
        <f>'P. BDI'!B8</f>
        <v>CNPJ:</v>
      </c>
      <c r="B10" s="200"/>
      <c r="C10" s="35" t="str">
        <f>'P. BDI'!C8:F8</f>
        <v>xxxxxxxxxxxxxx</v>
      </c>
      <c r="D10" s="94"/>
      <c r="E10" s="97"/>
      <c r="F10" s="97"/>
      <c r="G10" s="97"/>
      <c r="H10" s="97"/>
    </row>
    <row r="11" spans="1:8" ht="12.75">
      <c r="A11" s="200" t="str">
        <f>'P. BDI'!B9</f>
        <v>Data Base:</v>
      </c>
      <c r="B11" s="200"/>
      <c r="C11" s="36">
        <f>'P. BDI'!C9:F9</f>
        <v>0</v>
      </c>
      <c r="D11" s="94"/>
      <c r="E11" s="94"/>
      <c r="F11" s="98"/>
      <c r="G11" s="67"/>
      <c r="H11" s="67"/>
    </row>
    <row r="12" spans="1:8" ht="12.75">
      <c r="A12" s="200" t="s">
        <v>84</v>
      </c>
      <c r="B12" s="200"/>
      <c r="C12" s="37">
        <f>'P. BDI'!F31</f>
        <v>0.04712041884816753</v>
      </c>
      <c r="D12" s="94"/>
      <c r="E12" s="94"/>
      <c r="F12" s="98"/>
      <c r="G12" s="67"/>
      <c r="H12" s="67"/>
    </row>
    <row r="13" spans="1:12" ht="12.75">
      <c r="A13" s="99"/>
      <c r="B13" s="100"/>
      <c r="C13" s="101"/>
      <c r="D13" s="97"/>
      <c r="E13" s="97"/>
      <c r="F13" s="97"/>
      <c r="G13" s="97"/>
      <c r="H13" s="97"/>
      <c r="L13" s="88"/>
    </row>
    <row r="15" spans="2:16" ht="12.75">
      <c r="B15" s="102" t="s">
        <v>52</v>
      </c>
      <c r="C15" s="197" t="s">
        <v>78</v>
      </c>
      <c r="D15" s="197"/>
      <c r="E15" s="197" t="s">
        <v>85</v>
      </c>
      <c r="F15" s="197"/>
      <c r="G15" s="102" t="s">
        <v>86</v>
      </c>
      <c r="H15" s="102" t="s">
        <v>87</v>
      </c>
      <c r="I15" s="102" t="s">
        <v>88</v>
      </c>
      <c r="J15" s="102" t="s">
        <v>89</v>
      </c>
      <c r="K15" s="102" t="s">
        <v>90</v>
      </c>
      <c r="L15" s="102" t="s">
        <v>91</v>
      </c>
      <c r="M15" s="102" t="s">
        <v>92</v>
      </c>
      <c r="N15" s="102" t="s">
        <v>93</v>
      </c>
      <c r="O15" s="102" t="s">
        <v>94</v>
      </c>
      <c r="P15" s="102" t="s">
        <v>95</v>
      </c>
    </row>
    <row r="16" spans="2:16" ht="12.75">
      <c r="B16" s="103" t="str">
        <f>QCI!B26</f>
        <v>.1</v>
      </c>
      <c r="C16" s="212" t="str">
        <f>QCI!C26</f>
        <v>SERVIÇOS PRELIMINARES</v>
      </c>
      <c r="D16" s="212"/>
      <c r="E16" s="203">
        <f>QCI!F26</f>
        <v>0</v>
      </c>
      <c r="F16" s="203"/>
      <c r="G16" s="151"/>
      <c r="H16" s="151"/>
      <c r="I16" s="151"/>
      <c r="J16" s="151"/>
      <c r="K16" s="151"/>
      <c r="L16" s="151"/>
      <c r="M16" s="104"/>
      <c r="N16" s="104"/>
      <c r="O16" s="104"/>
      <c r="P16" s="153">
        <f aca="true" t="shared" si="0" ref="P16:P24">SUM(G16:O16)</f>
        <v>0</v>
      </c>
    </row>
    <row r="17" spans="2:16" ht="12.75" customHeight="1">
      <c r="B17" s="103" t="str">
        <f>QCI!B27</f>
        <v>.2</v>
      </c>
      <c r="C17" s="212" t="str">
        <f>QCI!C27</f>
        <v>ESTRUTURAS DE CONCRETO </v>
      </c>
      <c r="D17" s="212"/>
      <c r="E17" s="203">
        <f>QCI!F27</f>
        <v>0</v>
      </c>
      <c r="F17" s="203"/>
      <c r="G17" s="152"/>
      <c r="H17" s="151"/>
      <c r="I17" s="151"/>
      <c r="J17" s="151"/>
      <c r="K17" s="151"/>
      <c r="L17" s="151"/>
      <c r="M17" s="104"/>
      <c r="N17" s="104"/>
      <c r="O17" s="104"/>
      <c r="P17" s="153">
        <f t="shared" si="0"/>
        <v>0</v>
      </c>
    </row>
    <row r="18" spans="2:16" ht="12.75">
      <c r="B18" s="103" t="str">
        <f>QCI!B28</f>
        <v>.3</v>
      </c>
      <c r="C18" s="212" t="str">
        <f>QCI!C28</f>
        <v>COBERTURA E ALVENARIAS</v>
      </c>
      <c r="D18" s="212"/>
      <c r="E18" s="203">
        <f>QCI!F28</f>
        <v>0</v>
      </c>
      <c r="F18" s="203"/>
      <c r="G18" s="152"/>
      <c r="H18" s="151"/>
      <c r="I18" s="151"/>
      <c r="J18" s="152"/>
      <c r="K18" s="152"/>
      <c r="L18" s="152"/>
      <c r="M18" s="108"/>
      <c r="N18" s="108"/>
      <c r="O18" s="108"/>
      <c r="P18" s="153">
        <f t="shared" si="0"/>
        <v>0</v>
      </c>
    </row>
    <row r="19" spans="2:16" ht="12.75">
      <c r="B19" s="103" t="str">
        <f>QCI!B29</f>
        <v>.4</v>
      </c>
      <c r="C19" s="212" t="str">
        <f>QCI!C29</f>
        <v>PISOS E REVESTIMENTOS </v>
      </c>
      <c r="D19" s="212"/>
      <c r="E19" s="203">
        <f>QCI!F29</f>
        <v>0</v>
      </c>
      <c r="F19" s="203"/>
      <c r="G19" s="152"/>
      <c r="H19" s="152"/>
      <c r="I19" s="152"/>
      <c r="J19" s="152"/>
      <c r="K19" s="152"/>
      <c r="L19" s="152"/>
      <c r="M19" s="108"/>
      <c r="N19" s="108"/>
      <c r="O19" s="108"/>
      <c r="P19" s="153">
        <f t="shared" si="0"/>
        <v>0</v>
      </c>
    </row>
    <row r="20" spans="2:16" ht="12.75">
      <c r="B20" s="103" t="str">
        <f>QCI!B30</f>
        <v>.5</v>
      </c>
      <c r="C20" s="212" t="str">
        <f>QCI!C30</f>
        <v>ESQUADRIAS</v>
      </c>
      <c r="D20" s="212"/>
      <c r="E20" s="203">
        <f>QCI!F30</f>
        <v>0</v>
      </c>
      <c r="F20" s="203"/>
      <c r="G20" s="152"/>
      <c r="H20" s="152"/>
      <c r="I20" s="152"/>
      <c r="J20" s="152"/>
      <c r="K20" s="152"/>
      <c r="L20" s="152"/>
      <c r="M20" s="108"/>
      <c r="N20" s="108"/>
      <c r="O20" s="108"/>
      <c r="P20" s="153">
        <f t="shared" si="0"/>
        <v>0</v>
      </c>
    </row>
    <row r="21" spans="2:16" ht="12.75">
      <c r="B21" s="103" t="str">
        <f>QCI!B31</f>
        <v>.6</v>
      </c>
      <c r="C21" s="212" t="str">
        <f>QCI!C31</f>
        <v>HIDRAULICA</v>
      </c>
      <c r="D21" s="212"/>
      <c r="E21" s="203">
        <f>QCI!F31</f>
        <v>0</v>
      </c>
      <c r="F21" s="203"/>
      <c r="G21" s="152"/>
      <c r="H21" s="152"/>
      <c r="I21" s="152"/>
      <c r="J21" s="152"/>
      <c r="K21" s="152"/>
      <c r="L21" s="152"/>
      <c r="M21" s="108"/>
      <c r="N21" s="108"/>
      <c r="O21" s="108"/>
      <c r="P21" s="153">
        <f t="shared" si="0"/>
        <v>0</v>
      </c>
    </row>
    <row r="22" spans="2:16" ht="12.75">
      <c r="B22" s="103" t="str">
        <f>QCI!B32</f>
        <v>.7</v>
      </c>
      <c r="C22" s="212" t="str">
        <f>QCI!C32</f>
        <v>ELETRICA</v>
      </c>
      <c r="D22" s="212"/>
      <c r="E22" s="203">
        <f>QCI!F32</f>
        <v>0</v>
      </c>
      <c r="F22" s="203"/>
      <c r="G22" s="152"/>
      <c r="H22" s="152"/>
      <c r="I22" s="152"/>
      <c r="J22" s="152"/>
      <c r="K22" s="152"/>
      <c r="L22" s="152"/>
      <c r="M22" s="108"/>
      <c r="N22" s="108"/>
      <c r="O22" s="108"/>
      <c r="P22" s="153">
        <f t="shared" si="0"/>
        <v>0</v>
      </c>
    </row>
    <row r="23" spans="2:16" ht="12.75">
      <c r="B23" s="103" t="str">
        <f>QCI!B33</f>
        <v>.8</v>
      </c>
      <c r="C23" s="212" t="str">
        <f>QCI!C33</f>
        <v>PINTURA E FORRO</v>
      </c>
      <c r="D23" s="212"/>
      <c r="E23" s="203">
        <f>QCI!F33</f>
        <v>0</v>
      </c>
      <c r="F23" s="203"/>
      <c r="G23" s="152"/>
      <c r="H23" s="152"/>
      <c r="I23" s="152"/>
      <c r="J23" s="152"/>
      <c r="K23" s="152"/>
      <c r="L23" s="152"/>
      <c r="M23" s="108"/>
      <c r="N23" s="108"/>
      <c r="O23" s="108"/>
      <c r="P23" s="153">
        <f t="shared" si="0"/>
        <v>0</v>
      </c>
    </row>
    <row r="24" spans="2:16" ht="12.75">
      <c r="B24" s="103" t="str">
        <f>QCI!B34</f>
        <v>.8</v>
      </c>
      <c r="C24" s="212" t="str">
        <f>QCI!C34</f>
        <v>AREA EXTERNA</v>
      </c>
      <c r="D24" s="212"/>
      <c r="E24" s="203">
        <f>QCI!F34</f>
        <v>0</v>
      </c>
      <c r="F24" s="203"/>
      <c r="G24" s="152"/>
      <c r="H24" s="152"/>
      <c r="I24" s="152"/>
      <c r="J24" s="152"/>
      <c r="K24" s="152"/>
      <c r="L24" s="152"/>
      <c r="M24" s="108"/>
      <c r="N24" s="108"/>
      <c r="O24" s="108"/>
      <c r="P24" s="153">
        <f t="shared" si="0"/>
        <v>0</v>
      </c>
    </row>
    <row r="25" spans="2:16" ht="12.75">
      <c r="B25" s="103"/>
      <c r="C25" s="212"/>
      <c r="D25" s="212"/>
      <c r="E25" s="203"/>
      <c r="F25" s="203"/>
      <c r="G25" s="152"/>
      <c r="H25" s="152"/>
      <c r="I25" s="152"/>
      <c r="J25" s="152"/>
      <c r="K25" s="152"/>
      <c r="L25" s="152"/>
      <c r="M25" s="108"/>
      <c r="N25" s="108"/>
      <c r="O25" s="108"/>
      <c r="P25" s="153"/>
    </row>
    <row r="26" spans="2:16" ht="12.75">
      <c r="B26" s="103"/>
      <c r="C26" s="212"/>
      <c r="D26" s="212"/>
      <c r="E26" s="203"/>
      <c r="F26" s="203"/>
      <c r="G26" s="108"/>
      <c r="H26" s="108"/>
      <c r="I26" s="108"/>
      <c r="J26" s="108"/>
      <c r="K26" s="108"/>
      <c r="L26" s="108"/>
      <c r="M26" s="108"/>
      <c r="N26" s="108"/>
      <c r="O26" s="108"/>
      <c r="P26" s="153"/>
    </row>
    <row r="27" spans="2:16" ht="12.75">
      <c r="B27" s="103"/>
      <c r="C27" s="213"/>
      <c r="D27" s="213"/>
      <c r="E27" s="191"/>
      <c r="F27" s="191"/>
      <c r="G27" s="108"/>
      <c r="H27" s="108"/>
      <c r="I27" s="108"/>
      <c r="J27" s="108"/>
      <c r="K27" s="108"/>
      <c r="L27" s="108"/>
      <c r="M27" s="108"/>
      <c r="N27" s="108"/>
      <c r="O27" s="108"/>
      <c r="P27" s="153"/>
    </row>
    <row r="28" spans="2:16" ht="12.75">
      <c r="B28" s="103"/>
      <c r="C28" s="213"/>
      <c r="D28" s="213"/>
      <c r="E28" s="191"/>
      <c r="F28" s="191"/>
      <c r="G28" s="108"/>
      <c r="H28" s="108"/>
      <c r="I28" s="108"/>
      <c r="J28" s="108"/>
      <c r="K28" s="108"/>
      <c r="L28" s="108"/>
      <c r="M28" s="108"/>
      <c r="N28" s="108"/>
      <c r="O28" s="108"/>
      <c r="P28" s="153"/>
    </row>
    <row r="29" spans="2:16" ht="12.75">
      <c r="B29" s="106"/>
      <c r="C29" s="213"/>
      <c r="D29" s="213"/>
      <c r="E29" s="191"/>
      <c r="F29" s="191"/>
      <c r="G29" s="108"/>
      <c r="H29" s="108"/>
      <c r="I29" s="108"/>
      <c r="J29" s="108"/>
      <c r="K29" s="108"/>
      <c r="L29" s="108"/>
      <c r="M29" s="108"/>
      <c r="N29" s="108"/>
      <c r="O29" s="108"/>
      <c r="P29" s="153"/>
    </row>
    <row r="30" spans="2:16" ht="12.75">
      <c r="B30" s="106"/>
      <c r="C30" s="213"/>
      <c r="D30" s="213"/>
      <c r="E30" s="191"/>
      <c r="F30" s="191"/>
      <c r="G30" s="108"/>
      <c r="H30" s="108"/>
      <c r="I30" s="108"/>
      <c r="J30" s="108"/>
      <c r="K30" s="108"/>
      <c r="L30" s="108"/>
      <c r="M30" s="108"/>
      <c r="N30" s="108"/>
      <c r="O30" s="108"/>
      <c r="P30" s="153"/>
    </row>
    <row r="31" spans="2:16" ht="12.75">
      <c r="B31" s="106"/>
      <c r="C31" s="213"/>
      <c r="D31" s="213"/>
      <c r="E31" s="191"/>
      <c r="F31" s="191"/>
      <c r="G31" s="108"/>
      <c r="H31" s="108"/>
      <c r="I31" s="108"/>
      <c r="J31" s="108"/>
      <c r="K31" s="108"/>
      <c r="L31" s="108"/>
      <c r="M31" s="108"/>
      <c r="N31" s="108"/>
      <c r="O31" s="108"/>
      <c r="P31" s="153"/>
    </row>
    <row r="32" spans="2:16" ht="12.75">
      <c r="B32" s="110"/>
      <c r="C32" s="214"/>
      <c r="D32" s="214"/>
      <c r="E32" s="195"/>
      <c r="F32" s="195"/>
      <c r="G32" s="154"/>
      <c r="H32" s="154"/>
      <c r="I32" s="154"/>
      <c r="J32" s="154"/>
      <c r="K32" s="154"/>
      <c r="L32" s="154"/>
      <c r="M32" s="154"/>
      <c r="N32" s="154"/>
      <c r="O32" s="154"/>
      <c r="P32" s="153"/>
    </row>
    <row r="33" spans="2:16" ht="12.75">
      <c r="B33" s="215" t="s">
        <v>97</v>
      </c>
      <c r="C33" s="215"/>
      <c r="D33" s="215"/>
      <c r="E33" s="218">
        <v>1</v>
      </c>
      <c r="F33" s="219"/>
      <c r="G33" s="155" t="e">
        <f>G34/$E$34</f>
        <v>#DIV/0!</v>
      </c>
      <c r="H33" s="155" t="e">
        <f aca="true" t="shared" si="1" ref="H33:O33">H34/$E$34</f>
        <v>#DIV/0!</v>
      </c>
      <c r="I33" s="155" t="e">
        <f t="shared" si="1"/>
        <v>#DIV/0!</v>
      </c>
      <c r="J33" s="155" t="e">
        <f t="shared" si="1"/>
        <v>#DIV/0!</v>
      </c>
      <c r="K33" s="155" t="e">
        <f t="shared" si="1"/>
        <v>#DIV/0!</v>
      </c>
      <c r="L33" s="155" t="e">
        <f>L34/$E$34</f>
        <v>#DIV/0!</v>
      </c>
      <c r="M33" s="155" t="e">
        <f t="shared" si="1"/>
        <v>#DIV/0!</v>
      </c>
      <c r="N33" s="155" t="e">
        <f t="shared" si="1"/>
        <v>#DIV/0!</v>
      </c>
      <c r="O33" s="155" t="e">
        <f t="shared" si="1"/>
        <v>#DIV/0!</v>
      </c>
      <c r="P33" s="156" t="e">
        <f>SUM(G33:O33)</f>
        <v>#DIV/0!</v>
      </c>
    </row>
    <row r="34" spans="2:16" ht="12.75">
      <c r="B34" s="215" t="s">
        <v>2</v>
      </c>
      <c r="C34" s="215"/>
      <c r="D34" s="215"/>
      <c r="E34" s="220">
        <f>SUM(E16:F32)</f>
        <v>0</v>
      </c>
      <c r="F34" s="191"/>
      <c r="G34" s="107">
        <f aca="true" t="shared" si="2" ref="G34:L34">(G16*$E$16)+(G17*$E$17)+(G18*$E$18)+(G19*$E$19)+(G20*$E$20)+(G21*$E$21)+(G22*$E$22)+(G23*$E$23)+(G24*$E$24)+(G25*$E$25)</f>
        <v>0</v>
      </c>
      <c r="H34" s="107">
        <f t="shared" si="2"/>
        <v>0</v>
      </c>
      <c r="I34" s="107">
        <f t="shared" si="2"/>
        <v>0</v>
      </c>
      <c r="J34" s="107">
        <f t="shared" si="2"/>
        <v>0</v>
      </c>
      <c r="K34" s="107">
        <f t="shared" si="2"/>
        <v>0</v>
      </c>
      <c r="L34" s="107">
        <f t="shared" si="2"/>
        <v>0</v>
      </c>
      <c r="M34" s="107">
        <f>(M24*$E$24)+(M25*$E$25)+(M23*$E$23)</f>
        <v>0</v>
      </c>
      <c r="N34" s="107">
        <f>(N16*$E$16)+(N17*$E$17)+(N18*$E$18)+(N19*$E$19)+(N20*$E$20)+(N21*$E$21)+(N22*$E$22)+(N23*$E$24)+(N24*$E$23)+(N25*$E$26)+(N26*$E$25)</f>
        <v>0</v>
      </c>
      <c r="O34" s="107">
        <f>(O16*$E$16)+(O17*$E$17)+(O18*$E$18)+(O19*$E$19)+(O20*$E$20)+(O21*$E$21)+(O22*$E$22)+(O23*$E$24)+(O24*$E$23)+(O25*$E$26)+(O26*$E$25)</f>
        <v>0</v>
      </c>
      <c r="P34" s="157"/>
    </row>
    <row r="35" spans="2:16" ht="12.75">
      <c r="B35" s="215" t="s">
        <v>96</v>
      </c>
      <c r="C35" s="215"/>
      <c r="D35" s="215"/>
      <c r="E35" s="216"/>
      <c r="F35" s="217"/>
      <c r="G35" s="158">
        <f>G34</f>
        <v>0</v>
      </c>
      <c r="H35" s="158">
        <f>H34+G35</f>
        <v>0</v>
      </c>
      <c r="I35" s="158">
        <f aca="true" t="shared" si="3" ref="I35:O35">I34+H35</f>
        <v>0</v>
      </c>
      <c r="J35" s="158">
        <f t="shared" si="3"/>
        <v>0</v>
      </c>
      <c r="K35" s="158">
        <f t="shared" si="3"/>
        <v>0</v>
      </c>
      <c r="L35" s="158">
        <f t="shared" si="3"/>
        <v>0</v>
      </c>
      <c r="M35" s="158">
        <f t="shared" si="3"/>
        <v>0</v>
      </c>
      <c r="N35" s="158">
        <f>N34+M35</f>
        <v>0</v>
      </c>
      <c r="O35" s="158">
        <f t="shared" si="3"/>
        <v>0</v>
      </c>
      <c r="P35" s="159"/>
    </row>
    <row r="41" spans="6:10" ht="12.75">
      <c r="F41" s="83" t="s">
        <v>99</v>
      </c>
      <c r="G41" s="54"/>
      <c r="H41" s="90"/>
      <c r="I41" s="87"/>
      <c r="J41" s="87"/>
    </row>
    <row r="42" spans="6:10" ht="12.75">
      <c r="F42" s="84" t="s">
        <v>101</v>
      </c>
      <c r="G42" s="89"/>
      <c r="H42" s="87"/>
      <c r="I42" s="87"/>
      <c r="J42" s="87"/>
    </row>
    <row r="43" spans="6:10" ht="12.75">
      <c r="F43" s="85"/>
      <c r="G43" s="52"/>
      <c r="H43" s="87"/>
      <c r="I43" s="87"/>
      <c r="J43" s="87"/>
    </row>
    <row r="44" spans="6:7" ht="12.75">
      <c r="F44" s="85"/>
      <c r="G44" s="34"/>
    </row>
    <row r="45" spans="6:7" ht="12.75">
      <c r="F45" s="31"/>
      <c r="G45" s="58"/>
    </row>
    <row r="46" spans="6:7" ht="12.75">
      <c r="F46" s="58"/>
      <c r="G46" s="58"/>
    </row>
    <row r="47" spans="6:10" ht="12.75">
      <c r="F47" s="83" t="s">
        <v>100</v>
      </c>
      <c r="G47" s="54"/>
      <c r="H47" s="90"/>
      <c r="I47" s="87"/>
      <c r="J47" s="87"/>
    </row>
    <row r="48" spans="6:10" ht="12.75">
      <c r="F48" s="84" t="s">
        <v>38</v>
      </c>
      <c r="G48" s="89"/>
      <c r="H48" s="87"/>
      <c r="I48" s="87"/>
      <c r="J48" s="87"/>
    </row>
    <row r="49" spans="7:10" ht="12.75">
      <c r="G49" s="87"/>
      <c r="H49" s="87"/>
      <c r="I49" s="87"/>
      <c r="J49" s="87"/>
    </row>
  </sheetData>
  <sheetProtection password="C637" sheet="1" selectLockedCells="1"/>
  <mergeCells count="57">
    <mergeCell ref="A10:B10"/>
    <mergeCell ref="A5:B5"/>
    <mergeCell ref="D5:E5"/>
    <mergeCell ref="F5:G5"/>
    <mergeCell ref="A6:B6"/>
    <mergeCell ref="D6:E6"/>
    <mergeCell ref="F6:G6"/>
    <mergeCell ref="A2:P3"/>
    <mergeCell ref="A11:B11"/>
    <mergeCell ref="A12:B12"/>
    <mergeCell ref="E29:F29"/>
    <mergeCell ref="E30:F30"/>
    <mergeCell ref="A7:B7"/>
    <mergeCell ref="D7:E7"/>
    <mergeCell ref="F7:G7"/>
    <mergeCell ref="A8:B8"/>
    <mergeCell ref="A9:B9"/>
    <mergeCell ref="C31:D31"/>
    <mergeCell ref="C32:D32"/>
    <mergeCell ref="B35:D35"/>
    <mergeCell ref="E35:F35"/>
    <mergeCell ref="E31:F31"/>
    <mergeCell ref="E32:F32"/>
    <mergeCell ref="E33:F33"/>
    <mergeCell ref="E34:F34"/>
    <mergeCell ref="B34:D34"/>
    <mergeCell ref="B33:D33"/>
    <mergeCell ref="E15:F15"/>
    <mergeCell ref="E16:F16"/>
    <mergeCell ref="E17:F17"/>
    <mergeCell ref="C27:D27"/>
    <mergeCell ref="C28:D28"/>
    <mergeCell ref="E18:F18"/>
    <mergeCell ref="E19:F19"/>
    <mergeCell ref="E20:F20"/>
    <mergeCell ref="E27:F27"/>
    <mergeCell ref="E28:F28"/>
    <mergeCell ref="C29:D29"/>
    <mergeCell ref="C30:D30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E21:F21"/>
    <mergeCell ref="E22:F22"/>
    <mergeCell ref="E23:F23"/>
    <mergeCell ref="E24:F24"/>
    <mergeCell ref="E25:F25"/>
    <mergeCell ref="E26:F26"/>
  </mergeCells>
  <conditionalFormatting sqref="C16:C31">
    <cfRule type="expression" priority="13" dxfId="40" stopIfTrue="1">
      <formula>$J16=1</formula>
    </cfRule>
    <cfRule type="expression" priority="14" dxfId="41" stopIfTrue="1">
      <formula>$K16=2</formula>
    </cfRule>
    <cfRule type="expression" priority="15" dxfId="42" stopIfTrue="1">
      <formula>$K16=3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</dc:creator>
  <cp:keywords/>
  <dc:description/>
  <cp:lastModifiedBy>FABIANO TOSCAN</cp:lastModifiedBy>
  <cp:lastPrinted>2018-10-24T19:16:31Z</cp:lastPrinted>
  <dcterms:created xsi:type="dcterms:W3CDTF">2006-10-10T19:21:35Z</dcterms:created>
  <dcterms:modified xsi:type="dcterms:W3CDTF">2018-11-05T12:04:09Z</dcterms:modified>
  <cp:category/>
  <cp:version/>
  <cp:contentType/>
  <cp:contentStatus/>
</cp:coreProperties>
</file>