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1"/>
  </bookViews>
  <sheets>
    <sheet name="P. BDI" sheetId="1" r:id="rId1"/>
    <sheet name="QCI" sheetId="2" r:id="rId2"/>
    <sheet name="Orçamento" sheetId="3" r:id="rId3"/>
    <sheet name="CRON" sheetId="4" r:id="rId4"/>
    <sheet name="Plan1" sheetId="5" state="hidden" r:id="rId5"/>
  </sheets>
  <definedNames>
    <definedName name="_xlnm.Print_Area" localSheetId="3">'CRON'!$A$2:$P$41</definedName>
    <definedName name="_xlnm.Print_Area" localSheetId="2">'Orçamento'!$A$2:$H$89</definedName>
    <definedName name="_xlnm.Print_Area" localSheetId="0">'P. BDI'!$A$2:$F$53</definedName>
    <definedName name="_xlnm.Print_Area" localSheetId="1">'QCI'!$A$2:$H$43</definedName>
  </definedNames>
  <calcPr fullCalcOnLoad="1"/>
</workbook>
</file>

<file path=xl/sharedStrings.xml><?xml version="1.0" encoding="utf-8"?>
<sst xmlns="http://schemas.openxmlformats.org/spreadsheetml/2006/main" count="391" uniqueCount="249">
  <si>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</si>
  <si>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</si>
  <si>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</si>
  <si>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</si>
  <si>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</si>
  <si>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</si>
  <si>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</si>
  <si>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</si>
  <si>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</si>
  <si>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</si>
  <si>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</si>
  <si>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</si>
  <si>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</si>
  <si>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</si>
  <si>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</si>
  <si>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</si>
  <si>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</si>
  <si>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</si>
  <si>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</si>
  <si>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</si>
  <si>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</si>
  <si>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</si>
  <si>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</si>
  <si>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</si>
  <si>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</si>
  <si>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</si>
  <si>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</si>
  <si>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</si>
  <si>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</si>
  <si>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</si>
  <si>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</si>
  <si>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</si>
  <si>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</si>
  <si>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</si>
  <si>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</si>
  <si>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</si>
  <si>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</si>
  <si>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</si>
  <si>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</si>
  <si>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</si>
  <si>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</si>
  <si>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</si>
  <si>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</si>
  <si>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</si>
  <si>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</si>
  <si>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</si>
  <si>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</si>
  <si>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</si>
  <si>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</si>
  <si>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</si>
  <si>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</si>
  <si>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</si>
  <si>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</si>
  <si>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</si>
  <si>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</si>
  <si>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</si>
  <si>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</si>
  <si>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</si>
  <si>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</si>
  <si>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</si>
  <si>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</si>
  <si>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</si>
  <si>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</si>
  <si>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</si>
  <si>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</si>
  <si>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</si>
  <si>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</si>
  <si>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</si>
  <si>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</si>
  <si>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</si>
  <si>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</si>
  <si>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</si>
  <si>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</si>
  <si>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</si>
  <si>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</si>
  <si>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</si>
  <si>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</si>
  <si>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</si>
  <si>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</si>
  <si>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</si>
  <si>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</si>
  <si>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</si>
  <si>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</si>
  <si>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</si>
  <si>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</si>
  <si>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</si>
  <si>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</si>
  <si>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</si>
  <si>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</si>
  <si>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</si>
  <si>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</si>
  <si>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</si>
  <si>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</si>
  <si>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</si>
  <si>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</si>
  <si>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</si>
  <si>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</si>
  <si>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</si>
  <si>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</si>
  <si>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</si>
  <si>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>KG</t>
  </si>
  <si>
    <t>74209/1</t>
  </si>
  <si>
    <t>M</t>
  </si>
  <si>
    <t>Área da obra:</t>
  </si>
  <si>
    <t>Área da Ampli:</t>
  </si>
  <si>
    <t>Responsável Legal:</t>
  </si>
  <si>
    <t>1.1</t>
  </si>
  <si>
    <t>1.2</t>
  </si>
  <si>
    <t>SERVIÇOS PRELIMINARES</t>
  </si>
  <si>
    <t>ESCAVAÇÃO MANUAL PARA BLOCO DE COROAMENTO OU SAPATA, COM PREVISÃO DE FÔRMA. AF_06/2017</t>
  </si>
  <si>
    <t>PILARES</t>
  </si>
  <si>
    <t>VIGAS CINTA</t>
  </si>
  <si>
    <t xml:space="preserve">ESTRUTURAS DE CONCRETO ARMADO </t>
  </si>
  <si>
    <t>COMP 02</t>
  </si>
  <si>
    <t xml:space="preserve">M2    </t>
  </si>
  <si>
    <t>SINAPI ABRIL 2019</t>
  </si>
  <si>
    <t>Base de cálculo, respectiva alíquota do ISS:</t>
  </si>
  <si>
    <t>VALOR UNIT</t>
  </si>
  <si>
    <t>CONCRETAGEM DE BLOCOS DE COROAMENTO E VIGAS BALDRAMES, FCK 30 MPA, COM USO DE BOMBA  LANÇAMENTO, ADENSAMENTO E ACABAMENTO. AF_06/2017</t>
  </si>
  <si>
    <t>ESCAVAÇÃO MANUAL DE VALA PARA VIGA BALDRAME, COM PREVISÃO DE FÔRMA. AF_06/2017</t>
  </si>
  <si>
    <t>ARMAÇÃO DE BLOCO, VIGA BALDRAME OU SAPATA UTILIZANDO AÇO CA-50 DE 10 MM - MONTAGEM. AF_06/2017</t>
  </si>
  <si>
    <t>FABRICAÇÃO, MONTAGEM E DESMONTAGEM DE FÔRMA PARA VIGA BALDRAME, EM MADEIRA SERRADA, E=25 MM, 4 UTILIZAÇÕES. AF_06/2017</t>
  </si>
  <si>
    <t>FUNDAÇÃO: ESTACAS E SAPATAS</t>
  </si>
  <si>
    <t>FUNDAÇÃO: VIGAS BALDRAME</t>
  </si>
  <si>
    <t>2.1</t>
  </si>
  <si>
    <t>2.2</t>
  </si>
  <si>
    <t>2.3</t>
  </si>
  <si>
    <t>ESQUADRIAS</t>
  </si>
  <si>
    <t>3.1</t>
  </si>
  <si>
    <t>3.2</t>
  </si>
  <si>
    <t>4.1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</si>
  <si>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</si>
  <si>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</si>
  <si>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</si>
  <si>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</si>
  <si>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</si>
  <si>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</si>
  <si>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</si>
  <si>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</si>
  <si>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</si>
  <si>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</si>
  <si>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</si>
  <si>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</si>
  <si>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</si>
  <si>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</si>
  <si>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</si>
  <si>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</si>
  <si>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Recursos próprios</t>
  </si>
  <si>
    <t>Parque de exposições - Av. Dorvalino Tosi, 622</t>
  </si>
  <si>
    <t>.</t>
  </si>
  <si>
    <t>PLACA DE OBRA EM CHAPA DE ACO GALVANIZADO</t>
  </si>
  <si>
    <t>ARMAÇÃO DE BLOCO, VIGA BALDRAME E SAPATA UTILIZANDO AÇO CA-60 DE 5 MM - MONTAGEM. AF_06/2017</t>
  </si>
  <si>
    <t>ARMAÇÃO DE BLOCO, VIGA BALDRAME OU SAPATA UTILIZANDO AÇO CA-50 DE 8 MM - MONTAGEM. AF_06/2017</t>
  </si>
  <si>
    <t>FABRICAÇÃO, MONTAGEM E DESMONTAGEM DE FÔRMA PARA BLOCO DE COROAMENTO, EM MADEIRA SERRADA, E=25 MM, 4 UTILIZAÇÕES. AF_06/2017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</si>
  <si>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</si>
  <si>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10,0 MM - MONTAGEM. AF_12/2015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</si>
  <si>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</si>
  <si>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CONCRETAGEM DE PILARES, FCK = 25 MPA, COM USO DE BOMBA EM EDIFICAÇÃO COM SEÇÃO MÉDIA DE PILARES MENOR OU IGUAL A 0,25 M² - LANÇAMENTO, ADENSAMENTO E ACABAMENTO. AF_12/2015</t>
  </si>
  <si>
    <t>FABRICAÇÃO, MONTAGEM E DESMONTAGEM DE FÔRMA PARA VIGA, EM MADEIRA SERRADA, E=25 MM, 4 UTILIZAÇÕES. AF_06/2017</t>
  </si>
  <si>
    <t>ESTACA BROCA DE CONCRETO, DIÂMETRO DE 20 CM, PROFUNDIDADE DE ATÉ 3 M, ESCAVAÇÃO MANUAL COM TRADO CONCHA, NÃO ARMADA, APENAS ARRANQUE. AF_03/2018</t>
  </si>
  <si>
    <t>97622</t>
  </si>
  <si>
    <t>72897</t>
  </si>
  <si>
    <t>CARGA MANUAL DE ENTULHO EM CAMINHAO BASCULANTE 6 M3</t>
  </si>
  <si>
    <t>72900</t>
  </si>
  <si>
    <t>TRANSPORTE DE ENTULHO COM CAMINHAO BASCULANTE 6 M3, RODOVIA PAVIMENTADA, DMT 0,5 A 1,0 KM</t>
  </si>
  <si>
    <t>1.3</t>
  </si>
  <si>
    <t>1.4</t>
  </si>
  <si>
    <t>97644</t>
  </si>
  <si>
    <t>REMOÇÃO DE PORTAS, DE FORMA MANUAL, SEM REAPROVEITAMENTO. AF_12/2017</t>
  </si>
  <si>
    <t>DEMOLIÇÃO DE ALVENARIA, DE FORMA MANUAL, SEM REAPROVEITAMENTO. AF_12/2017</t>
  </si>
  <si>
    <t>1.5</t>
  </si>
  <si>
    <t>97631</t>
  </si>
  <si>
    <t>DEMOLIÇÃO DE PISOS, DE FORMA MANUAL, SEM REAPROVEITAMENTO. AF_12/2017</t>
  </si>
  <si>
    <t>94970</t>
  </si>
  <si>
    <t>CONCRETO FCK = 20MPA, TRAÇO 1:2,7:3 (CIMENTO/ AREIA MÉDIA/ BRITA 1)  - PREPARO MECÂNICO COM BETONEIRA 600 L. AF_07/2016</t>
  </si>
  <si>
    <t>92873</t>
  </si>
  <si>
    <t>LANÇAMENTO COM USO DE BALDES, ADENSAMENTO E ACABAMENTO DE CONCRETO EM ESTRUTURAS. AF_12/2015</t>
  </si>
  <si>
    <t>UN</t>
  </si>
  <si>
    <t>KIT DE PORTA DE MADEIRA PARA PINTURA, SEMI-OCA MÉDIA, PADRÃO POPULAR, 70X210CM, ESPESSURA DE 3,5CM, ITENS INCLUSOS: DOBRADIÇAS, MONTAGEM E INSTALAÇÃO DO BATENTE, FECHADURA COM EXECUÇÃO DO FURO E PINTURA ESMALTE BRILHANTE - FORNECIMENTO E INSTALAÇÃO. AF_08/2015</t>
  </si>
  <si>
    <t>SINAPI-I</t>
  </si>
  <si>
    <t xml:space="preserve">KG    </t>
  </si>
  <si>
    <t>SINAPI</t>
  </si>
  <si>
    <t>H</t>
  </si>
  <si>
    <t>COMP 01</t>
  </si>
  <si>
    <t xml:space="preserve">UN    </t>
  </si>
  <si>
    <t>88309</t>
  </si>
  <si>
    <t>PEDREIRO COM ENCARGOS COMPLEMENTARES</t>
  </si>
  <si>
    <t>88316</t>
  </si>
  <si>
    <t>SERVENTE COM ENCARGOS COMPLEMENTARES</t>
  </si>
  <si>
    <t>COMP 03</t>
  </si>
  <si>
    <t>COMP 04</t>
  </si>
  <si>
    <t>87369</t>
  </si>
  <si>
    <t>ARGAMASSA TRAÇO 1:2:8 (CIMENTO, CAL E AREIA MÉDIA) PARA EMBOÇO/MASSA ÚNICA/ASSENTAMENTO DE ALVENARIA DE VEDAÇÃO, PREPARO MANUAL. AF_06/2014</t>
  </si>
  <si>
    <t>BLOCO CERAMICO ALVENARIA DE TIJOLOS APARENTES, 4 FUROS, DE 10 X 10 X 26 CM</t>
  </si>
  <si>
    <t>94991</t>
  </si>
  <si>
    <t>EXECUÇÃO PISO DE CONCRETO COM CONCRETO MOLDADO IN LOCO, USINADO, ACABAMENTO CONVENCIONAL DESEMPENADO, NÃO ARMADO - INCLUSIVE COMPACTAÇÃO DO SOLO LASTRO DE BRITA . AF_07/2016</t>
  </si>
  <si>
    <t>3.3</t>
  </si>
  <si>
    <t>ALVENARIAS, PISOS E FECHAMENTO</t>
  </si>
  <si>
    <t>PORTAO BASCULANTE, MANUAL, EM CHAPA TIPO LAMBRIL QUADRADO, COM REQUADRO, ACABAMENTO NATURAL</t>
  </si>
  <si>
    <t>88315</t>
  </si>
  <si>
    <t>SERRALHEIRO COM ENCARGOS COMPLEMENTARES</t>
  </si>
  <si>
    <t>88627</t>
  </si>
  <si>
    <t>ARGAMASSA TRAÇO 1:0,5:4,5 (CIMENTO, CAL E AREIA MÉDIA) PARA ASSENTAMENTO DE ALVENARIA, PREPARO MANUAL. AF_08/2014</t>
  </si>
  <si>
    <t>FECHO / TRINCO / FERROLHO FIO REDONDO, DE SOBREPOR, 12", EM ACO GALVANIZADO / ZINCADO</t>
  </si>
  <si>
    <t>11,00</t>
  </si>
  <si>
    <t xml:space="preserve">PORTÃO DE FERRO DE ABRIR TIPO CHAPA LAMBRIL, COM REQUADROS, DOBRADIÇAS, GUARNIÇOES, PUXADOR, TRINCOS SUPERIOR E INFERIOR E ALÇA PARA CADIADO DIMENSÕES 160X210CM </t>
  </si>
  <si>
    <t xml:space="preserve">PORTÃO DE FERRO DE ABRIR DUPLO TIPO CHAPA LAMBRIL, COM REQUADROS, DOBRADIÇAS, GUARNIÇOES, PUXADOR, TRINCOS SUPERIOR E INFERIOR E ALÇA PARA CADIADO DIMENSÕES 275X300CM </t>
  </si>
  <si>
    <t>UND</t>
  </si>
  <si>
    <t>4.2</t>
  </si>
  <si>
    <t>4.3</t>
  </si>
  <si>
    <t>Lei Ordinaria 1052 de2002 Código Tributário,Tabela II item D) estimativa de percentual da base de cálculo para o ISS:</t>
  </si>
  <si>
    <t>Construção e reforma de edifícios:</t>
  </si>
  <si>
    <t>ALVENARIAS</t>
  </si>
  <si>
    <t>PISOS</t>
  </si>
  <si>
    <t xml:space="preserve">COBOGO CERAMICO (ELEMENTO VAZADO), 9X20X20CM, ASSENTADO COM ARGAMASSA TRACO 1:4 DE CIMENTO E AREIA CONFORME PADRÃO EXISTENTE </t>
  </si>
  <si>
    <t>7243</t>
  </si>
  <si>
    <t>TELHA DE ACO ZINCADO TRAPEZOIDAL, A = *40* MM, E = 0,5 MM, SEM PINTURA</t>
  </si>
  <si>
    <t>88323</t>
  </si>
  <si>
    <t>TELHADISTA COM ENCARGOS COMPLEMENTARES</t>
  </si>
  <si>
    <t>PERFIL "U" SIMPLES DE ACO GALVANIZADO DOBRADO 75 X *40* MM, E = 2,65 MM</t>
  </si>
  <si>
    <t xml:space="preserve">FECHAMENTO DE OITÃO </t>
  </si>
  <si>
    <t>73924/1</t>
  </si>
  <si>
    <t>PINTURA ESMALTE ALTO BRILHO, DUAS DEMAOS, SOBRE SUPERFICIE METALICA</t>
  </si>
  <si>
    <t>91315</t>
  </si>
  <si>
    <t>KIT DE PORTA DE MADEIRA PARA PINTURA, SEMI-OCA (LEVE OU MÉDIA), PADRÃO POPULAR, 90X210CM, ESPESSURA DE 3,5CM, ITENS INCLUSOS: DOBRADIÇAS, MONTAGEM E INSTALAÇÃO DO BATENTE, FECHADURA COM EXECUÇÃO DO FURO  E PINTURA ESMALTE BRILHANTE - FORNECIMENTO E INSTALAÇÃO. AF_08/2015</t>
  </si>
  <si>
    <t>4.4</t>
  </si>
  <si>
    <t>4.5</t>
  </si>
  <si>
    <t>PORTA DE MADEIRA PARA PINTURA, SEMI-OCA MÉDIA, PADRÃO POPULAR, 70X210CM, ESPESSURA DE 3,5CM, ITENS INCLUSOS: DOBRADIÇAS, MONTAGEM E INSTALAÇÃO DO BATENTE, FECHADURA COM EXECUÇÃO DO FURO E PINTURA ESMALTE BRILHANTE - FORNECIMENTO E INSTALAÇÃO. AF_08/2015</t>
  </si>
  <si>
    <t>90821</t>
  </si>
  <si>
    <t>91287</t>
  </si>
  <si>
    <t>91301</t>
  </si>
  <si>
    <t>91307</t>
  </si>
  <si>
    <t>PORTA DE MADEIRA PARA PINTURA, SEMI-OCA (LEVE OU MÉDIA), 70X210CM, ESPESSURA DE 3,5CM, INCLUSO DOBRADIÇAS - FORNECIMENTO E INSTALAÇÃO. AF_08/2015</t>
  </si>
  <si>
    <t>ADUELA / MARCO / BATENTE PARA PORTA DE 70X210CM, PADRÃO POPULAR - FORNECIMENTO E MONTAGEM. AF_08/2015</t>
  </si>
  <si>
    <t>ALIZAR / GUARNIÇÃO DE 5X1,5CM PARA PORTA DE 70X210CM FIXADO COM PREGOS, PADRÃO POPULAR - FORNECIMENTO E INSTALAÇÃO. AF_08/2015</t>
  </si>
  <si>
    <t>FECHADURA DE EMBUTIR PARA PORTAS INTERNAS, COMPLETA, ACABAMENTO PADRÃO POPULAR, COM EXECUÇÃO DE FURO - FORNECIMENTO E INSTALAÇÃO. AF_08/2015</t>
  </si>
  <si>
    <t>2.20</t>
  </si>
  <si>
    <t>2.21</t>
  </si>
  <si>
    <t>ALVENARIA EM BLOCOS CERÂMICOS FURADOS APARENTES PADRÃO EXISTENTE 10X10X26CM ASSENTADOS SOBRE LASTRO DE ARGAMASSA COM PREPARO EM BETONEIRA</t>
  </si>
  <si>
    <t>Área de Reforma:</t>
  </si>
  <si>
    <t>87471</t>
  </si>
  <si>
    <t>ALVENARIA DE VEDAÇÃO DE BLOCOS CERÂMICOS FURADOS NA VERTICAL DE 9X19X39CM (ESPESSURA 9CM) DE PAREDES COM ÁREA LÍQUIDA MENOR QUE 6M² SEM VÃOS E ARGAMASSA DE ASSENTAMENTO COM PREPARO EM BETONEIRA. AF_06/2014</t>
  </si>
  <si>
    <t>88487</t>
  </si>
  <si>
    <t>APLICAÇÃO MANUAL DE PINTURA COM TINTA ACRILIA EM PAREDES, DUAS DEMÃOS. AF_06/2014</t>
  </si>
  <si>
    <t xml:space="preserve">FECHAMENTO DE OITÃO, EM TELHA DE AÇO ZINCADO TRAPEZOIDAL E= 0,5MM, COM ESTRTURA COM PERFIL U EM CHAPA DE ACO DOBRADA 75X40 2,65MM </t>
  </si>
  <si>
    <t>93188</t>
  </si>
  <si>
    <t>VERGA MOLDADA IN LOCO EM CONCRETO PARA PORTAS COM ATÉ 1,5 M DE VÃO. AF_03/2016</t>
  </si>
  <si>
    <t>3.4</t>
  </si>
  <si>
    <t>REFORMA DE BARRACÃO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</si>
</sst>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0.000"/>
    <numFmt numFmtId="172" formatCode="&quot;( &quot;0&quot; )&quot;"/>
    <numFmt numFmtId="173" formatCode="0.0"/>
    <numFmt numFmtId="174" formatCode="0.000000"/>
    <numFmt numFmtId="175" formatCode="0.00000"/>
    <numFmt numFmtId="176" formatCode="0.0000"/>
    <numFmt numFmtId="177" formatCode="#,##0.000"/>
    <numFmt numFmtId="178" formatCode="#,##0.000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10" fontId="6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8" xfId="0" applyNumberFormat="1" applyFont="1" applyFill="1" applyBorder="1" applyAlignment="1" applyProtection="1">
      <alignment horizontal="center" vertical="center"/>
      <protection/>
    </xf>
    <xf numFmtId="10" fontId="10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15" fillId="0" borderId="0" xfId="0" applyFont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0" fontId="4" fillId="0" borderId="30" xfId="52" applyNumberFormat="1" applyFont="1" applyFill="1" applyBorder="1" applyAlignment="1" applyProtection="1">
      <alignment horizontal="center"/>
      <protection locked="0"/>
    </xf>
    <xf numFmtId="10" fontId="4" fillId="0" borderId="10" xfId="52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17" fillId="35" borderId="28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/>
      <protection/>
    </xf>
    <xf numFmtId="10" fontId="4" fillId="0" borderId="30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0" fontId="4" fillId="0" borderId="10" xfId="52" applyNumberFormat="1" applyFont="1" applyFill="1" applyBorder="1" applyAlignment="1" applyProtection="1">
      <alignment horizontal="center"/>
      <protection/>
    </xf>
    <xf numFmtId="10" fontId="4" fillId="0" borderId="23" xfId="52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10" fontId="4" fillId="0" borderId="21" xfId="52" applyNumberFormat="1" applyFont="1" applyFill="1" applyBorder="1" applyAlignment="1" applyProtection="1">
      <alignment horizontal="center"/>
      <protection/>
    </xf>
    <xf numFmtId="10" fontId="4" fillId="0" borderId="19" xfId="52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3" borderId="10" xfId="52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6" borderId="28" xfId="0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/>
      <protection/>
    </xf>
    <xf numFmtId="170" fontId="1" fillId="36" borderId="28" xfId="0" applyNumberFormat="1" applyFont="1" applyFill="1" applyBorder="1" applyAlignment="1" applyProtection="1">
      <alignment/>
      <protection/>
    </xf>
    <xf numFmtId="170" fontId="1" fillId="36" borderId="2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33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70" fontId="17" fillId="35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indent="4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indent="2"/>
      <protection/>
    </xf>
    <xf numFmtId="0" fontId="0" fillId="0" borderId="34" xfId="0" applyBorder="1" applyAlignment="1" applyProtection="1">
      <alignment vertical="center"/>
      <protection/>
    </xf>
    <xf numFmtId="10" fontId="2" fillId="33" borderId="19" xfId="52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36" borderId="28" xfId="0" applyFont="1" applyFill="1" applyBorder="1" applyAlignment="1" applyProtection="1">
      <alignment horizontal="left"/>
      <protection/>
    </xf>
    <xf numFmtId="1" fontId="1" fillId="36" borderId="28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2" fontId="4" fillId="0" borderId="30" xfId="0" applyNumberFormat="1" applyFont="1" applyFill="1" applyBorder="1" applyAlignment="1" applyProtection="1">
      <alignment horizontal="right"/>
      <protection/>
    </xf>
    <xf numFmtId="2" fontId="1" fillId="36" borderId="28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/>
      <protection/>
    </xf>
    <xf numFmtId="0" fontId="20" fillId="0" borderId="36" xfId="0" applyFont="1" applyFill="1" applyBorder="1" applyAlignment="1" applyProtection="1">
      <alignment horizontal="center"/>
      <protection/>
    </xf>
    <xf numFmtId="0" fontId="20" fillId="37" borderId="36" xfId="0" applyFont="1" applyFill="1" applyBorder="1" applyAlignment="1" applyProtection="1">
      <alignment/>
      <protection/>
    </xf>
    <xf numFmtId="4" fontId="20" fillId="37" borderId="36" xfId="0" applyNumberFormat="1" applyFont="1" applyFill="1" applyBorder="1" applyAlignment="1" applyProtection="1">
      <alignment horizontal="center"/>
      <protection/>
    </xf>
    <xf numFmtId="4" fontId="20" fillId="37" borderId="37" xfId="0" applyNumberFormat="1" applyFont="1" applyFill="1" applyBorder="1" applyAlignment="1" applyProtection="1">
      <alignment horizontal="center"/>
      <protection/>
    </xf>
    <xf numFmtId="49" fontId="19" fillId="38" borderId="10" xfId="0" applyNumberFormat="1" applyFont="1" applyFill="1" applyBorder="1" applyAlignment="1" applyProtection="1">
      <alignment horizontal="center"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0" fontId="19" fillId="38" borderId="10" xfId="0" applyFont="1" applyFill="1" applyBorder="1" applyAlignment="1" applyProtection="1">
      <alignment horizontal="center" wrapText="1"/>
      <protection/>
    </xf>
    <xf numFmtId="4" fontId="19" fillId="0" borderId="10" xfId="0" applyNumberFormat="1" applyFont="1" applyFill="1" applyBorder="1" applyAlignment="1" applyProtection="1">
      <alignment horizontal="center" wrapText="1"/>
      <protection/>
    </xf>
    <xf numFmtId="49" fontId="19" fillId="38" borderId="38" xfId="0" applyNumberFormat="1" applyFont="1" applyFill="1" applyBorder="1" applyAlignment="1" applyProtection="1">
      <alignment horizontal="center" wrapText="1"/>
      <protection/>
    </xf>
    <xf numFmtId="2" fontId="19" fillId="38" borderId="10" xfId="0" applyNumberFormat="1" applyFont="1" applyFill="1" applyBorder="1" applyAlignment="1" applyProtection="1">
      <alignment horizontal="center" wrapText="1"/>
      <protection/>
    </xf>
    <xf numFmtId="49" fontId="4" fillId="0" borderId="30" xfId="0" applyNumberFormat="1" applyFont="1" applyFill="1" applyBorder="1" applyAlignment="1" applyProtection="1">
      <alignment horizontal="left"/>
      <protection/>
    </xf>
    <xf numFmtId="171" fontId="19" fillId="38" borderId="10" xfId="0" applyNumberFormat="1" applyFont="1" applyFill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left" wrapText="1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0" fontId="2" fillId="0" borderId="39" xfId="0" applyNumberFormat="1" applyFont="1" applyBorder="1" applyAlignment="1" applyProtection="1">
      <alignment horizontal="center"/>
      <protection/>
    </xf>
    <xf numFmtId="10" fontId="2" fillId="0" borderId="40" xfId="0" applyNumberFormat="1" applyFont="1" applyBorder="1" applyAlignment="1" applyProtection="1">
      <alignment horizontal="center"/>
      <protection/>
    </xf>
    <xf numFmtId="10" fontId="2" fillId="0" borderId="41" xfId="0" applyNumberFormat="1" applyFont="1" applyBorder="1" applyAlignment="1" applyProtection="1">
      <alignment horizont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 locked="0"/>
    </xf>
    <xf numFmtId="1" fontId="2" fillId="33" borderId="42" xfId="0" applyNumberFormat="1" applyFont="1" applyFill="1" applyBorder="1" applyAlignment="1" applyProtection="1">
      <alignment horizontal="center" vertical="center"/>
      <protection locked="0"/>
    </xf>
    <xf numFmtId="1" fontId="2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4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33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9" xfId="0" applyNumberFormat="1" applyFont="1" applyBorder="1" applyAlignment="1" applyProtection="1">
      <alignment horizontal="distributed" vertical="top"/>
      <protection/>
    </xf>
    <xf numFmtId="0" fontId="2" fillId="0" borderId="40" xfId="0" applyFont="1" applyBorder="1" applyAlignment="1" applyProtection="1">
      <alignment horizontal="distributed" vertical="top"/>
      <protection/>
    </xf>
    <xf numFmtId="0" fontId="2" fillId="0" borderId="41" xfId="0" applyFont="1" applyBorder="1" applyAlignment="1" applyProtection="1">
      <alignment horizontal="distributed" vertical="top"/>
      <protection/>
    </xf>
    <xf numFmtId="0" fontId="6" fillId="34" borderId="4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47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0" fontId="4" fillId="0" borderId="30" xfId="52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 applyProtection="1">
      <alignment horizontal="left" vertical="center" wrapText="1"/>
      <protection/>
    </xf>
    <xf numFmtId="2" fontId="2" fillId="33" borderId="23" xfId="0" applyNumberFormat="1" applyFont="1" applyFill="1" applyBorder="1" applyAlignment="1" applyProtection="1">
      <alignment horizontal="right" vertical="center" wrapText="1"/>
      <protection/>
    </xf>
    <xf numFmtId="2" fontId="2" fillId="33" borderId="22" xfId="0" applyNumberFormat="1" applyFont="1" applyFill="1" applyBorder="1" applyAlignment="1" applyProtection="1">
      <alignment horizontal="right" vertical="center" wrapText="1"/>
      <protection/>
    </xf>
    <xf numFmtId="168" fontId="2" fillId="33" borderId="23" xfId="46" applyFont="1" applyFill="1" applyBorder="1" applyAlignment="1" applyProtection="1">
      <alignment horizontal="right" vertical="center" wrapText="1"/>
      <protection/>
    </xf>
    <xf numFmtId="168" fontId="2" fillId="33" borderId="22" xfId="46" applyFont="1" applyFill="1" applyBorder="1" applyAlignment="1" applyProtection="1">
      <alignment horizontal="right" vertical="center" wrapText="1"/>
      <protection/>
    </xf>
    <xf numFmtId="168" fontId="2" fillId="33" borderId="35" xfId="46" applyFont="1" applyFill="1" applyBorder="1" applyAlignment="1" applyProtection="1">
      <alignment horizontal="center" vertical="center" wrapText="1"/>
      <protection/>
    </xf>
    <xf numFmtId="168" fontId="2" fillId="33" borderId="43" xfId="46" applyFont="1" applyFill="1" applyBorder="1" applyAlignment="1" applyProtection="1">
      <alignment horizontal="center" vertical="center" wrapText="1"/>
      <protection/>
    </xf>
    <xf numFmtId="0" fontId="17" fillId="35" borderId="28" xfId="0" applyFont="1" applyFill="1" applyBorder="1" applyAlignment="1" applyProtection="1">
      <alignment horizontal="right" vertical="center" wrapText="1"/>
      <protection/>
    </xf>
    <xf numFmtId="170" fontId="17" fillId="35" borderId="28" xfId="0" applyNumberFormat="1" applyFont="1" applyFill="1" applyBorder="1" applyAlignment="1" applyProtection="1">
      <alignment horizontal="center" vertical="center" wrapText="1"/>
      <protection/>
    </xf>
    <xf numFmtId="0" fontId="17" fillId="35" borderId="28" xfId="0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0" fontId="17" fillId="35" borderId="28" xfId="0" applyNumberFormat="1" applyFont="1" applyFill="1" applyBorder="1" applyAlignment="1" applyProtection="1">
      <alignment horizontal="center" vertical="center" wrapText="1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wrapText="1" indent="2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4" fillId="0" borderId="30" xfId="0" applyFont="1" applyBorder="1" applyAlignment="1" applyProtection="1">
      <alignment horizontal="left" wrapText="1" indent="2"/>
      <protection/>
    </xf>
    <xf numFmtId="170" fontId="4" fillId="0" borderId="35" xfId="0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0" fontId="17" fillId="35" borderId="28" xfId="0" applyFont="1" applyFill="1" applyBorder="1" applyAlignment="1" applyProtection="1">
      <alignment horizontal="right" vertical="center" wrapText="1" indent="2"/>
      <protection/>
    </xf>
    <xf numFmtId="170" fontId="4" fillId="0" borderId="48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0" fontId="4" fillId="0" borderId="49" xfId="52" applyNumberFormat="1" applyFont="1" applyFill="1" applyBorder="1" applyAlignment="1" applyProtection="1">
      <alignment horizontal="center"/>
      <protection/>
    </xf>
    <xf numFmtId="10" fontId="4" fillId="0" borderId="21" xfId="52" applyNumberFormat="1" applyFont="1" applyFill="1" applyBorder="1" applyAlignment="1" applyProtection="1">
      <alignment horizontal="center"/>
      <protection/>
    </xf>
    <xf numFmtId="0" fontId="19" fillId="39" borderId="14" xfId="0" applyFont="1" applyFill="1" applyBorder="1" applyAlignment="1" applyProtection="1">
      <alignment horizontal="center" wrapText="1"/>
      <protection/>
    </xf>
    <xf numFmtId="0" fontId="19" fillId="39" borderId="15" xfId="0" applyFont="1" applyFill="1" applyBorder="1" applyAlignment="1" applyProtection="1">
      <alignment horizontal="center" wrapText="1"/>
      <protection/>
    </xf>
    <xf numFmtId="0" fontId="19" fillId="39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 locked="0"/>
    </xf>
    <xf numFmtId="10" fontId="2" fillId="33" borderId="50" xfId="52" applyNumberFormat="1" applyFont="1" applyFill="1" applyBorder="1" applyAlignment="1" applyProtection="1">
      <alignment horizontal="center" vertical="center"/>
      <protection locked="0"/>
    </xf>
    <xf numFmtId="10" fontId="10" fillId="40" borderId="51" xfId="0" applyNumberFormat="1" applyFont="1" applyFill="1" applyBorder="1" applyAlignment="1" applyProtection="1">
      <alignment horizontal="center" vertical="center"/>
      <protection locked="0"/>
    </xf>
    <xf numFmtId="10" fontId="6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 wrapText="1"/>
      <protection/>
    </xf>
    <xf numFmtId="1" fontId="2" fillId="33" borderId="42" xfId="0" applyNumberFormat="1" applyFont="1" applyFill="1" applyBorder="1" applyAlignment="1" applyProtection="1">
      <alignment horizontal="center" vertical="center" wrapText="1"/>
      <protection/>
    </xf>
    <xf numFmtId="1" fontId="2" fillId="33" borderId="43" xfId="0" applyNumberFormat="1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30" xfId="0" applyNumberFormat="1" applyFont="1" applyFill="1" applyBorder="1" applyAlignment="1" applyProtection="1">
      <alignment horizontal="right"/>
      <protection locked="0"/>
    </xf>
    <xf numFmtId="4" fontId="4" fillId="0" borderId="30" xfId="0" applyNumberFormat="1" applyFont="1" applyFill="1" applyBorder="1" applyAlignment="1" applyProtection="1">
      <alignment horizontal="right"/>
      <protection locked="0"/>
    </xf>
    <xf numFmtId="0" fontId="47" fillId="0" borderId="0" xfId="44" applyAlignment="1" applyProtection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58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view="pageBreakPreview" zoomScaleSheetLayoutView="100" zoomScalePageLayoutView="0" workbookViewId="0" topLeftCell="A22">
      <selection activeCell="C3" sqref="C3:F3"/>
    </sheetView>
  </sheetViews>
  <sheetFormatPr defaultColWidth="9.140625" defaultRowHeight="12.75"/>
  <cols>
    <col min="1" max="1" width="1.7109375" style="33" customWidth="1"/>
    <col min="2" max="2" width="24.421875" style="33" bestFit="1" customWidth="1"/>
    <col min="3" max="5" width="10.7109375" style="33" customWidth="1"/>
    <col min="6" max="6" width="17.7109375" style="18" customWidth="1"/>
    <col min="7" max="7" width="9.140625" style="33" customWidth="1"/>
    <col min="8" max="8" width="11.28125" style="33" hidden="1" customWidth="1"/>
    <col min="9" max="9" width="12.8515625" style="33" hidden="1" customWidth="1"/>
    <col min="10" max="10" width="11.7109375" style="33" hidden="1" customWidth="1"/>
    <col min="11" max="11" width="0" style="33" hidden="1" customWidth="1"/>
    <col min="12" max="18" width="9.140625" style="33" customWidth="1"/>
    <col min="19" max="19" width="9.140625" style="112" customWidth="1"/>
    <col min="20" max="20" width="9.140625" style="113" customWidth="1"/>
    <col min="21" max="16384" width="9.140625" style="33" customWidth="1"/>
  </cols>
  <sheetData>
    <row r="1" ht="35.25" customHeight="1">
      <c r="B1" s="51" t="s">
        <v>43</v>
      </c>
    </row>
    <row r="2" spans="2:20" s="78" customFormat="1" ht="32.25" customHeight="1">
      <c r="B2" s="180" t="s">
        <v>3</v>
      </c>
      <c r="C2" s="180"/>
      <c r="D2" s="180"/>
      <c r="E2" s="180"/>
      <c r="F2" s="180"/>
      <c r="S2" s="114"/>
      <c r="T2" s="115"/>
    </row>
    <row r="3" spans="2:20" s="8" customFormat="1" ht="12.75">
      <c r="B3" s="8" t="s">
        <v>38</v>
      </c>
      <c r="C3" s="171" t="s">
        <v>39</v>
      </c>
      <c r="D3" s="172"/>
      <c r="E3" s="172"/>
      <c r="F3" s="173"/>
      <c r="S3" s="116"/>
      <c r="T3" s="117"/>
    </row>
    <row r="4" spans="2:20" s="8" customFormat="1" ht="12.75">
      <c r="B4" s="8" t="s">
        <v>95</v>
      </c>
      <c r="C4" s="238" t="s">
        <v>147</v>
      </c>
      <c r="D4" s="239"/>
      <c r="E4" s="239"/>
      <c r="F4" s="240"/>
      <c r="S4" s="116"/>
      <c r="T4" s="117"/>
    </row>
    <row r="5" spans="2:20" s="8" customFormat="1" ht="12.75">
      <c r="B5" s="8" t="s">
        <v>4</v>
      </c>
      <c r="C5" s="238" t="s">
        <v>40</v>
      </c>
      <c r="D5" s="239"/>
      <c r="E5" s="239"/>
      <c r="F5" s="240"/>
      <c r="S5" s="116"/>
      <c r="T5" s="117"/>
    </row>
    <row r="6" spans="2:20" s="8" customFormat="1" ht="12.75" customHeight="1">
      <c r="B6" s="118" t="s">
        <v>5</v>
      </c>
      <c r="C6" s="241" t="s">
        <v>248</v>
      </c>
      <c r="D6" s="242"/>
      <c r="E6" s="242"/>
      <c r="F6" s="243"/>
      <c r="S6" s="116"/>
      <c r="T6" s="117"/>
    </row>
    <row r="7" spans="2:20" s="43" customFormat="1" ht="13.5" customHeight="1">
      <c r="B7" s="43" t="s">
        <v>44</v>
      </c>
      <c r="C7" s="238" t="s">
        <v>148</v>
      </c>
      <c r="D7" s="239"/>
      <c r="E7" s="239"/>
      <c r="F7" s="240"/>
      <c r="S7" s="119"/>
      <c r="T7" s="120"/>
    </row>
    <row r="8" spans="2:20" s="43" customFormat="1" ht="13.5" customHeight="1">
      <c r="B8" s="43" t="s">
        <v>46</v>
      </c>
      <c r="C8" s="171" t="s">
        <v>41</v>
      </c>
      <c r="D8" s="172"/>
      <c r="E8" s="172"/>
      <c r="F8" s="173"/>
      <c r="S8" s="119"/>
      <c r="T8" s="120"/>
    </row>
    <row r="9" spans="2:20" s="43" customFormat="1" ht="13.5" customHeight="1">
      <c r="B9" s="43" t="s">
        <v>42</v>
      </c>
      <c r="C9" s="171" t="s">
        <v>41</v>
      </c>
      <c r="D9" s="172"/>
      <c r="E9" s="172"/>
      <c r="F9" s="173"/>
      <c r="S9" s="119"/>
      <c r="T9" s="120"/>
    </row>
    <row r="10" spans="2:20" s="43" customFormat="1" ht="12.75">
      <c r="B10" s="43" t="s">
        <v>47</v>
      </c>
      <c r="C10" s="184" t="s">
        <v>41</v>
      </c>
      <c r="D10" s="185"/>
      <c r="E10" s="185"/>
      <c r="F10" s="186"/>
      <c r="S10" s="119"/>
      <c r="T10" s="120"/>
    </row>
    <row r="11" spans="3:20" s="43" customFormat="1" ht="12.75">
      <c r="C11" s="121"/>
      <c r="D11" s="59"/>
      <c r="E11" s="59"/>
      <c r="F11" s="59"/>
      <c r="S11" s="119"/>
      <c r="T11" s="120"/>
    </row>
    <row r="12" spans="2:20" s="43" customFormat="1" ht="24.75" customHeight="1">
      <c r="B12" s="5" t="s">
        <v>6</v>
      </c>
      <c r="C12" s="6">
        <v>1</v>
      </c>
      <c r="D12" s="7">
        <f>IF(C12&gt;0,IF(C12&lt;7,,"&lt;--- Insira valor entre 1 e 6"),"&lt;--- Insira valor entre 1 e 6")</f>
        <v>0</v>
      </c>
      <c r="E12" s="8"/>
      <c r="F12" s="9"/>
      <c r="S12" s="119"/>
      <c r="T12" s="120"/>
    </row>
    <row r="13" spans="2:20" s="43" customFormat="1" ht="25.5">
      <c r="B13" s="10" t="s">
        <v>211</v>
      </c>
      <c r="C13" s="1">
        <v>1</v>
      </c>
      <c r="D13" s="168" t="s">
        <v>7</v>
      </c>
      <c r="E13" s="169"/>
      <c r="F13" s="170"/>
      <c r="S13" s="119"/>
      <c r="T13" s="120"/>
    </row>
    <row r="14" spans="2:20" s="43" customFormat="1" ht="30" customHeight="1">
      <c r="B14" s="10" t="s">
        <v>8</v>
      </c>
      <c r="C14" s="11">
        <v>2</v>
      </c>
      <c r="D14" s="2">
        <f>IF(D15&lt;&gt;0,0,"( X )")</f>
        <v>0</v>
      </c>
      <c r="E14" s="12" t="s">
        <v>9</v>
      </c>
      <c r="F14" s="13"/>
      <c r="S14" s="119"/>
      <c r="T14" s="120"/>
    </row>
    <row r="15" spans="2:20" s="43" customFormat="1" ht="30" customHeight="1">
      <c r="B15" s="10" t="s">
        <v>10</v>
      </c>
      <c r="C15" s="11">
        <v>3</v>
      </c>
      <c r="D15" s="14" t="s">
        <v>59</v>
      </c>
      <c r="E15" s="15" t="s">
        <v>11</v>
      </c>
      <c r="F15" s="16"/>
      <c r="S15" s="119"/>
      <c r="T15" s="120"/>
    </row>
    <row r="16" spans="2:20" s="43" customFormat="1" ht="30" customHeight="1">
      <c r="B16" s="10" t="s">
        <v>12</v>
      </c>
      <c r="C16" s="11">
        <v>4</v>
      </c>
      <c r="D16" s="189" t="s">
        <v>13</v>
      </c>
      <c r="E16" s="190"/>
      <c r="F16" s="191"/>
      <c r="S16" s="119"/>
      <c r="T16" s="120"/>
    </row>
    <row r="17" spans="2:20" s="43" customFormat="1" ht="30" customHeight="1">
      <c r="B17" s="10" t="s">
        <v>14</v>
      </c>
      <c r="C17" s="11">
        <v>5</v>
      </c>
      <c r="D17" s="3">
        <f>IF(D18&lt;&gt;0,0,"( X )")</f>
        <v>0</v>
      </c>
      <c r="E17" s="12" t="s">
        <v>15</v>
      </c>
      <c r="F17" s="13"/>
      <c r="S17" s="119"/>
      <c r="T17" s="120"/>
    </row>
    <row r="18" spans="2:20" s="43" customFormat="1" ht="30" customHeight="1">
      <c r="B18" s="10" t="s">
        <v>16</v>
      </c>
      <c r="C18" s="11">
        <v>6</v>
      </c>
      <c r="D18" s="14" t="s">
        <v>59</v>
      </c>
      <c r="E18" s="15" t="s">
        <v>17</v>
      </c>
      <c r="F18" s="16"/>
      <c r="S18" s="119"/>
      <c r="T18" s="120"/>
    </row>
    <row r="19" spans="2:20" s="43" customFormat="1" ht="30" customHeight="1">
      <c r="B19" s="174" t="s">
        <v>210</v>
      </c>
      <c r="C19" s="175"/>
      <c r="D19" s="175"/>
      <c r="E19" s="175"/>
      <c r="F19" s="141">
        <v>0.3</v>
      </c>
      <c r="S19" s="119"/>
      <c r="T19" s="120"/>
    </row>
    <row r="20" spans="2:20" s="43" customFormat="1" ht="17.25" customHeight="1">
      <c r="B20" s="176" t="s">
        <v>116</v>
      </c>
      <c r="C20" s="177"/>
      <c r="D20" s="177"/>
      <c r="E20" s="177"/>
      <c r="F20" s="233">
        <v>0</v>
      </c>
      <c r="S20" s="119"/>
      <c r="T20" s="120"/>
    </row>
    <row r="21" spans="2:20" s="43" customFormat="1" ht="12.75">
      <c r="B21" s="17"/>
      <c r="C21" s="8"/>
      <c r="D21" s="8"/>
      <c r="E21" s="8"/>
      <c r="F21" s="9"/>
      <c r="S21" s="119"/>
      <c r="T21" s="120"/>
    </row>
    <row r="22" spans="2:10" ht="15.75" customHeight="1">
      <c r="B22" s="18"/>
      <c r="C22" s="192" t="s">
        <v>18</v>
      </c>
      <c r="D22" s="192"/>
      <c r="E22" s="192"/>
      <c r="H22" s="122" t="s">
        <v>63</v>
      </c>
      <c r="I22" s="123">
        <f>F24</f>
        <v>0</v>
      </c>
      <c r="J22" s="122"/>
    </row>
    <row r="23" spans="2:20" s="124" customFormat="1" ht="31.5">
      <c r="B23" s="19" t="s">
        <v>19</v>
      </c>
      <c r="C23" s="20" t="s">
        <v>20</v>
      </c>
      <c r="D23" s="20" t="s">
        <v>21</v>
      </c>
      <c r="E23" s="20" t="s">
        <v>22</v>
      </c>
      <c r="F23" s="21" t="s">
        <v>23</v>
      </c>
      <c r="H23" s="125" t="s">
        <v>64</v>
      </c>
      <c r="I23" s="126">
        <f>F25</f>
        <v>0</v>
      </c>
      <c r="J23" s="125"/>
      <c r="S23" s="127"/>
      <c r="T23" s="128"/>
    </row>
    <row r="24" spans="2:19" ht="15.75">
      <c r="B24" s="22" t="s">
        <v>24</v>
      </c>
      <c r="C24" s="23">
        <v>0.03</v>
      </c>
      <c r="D24" s="24">
        <v>0.04</v>
      </c>
      <c r="E24" s="25">
        <v>0.055</v>
      </c>
      <c r="F24" s="234">
        <v>0</v>
      </c>
      <c r="G24" s="129">
        <f>IF(F24=0,"",IF(F24&lt;C24,"Atenção, observar os intervalos!",IF(F24&gt;E24,"Atenção, observar os intervalos!","")))</f>
      </c>
      <c r="H24" s="122" t="s">
        <v>65</v>
      </c>
      <c r="I24" s="123">
        <f>I23</f>
        <v>0</v>
      </c>
      <c r="J24" s="122"/>
      <c r="R24" s="113"/>
      <c r="S24" s="113"/>
    </row>
    <row r="25" spans="2:19" ht="15.75">
      <c r="B25" s="22" t="s">
        <v>25</v>
      </c>
      <c r="C25" s="26">
        <v>0.008</v>
      </c>
      <c r="D25" s="27">
        <v>0.008</v>
      </c>
      <c r="E25" s="28">
        <v>0.01</v>
      </c>
      <c r="F25" s="234">
        <v>0</v>
      </c>
      <c r="G25" s="129">
        <f>IF(F25=0,"",IF(F25&lt;C25,"Atenção, observar os intervalos!",IF(F25&gt;E25,"Atenção, observar os intervalos!","")))</f>
      </c>
      <c r="H25" s="122" t="s">
        <v>66</v>
      </c>
      <c r="I25" s="123">
        <f aca="true" t="shared" si="0" ref="I25:I30">F26</f>
        <v>0</v>
      </c>
      <c r="J25" s="122"/>
      <c r="R25" s="113"/>
      <c r="S25" s="113"/>
    </row>
    <row r="26" spans="2:19" ht="15.75">
      <c r="B26" s="22" t="s">
        <v>26</v>
      </c>
      <c r="C26" s="26">
        <v>0.0097</v>
      </c>
      <c r="D26" s="27">
        <v>0.0127</v>
      </c>
      <c r="E26" s="28">
        <v>0.0127</v>
      </c>
      <c r="F26" s="234">
        <v>0</v>
      </c>
      <c r="G26" s="129">
        <f>IF(F26=0,"",IF(F26&lt;C26,"Atenção, observar os intervalos!",IF(F26&gt;E26,"Atenção, observar os intervalos!","")))</f>
      </c>
      <c r="H26" s="122" t="s">
        <v>67</v>
      </c>
      <c r="I26" s="123">
        <f t="shared" si="0"/>
        <v>0</v>
      </c>
      <c r="J26" s="130"/>
      <c r="R26" s="113"/>
      <c r="S26" s="113"/>
    </row>
    <row r="27" spans="2:19" ht="15.75">
      <c r="B27" s="22" t="s">
        <v>27</v>
      </c>
      <c r="C27" s="26">
        <v>0.0059</v>
      </c>
      <c r="D27" s="27">
        <v>0.0123</v>
      </c>
      <c r="E27" s="28">
        <v>0.0139</v>
      </c>
      <c r="F27" s="234">
        <v>0</v>
      </c>
      <c r="G27" s="129">
        <f>IF(F27=0,"",IF(F27&lt;C27,"Atenção, observar os intervalos!",IF(F27&gt;E27,"Atenção, observar os intervalos!","")))</f>
      </c>
      <c r="H27" s="122" t="s">
        <v>68</v>
      </c>
      <c r="I27" s="123">
        <f t="shared" si="0"/>
        <v>0</v>
      </c>
      <c r="J27" s="130"/>
      <c r="R27" s="113"/>
      <c r="S27" s="113"/>
    </row>
    <row r="28" spans="2:19" ht="15.75">
      <c r="B28" s="22" t="s">
        <v>28</v>
      </c>
      <c r="C28" s="29">
        <v>0.0616</v>
      </c>
      <c r="D28" s="30">
        <v>0.07400000000000001</v>
      </c>
      <c r="E28" s="31">
        <v>0.08960000000000001</v>
      </c>
      <c r="F28" s="234">
        <v>0</v>
      </c>
      <c r="G28" s="129">
        <f>IF(F28=0,"",IF(F28&lt;C28,"Atenção, observar os intervalos!",IF(F28&gt;E28,"Atenção, observar os intervalos!","")))</f>
      </c>
      <c r="H28" s="122" t="s">
        <v>69</v>
      </c>
      <c r="I28" s="123">
        <f t="shared" si="0"/>
        <v>0</v>
      </c>
      <c r="J28" s="122"/>
      <c r="R28" s="113"/>
      <c r="S28" s="113"/>
    </row>
    <row r="29" spans="2:19" ht="15.75">
      <c r="B29" s="193" t="s">
        <v>29</v>
      </c>
      <c r="C29" s="194"/>
      <c r="D29" s="194"/>
      <c r="E29" s="195"/>
      <c r="F29" s="235">
        <v>0</v>
      </c>
      <c r="G29" s="129"/>
      <c r="H29" s="122" t="s">
        <v>70</v>
      </c>
      <c r="I29" s="123">
        <f t="shared" si="0"/>
        <v>0</v>
      </c>
      <c r="J29" s="122"/>
      <c r="R29" s="113"/>
      <c r="S29" s="113"/>
    </row>
    <row r="30" spans="2:19" ht="15.75">
      <c r="B30" s="196" t="s">
        <v>30</v>
      </c>
      <c r="C30" s="197"/>
      <c r="D30" s="197"/>
      <c r="E30" s="198"/>
      <c r="F30" s="32">
        <f>F19*F20</f>
        <v>0</v>
      </c>
      <c r="G30" s="129"/>
      <c r="H30" s="122" t="s">
        <v>71</v>
      </c>
      <c r="I30" s="123">
        <f t="shared" si="0"/>
        <v>0.045</v>
      </c>
      <c r="J30" s="122"/>
      <c r="R30" s="113"/>
      <c r="S30" s="113"/>
    </row>
    <row r="31" spans="2:19" ht="16.5" thickBot="1">
      <c r="B31" s="178" t="s">
        <v>31</v>
      </c>
      <c r="C31" s="179"/>
      <c r="D31" s="179"/>
      <c r="E31" s="179"/>
      <c r="F31" s="4">
        <v>0.045</v>
      </c>
      <c r="G31" s="129"/>
      <c r="H31" s="122"/>
      <c r="I31" s="131"/>
      <c r="J31" s="131"/>
      <c r="K31" s="132"/>
      <c r="L31" s="133"/>
      <c r="M31" s="134"/>
      <c r="N31" s="134"/>
      <c r="O31" s="135"/>
      <c r="R31" s="113"/>
      <c r="S31" s="113"/>
    </row>
    <row r="32" spans="8:18" ht="12.75">
      <c r="H32" s="122"/>
      <c r="I32" s="131"/>
      <c r="J32" s="131"/>
      <c r="K32" s="132"/>
      <c r="L32" s="133"/>
      <c r="M32" s="133"/>
      <c r="N32" s="133"/>
      <c r="R32" s="112"/>
    </row>
    <row r="33" spans="2:19" ht="15.75">
      <c r="B33" s="199" t="s">
        <v>32</v>
      </c>
      <c r="C33" s="199"/>
      <c r="D33" s="199"/>
      <c r="E33" s="199"/>
      <c r="F33" s="34">
        <f>(((1+I22+I24+I25)*(1+I26)*(1+I27))/(1-I28-I29))-1</f>
        <v>0</v>
      </c>
      <c r="G33" s="136"/>
      <c r="H33" s="130" t="s">
        <v>60</v>
      </c>
      <c r="I33" s="130" t="s">
        <v>61</v>
      </c>
      <c r="J33" s="130" t="s">
        <v>62</v>
      </c>
      <c r="R33" s="113"/>
      <c r="S33" s="113"/>
    </row>
    <row r="34" spans="2:19" ht="16.5" thickBot="1">
      <c r="B34" s="181" t="s">
        <v>33</v>
      </c>
      <c r="C34" s="182"/>
      <c r="D34" s="182"/>
      <c r="E34" s="182"/>
      <c r="F34" s="35">
        <f>ROUND(((1+I22+I24+I25)*(1+I26)*(1+I27))/(1-I28-I29-I30),4)-1</f>
        <v>0.04709999999999992</v>
      </c>
      <c r="G34" s="39"/>
      <c r="H34" s="130">
        <v>0.2034</v>
      </c>
      <c r="I34" s="130">
        <v>0.2212</v>
      </c>
      <c r="J34" s="130">
        <v>0.25</v>
      </c>
      <c r="R34" s="113"/>
      <c r="S34" s="113"/>
    </row>
    <row r="36" spans="2:6" ht="48" customHeight="1">
      <c r="B36" s="183" t="s">
        <v>34</v>
      </c>
      <c r="C36" s="183"/>
      <c r="D36" s="183"/>
      <c r="E36" s="183"/>
      <c r="F36" s="183"/>
    </row>
    <row r="38" spans="2:6" ht="12.75">
      <c r="B38" s="187" t="s">
        <v>35</v>
      </c>
      <c r="C38" s="187"/>
      <c r="D38" s="187"/>
      <c r="E38" s="187"/>
      <c r="F38" s="187"/>
    </row>
    <row r="39" spans="2:6" ht="12.75">
      <c r="B39" s="188" t="s">
        <v>36</v>
      </c>
      <c r="C39" s="188"/>
      <c r="D39" s="188"/>
      <c r="E39" s="188"/>
      <c r="F39" s="188"/>
    </row>
    <row r="40" spans="2:20" ht="15.75">
      <c r="B40" s="137" t="s">
        <v>97</v>
      </c>
      <c r="C40" s="39"/>
      <c r="D40" s="39"/>
      <c r="E40" s="39"/>
      <c r="F40" s="39"/>
      <c r="M40" s="137"/>
      <c r="P40" s="138"/>
      <c r="Q40" s="18"/>
      <c r="T40" s="33"/>
    </row>
    <row r="41" spans="2:17" ht="15.75">
      <c r="B41" s="139" t="s">
        <v>96</v>
      </c>
      <c r="C41" s="39"/>
      <c r="D41" s="39"/>
      <c r="E41" s="39"/>
      <c r="F41" s="39"/>
      <c r="M41" s="139"/>
      <c r="Q41" s="18"/>
    </row>
    <row r="42" spans="2:17" ht="12.75" customHeight="1">
      <c r="B42" s="139"/>
      <c r="C42" s="39"/>
      <c r="D42" s="39"/>
      <c r="E42" s="39"/>
      <c r="F42" s="39"/>
      <c r="M42" s="139"/>
      <c r="Q42" s="18"/>
    </row>
    <row r="43" spans="2:17" ht="12.75" customHeight="1">
      <c r="B43" s="139"/>
      <c r="C43" s="39"/>
      <c r="D43" s="39"/>
      <c r="E43" s="39"/>
      <c r="F43" s="39"/>
      <c r="M43" s="139"/>
      <c r="Q43" s="18"/>
    </row>
    <row r="44" ht="12.75" customHeight="1">
      <c r="F44" s="36"/>
    </row>
    <row r="45" ht="12.75" customHeight="1">
      <c r="B45" s="78"/>
    </row>
    <row r="46" spans="2:5" ht="12.75">
      <c r="B46" s="74" t="s">
        <v>93</v>
      </c>
      <c r="C46" s="236" t="s">
        <v>149</v>
      </c>
      <c r="D46" s="236"/>
      <c r="E46" s="232"/>
    </row>
    <row r="47" spans="2:5" ht="12.75">
      <c r="B47" s="75" t="s">
        <v>94</v>
      </c>
      <c r="C47" s="237" t="s">
        <v>149</v>
      </c>
      <c r="D47" s="237"/>
      <c r="E47" s="232"/>
    </row>
    <row r="48" spans="2:4" ht="12.75">
      <c r="B48" s="77"/>
      <c r="C48" s="77"/>
      <c r="D48" s="77"/>
    </row>
    <row r="49" spans="2:4" ht="12.75">
      <c r="B49" s="77"/>
      <c r="C49" s="77"/>
      <c r="D49" s="77"/>
    </row>
    <row r="51" spans="2:4" ht="12.75">
      <c r="B51" s="140"/>
      <c r="C51" s="140"/>
      <c r="D51" s="140"/>
    </row>
    <row r="52" spans="2:5" ht="12.75">
      <c r="B52" s="74" t="s">
        <v>105</v>
      </c>
      <c r="C52" s="48" t="s">
        <v>149</v>
      </c>
      <c r="D52" s="48"/>
      <c r="E52" s="232"/>
    </row>
    <row r="53" spans="2:5" ht="12.75">
      <c r="B53" s="75" t="s">
        <v>37</v>
      </c>
      <c r="C53" s="237" t="s">
        <v>149</v>
      </c>
      <c r="D53" s="237"/>
      <c r="E53" s="232"/>
    </row>
  </sheetData>
  <sheetProtection password="C637" sheet="1" objects="1" scenarios="1" selectLockedCells="1"/>
  <mergeCells count="22"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  <mergeCell ref="B2:F2"/>
    <mergeCell ref="C3:F3"/>
    <mergeCell ref="C5:F5"/>
    <mergeCell ref="C6:F6"/>
    <mergeCell ref="C7:F7"/>
    <mergeCell ref="C9:F9"/>
    <mergeCell ref="D13:F13"/>
    <mergeCell ref="C8:F8"/>
    <mergeCell ref="B19:E19"/>
    <mergeCell ref="B20:E20"/>
    <mergeCell ref="C4:F4"/>
    <mergeCell ref="B31:E31"/>
  </mergeCells>
  <conditionalFormatting sqref="F24:F28">
    <cfRule type="cellIs" priority="13" dxfId="51" operator="between" stopIfTrue="1">
      <formula>$C24</formula>
      <formula>$E24</formula>
    </cfRule>
  </conditionalFormatting>
  <conditionalFormatting sqref="B13:C18">
    <cfRule type="expression" priority="10" dxfId="39" stopIfTrue="1">
      <formula>$C$12=0</formula>
    </cfRule>
    <cfRule type="expression" priority="11" dxfId="39" stopIfTrue="1">
      <formula>$C$12&gt;6</formula>
    </cfRule>
    <cfRule type="expression" priority="12" dxfId="48" stopIfTrue="1">
      <formula>$C13&lt;&gt;$C$12</formula>
    </cfRule>
  </conditionalFormatting>
  <conditionalFormatting sqref="E14">
    <cfRule type="expression" priority="9" dxfId="39" stopIfTrue="1">
      <formula>$D$15&lt;&gt;0</formula>
    </cfRule>
  </conditionalFormatting>
  <conditionalFormatting sqref="E15">
    <cfRule type="expression" priority="8" dxfId="44" stopIfTrue="1">
      <formula>$D$15&lt;&gt;0</formula>
    </cfRule>
  </conditionalFormatting>
  <conditionalFormatting sqref="E17 B33:F33">
    <cfRule type="expression" priority="7" dxfId="39" stopIfTrue="1">
      <formula>$D$18&lt;&gt;0</formula>
    </cfRule>
  </conditionalFormatting>
  <conditionalFormatting sqref="E18">
    <cfRule type="expression" priority="6" dxfId="44" stopIfTrue="1">
      <formula>$D$18&lt;&gt;0</formula>
    </cfRule>
  </conditionalFormatting>
  <conditionalFormatting sqref="B34:F34">
    <cfRule type="expression" priority="5" dxfId="52" stopIfTrue="1">
      <formula>$D$18&lt;&gt;0</formula>
    </cfRule>
  </conditionalFormatting>
  <conditionalFormatting sqref="B39:F39 C40:F43">
    <cfRule type="expression" priority="4" dxfId="39" stopIfTrue="1">
      <formula>$D$18&lt;&gt;0</formula>
    </cfRule>
  </conditionalFormatting>
  <conditionalFormatting sqref="F31">
    <cfRule type="expression" priority="3" dxfId="53" stopIfTrue="1">
      <formula>$D$18&lt;&gt;0</formula>
    </cfRule>
  </conditionalFormatting>
  <conditionalFormatting sqref="B31:E31">
    <cfRule type="expression" priority="2" dxfId="54" stopIfTrue="1">
      <formula>$D$18&lt;&gt;0</formula>
    </cfRule>
  </conditionalFormatting>
  <conditionalFormatting sqref="B38:F38">
    <cfRule type="expression" priority="1" dxfId="39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9.140625" style="45" customWidth="1"/>
    <col min="2" max="2" width="9.421875" style="45" customWidth="1"/>
    <col min="3" max="3" width="54.140625" style="45" customWidth="1"/>
    <col min="4" max="4" width="6.28125" style="45" customWidth="1"/>
    <col min="5" max="5" width="11.28125" style="45" customWidth="1"/>
    <col min="6" max="6" width="10.7109375" style="45" bestFit="1" customWidth="1"/>
    <col min="7" max="7" width="11.7109375" style="45" customWidth="1"/>
    <col min="8" max="8" width="13.140625" style="45" customWidth="1"/>
    <col min="9" max="16384" width="9.140625" style="45" customWidth="1"/>
  </cols>
  <sheetData>
    <row r="1" ht="37.5" customHeight="1">
      <c r="A1" s="51" t="s">
        <v>43</v>
      </c>
    </row>
    <row r="2" spans="1:9" ht="12.75" customHeight="1">
      <c r="A2" s="202" t="s">
        <v>72</v>
      </c>
      <c r="B2" s="202"/>
      <c r="C2" s="202"/>
      <c r="D2" s="202"/>
      <c r="E2" s="202"/>
      <c r="F2" s="202"/>
      <c r="G2" s="202"/>
      <c r="H2" s="202"/>
      <c r="I2" s="98"/>
    </row>
    <row r="3" spans="1:8" ht="15" customHeight="1">
      <c r="A3" s="202"/>
      <c r="B3" s="202"/>
      <c r="C3" s="202"/>
      <c r="D3" s="202"/>
      <c r="E3" s="202"/>
      <c r="F3" s="202"/>
      <c r="G3" s="202"/>
      <c r="H3" s="202"/>
    </row>
    <row r="4" spans="1:8" ht="12.75" customHeight="1">
      <c r="A4" s="52"/>
      <c r="B4" s="52"/>
      <c r="C4" s="52"/>
      <c r="D4" s="52"/>
      <c r="E4" s="52"/>
      <c r="F4" s="52"/>
      <c r="G4" s="52"/>
      <c r="H4" s="52"/>
    </row>
    <row r="5" spans="1:7" ht="12.75">
      <c r="A5" s="200" t="str">
        <f>'P. BDI'!B3</f>
        <v>Edital :</v>
      </c>
      <c r="B5" s="200"/>
      <c r="C5" s="40" t="str">
        <f>'P. BDI'!C3:F3</f>
        <v>TP -xxx</v>
      </c>
      <c r="D5" s="203" t="s">
        <v>103</v>
      </c>
      <c r="E5" s="204"/>
      <c r="F5" s="205">
        <v>722.4</v>
      </c>
      <c r="G5" s="206"/>
    </row>
    <row r="6" spans="1:9" ht="12.75">
      <c r="A6" s="200" t="str">
        <f>'P. BDI'!B4</f>
        <v>N° Contrato de Repasse:</v>
      </c>
      <c r="B6" s="200"/>
      <c r="C6" s="54" t="str">
        <f>'P. BDI'!C4:F4</f>
        <v>Recursos próprios</v>
      </c>
      <c r="D6" s="203" t="s">
        <v>239</v>
      </c>
      <c r="E6" s="204"/>
      <c r="F6" s="205">
        <v>242.4</v>
      </c>
      <c r="G6" s="206"/>
      <c r="I6" s="82"/>
    </row>
    <row r="7" spans="1:8" ht="12.75" customHeight="1">
      <c r="A7" s="200" t="str">
        <f>'P. BDI'!B5</f>
        <v>Tomador: </v>
      </c>
      <c r="B7" s="200"/>
      <c r="C7" s="54" t="str">
        <f>'P. BDI'!C5:F5</f>
        <v>Prefeitura Municipal de Dois Vizinhos - PR</v>
      </c>
      <c r="D7" s="203" t="s">
        <v>74</v>
      </c>
      <c r="E7" s="204"/>
      <c r="F7" s="207">
        <f>Orçamento!H77</f>
        <v>0</v>
      </c>
      <c r="G7" s="208"/>
      <c r="H7" s="55"/>
    </row>
    <row r="8" spans="1:8" ht="12.75">
      <c r="A8" s="200" t="str">
        <f>'P. BDI'!B6</f>
        <v>Empreendimento: </v>
      </c>
      <c r="B8" s="200"/>
      <c r="C8" s="54" t="str">
        <f>'P. BDI'!C6:F6</f>
        <v>REFORMA DE BARRACÃO</v>
      </c>
      <c r="D8" s="203" t="s">
        <v>57</v>
      </c>
      <c r="E8" s="204"/>
      <c r="F8" s="209">
        <f>F7/F6</f>
        <v>0</v>
      </c>
      <c r="G8" s="210"/>
      <c r="H8" s="55"/>
    </row>
    <row r="9" spans="1:8" ht="12.75">
      <c r="A9" s="200" t="str">
        <f>'P. BDI'!B7</f>
        <v>Local da Obra:</v>
      </c>
      <c r="B9" s="200"/>
      <c r="C9" s="54" t="str">
        <f>'P. BDI'!C7:F7</f>
        <v>Parque de exposições - Av. Dorvalino Tosi, 622</v>
      </c>
      <c r="D9" s="53"/>
      <c r="E9" s="56"/>
      <c r="F9" s="56"/>
      <c r="G9" s="56"/>
      <c r="H9" s="55"/>
    </row>
    <row r="10" spans="1:8" ht="12.75">
      <c r="A10" s="200" t="str">
        <f>'P. BDI'!B8</f>
        <v>Empresa Prop.:</v>
      </c>
      <c r="B10" s="200"/>
      <c r="C10" s="40" t="str">
        <f>'P. BDI'!C8:F8</f>
        <v>xxxxxxxxxxxxxx</v>
      </c>
      <c r="D10" s="53"/>
      <c r="E10" s="56"/>
      <c r="F10" s="56"/>
      <c r="G10" s="56"/>
      <c r="H10" s="55"/>
    </row>
    <row r="11" spans="1:8" ht="12.75">
      <c r="A11" s="200" t="str">
        <f>'P. BDI'!B9</f>
        <v>CNPJ:</v>
      </c>
      <c r="B11" s="200"/>
      <c r="C11" s="40" t="str">
        <f>'P. BDI'!C9:F9</f>
        <v>xxxxxxxxxxxxxx</v>
      </c>
      <c r="D11" s="53"/>
      <c r="E11" s="53"/>
      <c r="F11" s="57"/>
      <c r="G11" s="58"/>
      <c r="H11" s="59"/>
    </row>
    <row r="12" spans="1:8" ht="12.75">
      <c r="A12" s="200" t="str">
        <f>'P. BDI'!B10</f>
        <v>Data Base:</v>
      </c>
      <c r="B12" s="200"/>
      <c r="C12" s="41" t="str">
        <f>'P. BDI'!C10:F10</f>
        <v>xxxxxxxxxxxxxx</v>
      </c>
      <c r="D12" s="53"/>
      <c r="E12" s="53"/>
      <c r="F12" s="57"/>
      <c r="G12" s="58"/>
      <c r="H12" s="59"/>
    </row>
    <row r="13" spans="1:8" ht="12.75">
      <c r="A13" s="200" t="s">
        <v>98</v>
      </c>
      <c r="B13" s="200"/>
      <c r="C13" s="60">
        <f>'P. BDI'!F34</f>
        <v>0.04709999999999992</v>
      </c>
      <c r="D13" s="56"/>
      <c r="E13" s="56"/>
      <c r="F13" s="56"/>
      <c r="G13" s="56"/>
      <c r="H13" s="55"/>
    </row>
    <row r="14" spans="1:8" ht="12.75">
      <c r="A14" s="87"/>
      <c r="B14" s="88"/>
      <c r="C14" s="89"/>
      <c r="D14" s="55"/>
      <c r="E14" s="55"/>
      <c r="F14" s="55"/>
      <c r="G14" s="55"/>
      <c r="H14" s="55"/>
    </row>
    <row r="15" spans="1:8" ht="12.75">
      <c r="A15" s="87"/>
      <c r="B15" s="88"/>
      <c r="C15" s="89"/>
      <c r="D15" s="55"/>
      <c r="E15" s="55"/>
      <c r="F15" s="55"/>
      <c r="G15" s="55"/>
      <c r="H15" s="55"/>
    </row>
    <row r="16" spans="1:8" ht="12.75">
      <c r="A16" s="87"/>
      <c r="B16" s="88"/>
      <c r="C16" s="89"/>
      <c r="D16" s="55"/>
      <c r="E16" s="55"/>
      <c r="F16" s="55"/>
      <c r="G16" s="55"/>
      <c r="H16" s="55"/>
    </row>
    <row r="17" spans="1:8" ht="12.75">
      <c r="A17" s="87"/>
      <c r="B17" s="88"/>
      <c r="C17" s="89"/>
      <c r="D17" s="55"/>
      <c r="E17" s="55"/>
      <c r="F17" s="55"/>
      <c r="G17" s="55"/>
      <c r="H17" s="55"/>
    </row>
    <row r="18" spans="1:8" ht="12.75">
      <c r="A18" s="87"/>
      <c r="B18" s="88"/>
      <c r="C18" s="89"/>
      <c r="D18" s="55"/>
      <c r="E18" s="55"/>
      <c r="F18" s="55"/>
      <c r="G18" s="55"/>
      <c r="H18" s="55"/>
    </row>
    <row r="19" spans="1:8" ht="12.75">
      <c r="A19" s="87"/>
      <c r="B19" s="88"/>
      <c r="C19" s="89"/>
      <c r="D19" s="55"/>
      <c r="E19" s="55"/>
      <c r="F19" s="55"/>
      <c r="G19" s="55"/>
      <c r="H19" s="55"/>
    </row>
    <row r="20" spans="1:8" ht="12.75">
      <c r="A20" s="87"/>
      <c r="B20" s="88"/>
      <c r="C20" s="89"/>
      <c r="D20" s="55"/>
      <c r="E20" s="55"/>
      <c r="F20" s="55"/>
      <c r="G20" s="55"/>
      <c r="H20" s="55"/>
    </row>
    <row r="21" spans="1:8" ht="12.75">
      <c r="A21" s="87"/>
      <c r="B21" s="88"/>
      <c r="C21" s="89"/>
      <c r="D21" s="55"/>
      <c r="E21" s="55"/>
      <c r="F21" s="55"/>
      <c r="G21" s="55"/>
      <c r="H21" s="55"/>
    </row>
    <row r="22" spans="2:8" ht="12.75">
      <c r="B22" s="61" t="s">
        <v>49</v>
      </c>
      <c r="C22" s="61" t="s">
        <v>73</v>
      </c>
      <c r="D22" s="213" t="s">
        <v>76</v>
      </c>
      <c r="E22" s="213"/>
      <c r="F22" s="213" t="s">
        <v>75</v>
      </c>
      <c r="G22" s="213"/>
      <c r="H22" s="61" t="s">
        <v>77</v>
      </c>
    </row>
    <row r="23" spans="2:8" ht="12.75">
      <c r="B23" s="62">
        <f>Orçamento!A17</f>
        <v>1</v>
      </c>
      <c r="C23" s="38" t="str">
        <f>Orçamento!C17</f>
        <v>SERVIÇOS PRELIMINARES</v>
      </c>
      <c r="D23" s="201" t="e">
        <f>F23/$F$7</f>
        <v>#DIV/0!</v>
      </c>
      <c r="E23" s="201"/>
      <c r="F23" s="216">
        <f>Orçamento!H17</f>
        <v>0</v>
      </c>
      <c r="G23" s="216"/>
      <c r="H23" s="103">
        <f>F23</f>
        <v>0</v>
      </c>
    </row>
    <row r="24" spans="2:8" ht="12.75">
      <c r="B24" s="68">
        <f>Orçamento!A26</f>
        <v>2</v>
      </c>
      <c r="C24" s="37" t="str">
        <f>Orçamento!C26</f>
        <v>ESTRUTURAS DE CONCRETO ARMADO </v>
      </c>
      <c r="D24" s="201" t="e">
        <f>F24/$F$7</f>
        <v>#DIV/0!</v>
      </c>
      <c r="E24" s="201"/>
      <c r="F24" s="214">
        <f>Orçamento!H26</f>
        <v>0</v>
      </c>
      <c r="G24" s="214"/>
      <c r="H24" s="103">
        <f>H23+F24</f>
        <v>0</v>
      </c>
    </row>
    <row r="25" spans="2:8" ht="12.75">
      <c r="B25" s="68">
        <f>Orçamento!A54</f>
        <v>3</v>
      </c>
      <c r="C25" s="37" t="str">
        <f>Orçamento!C54</f>
        <v>ALVENARIAS, PISOS E FECHAMENTO</v>
      </c>
      <c r="D25" s="201" t="e">
        <f>F25/$F$7</f>
        <v>#DIV/0!</v>
      </c>
      <c r="E25" s="201"/>
      <c r="F25" s="214">
        <f>Orçamento!H54</f>
        <v>0</v>
      </c>
      <c r="G25" s="214"/>
      <c r="H25" s="103">
        <f>H24+F25</f>
        <v>0</v>
      </c>
    </row>
    <row r="26" spans="2:8" ht="12.75">
      <c r="B26" s="68">
        <f>Orçamento!A66</f>
        <v>4</v>
      </c>
      <c r="C26" s="37" t="str">
        <f>Orçamento!C66</f>
        <v>ESQUADRIAS</v>
      </c>
      <c r="D26" s="201" t="e">
        <f>F26/$F$7</f>
        <v>#DIV/0!</v>
      </c>
      <c r="E26" s="201"/>
      <c r="F26" s="214">
        <f>Orçamento!H66</f>
        <v>0</v>
      </c>
      <c r="G26" s="214"/>
      <c r="H26" s="103">
        <f>H25+F26</f>
        <v>0</v>
      </c>
    </row>
    <row r="27" spans="2:8" ht="12.75">
      <c r="B27" s="68"/>
      <c r="C27" s="37"/>
      <c r="D27" s="201"/>
      <c r="E27" s="201"/>
      <c r="F27" s="214"/>
      <c r="G27" s="214"/>
      <c r="H27" s="103"/>
    </row>
    <row r="28" spans="2:8" ht="12.75">
      <c r="B28" s="211" t="s">
        <v>78</v>
      </c>
      <c r="C28" s="211"/>
      <c r="D28" s="215" t="e">
        <f>SUM(D23:E27)</f>
        <v>#DIV/0!</v>
      </c>
      <c r="E28" s="213"/>
      <c r="F28" s="212">
        <f>SUM(F23:G27)</f>
        <v>0</v>
      </c>
      <c r="G28" s="213"/>
      <c r="H28" s="111"/>
    </row>
    <row r="32" ht="13.5" customHeight="1"/>
    <row r="34" spans="3:7" ht="12.75">
      <c r="C34" s="76"/>
      <c r="D34" s="74" t="s">
        <v>93</v>
      </c>
      <c r="E34" s="48" t="str">
        <f>'P. BDI'!C46</f>
        <v>.</v>
      </c>
      <c r="F34" s="49"/>
      <c r="G34" s="44"/>
    </row>
    <row r="35" spans="3:7" ht="12.75">
      <c r="C35" s="76"/>
      <c r="D35" s="75" t="s">
        <v>94</v>
      </c>
      <c r="E35" s="50" t="str">
        <f>'P. BDI'!C47</f>
        <v>.</v>
      </c>
      <c r="F35" s="44"/>
      <c r="G35" s="44"/>
    </row>
    <row r="36" spans="3:5" ht="12.75">
      <c r="C36" s="36"/>
      <c r="D36" s="77"/>
      <c r="E36" s="36"/>
    </row>
    <row r="37" spans="3:5" ht="12.75">
      <c r="C37" s="36"/>
      <c r="D37" s="77"/>
      <c r="E37" s="36"/>
    </row>
    <row r="38" spans="3:5" ht="12.75">
      <c r="C38" s="36"/>
      <c r="D38" s="77"/>
      <c r="E38" s="36"/>
    </row>
    <row r="39" spans="3:5" ht="12.75">
      <c r="C39" s="78"/>
      <c r="D39" s="33"/>
      <c r="E39" s="78"/>
    </row>
    <row r="40" spans="3:5" ht="12.75">
      <c r="C40" s="78"/>
      <c r="D40" s="78"/>
      <c r="E40" s="78"/>
    </row>
    <row r="41" spans="3:7" ht="12.75">
      <c r="C41" s="76"/>
      <c r="D41" s="74" t="s">
        <v>105</v>
      </c>
      <c r="E41" s="48" t="str">
        <f>'P. BDI'!C52</f>
        <v>.</v>
      </c>
      <c r="F41" s="49"/>
      <c r="G41" s="44"/>
    </row>
    <row r="42" spans="3:7" ht="12.75">
      <c r="C42" s="76"/>
      <c r="D42" s="75" t="s">
        <v>37</v>
      </c>
      <c r="E42" s="50" t="str">
        <f>'P. BDI'!C53</f>
        <v>.</v>
      </c>
      <c r="F42" s="44"/>
      <c r="G42" s="44"/>
    </row>
  </sheetData>
  <sheetProtection password="C637" sheet="1" selectLockedCells="1"/>
  <mergeCells count="33">
    <mergeCell ref="F25:G25"/>
    <mergeCell ref="F26:G26"/>
    <mergeCell ref="D22:E22"/>
    <mergeCell ref="D23:E23"/>
    <mergeCell ref="D24:E24"/>
    <mergeCell ref="F24:G24"/>
    <mergeCell ref="D26:E26"/>
    <mergeCell ref="F8:G8"/>
    <mergeCell ref="D8:E8"/>
    <mergeCell ref="B28:C28"/>
    <mergeCell ref="F28:G28"/>
    <mergeCell ref="F27:G27"/>
    <mergeCell ref="D28:E28"/>
    <mergeCell ref="F22:G22"/>
    <mergeCell ref="F23:G23"/>
    <mergeCell ref="D27:E27"/>
    <mergeCell ref="A8:B8"/>
    <mergeCell ref="A2:H3"/>
    <mergeCell ref="A5:B5"/>
    <mergeCell ref="D5:E5"/>
    <mergeCell ref="F5:G5"/>
    <mergeCell ref="A6:B6"/>
    <mergeCell ref="D7:E7"/>
    <mergeCell ref="F7:G7"/>
    <mergeCell ref="D6:E6"/>
    <mergeCell ref="F6:G6"/>
    <mergeCell ref="A7:B7"/>
    <mergeCell ref="A9:B9"/>
    <mergeCell ref="A10:B10"/>
    <mergeCell ref="A11:B11"/>
    <mergeCell ref="A12:B12"/>
    <mergeCell ref="A13:B13"/>
    <mergeCell ref="D25:E25"/>
  </mergeCells>
  <conditionalFormatting sqref="C23 C26:C27">
    <cfRule type="expression" priority="4" dxfId="55" stopIfTrue="1">
      <formula>$J23=1</formula>
    </cfRule>
    <cfRule type="expression" priority="5" dxfId="56" stopIfTrue="1">
      <formula>$K23=2</formula>
    </cfRule>
    <cfRule type="expression" priority="6" dxfId="57" stopIfTrue="1">
      <formula>$K23=3</formula>
    </cfRule>
  </conditionalFormatting>
  <conditionalFormatting sqref="C25">
    <cfRule type="expression" priority="10" dxfId="55" stopIfTrue="1">
      <formula>$J24=1</formula>
    </cfRule>
    <cfRule type="expression" priority="11" dxfId="56" stopIfTrue="1">
      <formula>$K24=2</formula>
    </cfRule>
    <cfRule type="expression" priority="12" dxfId="57" stopIfTrue="1">
      <formula>$K24=3</formula>
    </cfRule>
  </conditionalFormatting>
  <conditionalFormatting sqref="C24">
    <cfRule type="expression" priority="1" dxfId="55" stopIfTrue="1">
      <formula>$J24=1</formula>
    </cfRule>
    <cfRule type="expression" priority="2" dxfId="56" stopIfTrue="1">
      <formula>$K24=2</formula>
    </cfRule>
    <cfRule type="expression" priority="3" dxfId="57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C5:C13 E34:E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SheetLayoutView="100" zoomScalePageLayoutView="0" workbookViewId="0" topLeftCell="A10">
      <selection activeCell="F68" sqref="F68:F72"/>
    </sheetView>
  </sheetViews>
  <sheetFormatPr defaultColWidth="9.140625" defaultRowHeight="12.75"/>
  <cols>
    <col min="1" max="1" width="8.00390625" style="45" customWidth="1"/>
    <col min="2" max="2" width="12.140625" style="45" customWidth="1"/>
    <col min="3" max="3" width="54.140625" style="45" customWidth="1"/>
    <col min="4" max="4" width="6.28125" style="45" customWidth="1"/>
    <col min="5" max="5" width="10.7109375" style="45" bestFit="1" customWidth="1"/>
    <col min="6" max="6" width="10.7109375" style="45" customWidth="1"/>
    <col min="7" max="7" width="11.7109375" style="45" customWidth="1"/>
    <col min="8" max="8" width="13.140625" style="45" customWidth="1"/>
    <col min="9" max="9" width="9.140625" style="45" customWidth="1"/>
    <col min="10" max="10" width="9.57421875" style="45" bestFit="1" customWidth="1"/>
    <col min="11" max="11" width="9.140625" style="45" customWidth="1"/>
    <col min="12" max="12" width="28.7109375" style="45" customWidth="1"/>
    <col min="13" max="16384" width="9.140625" style="45" customWidth="1"/>
  </cols>
  <sheetData>
    <row r="1" ht="32.25" customHeight="1">
      <c r="A1" s="51" t="s">
        <v>43</v>
      </c>
    </row>
    <row r="2" spans="1:8" ht="12.75" customHeight="1">
      <c r="A2" s="202" t="s">
        <v>45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202"/>
      <c r="B3" s="202"/>
      <c r="C3" s="202"/>
      <c r="D3" s="202"/>
      <c r="E3" s="202"/>
      <c r="F3" s="202"/>
      <c r="G3" s="202"/>
      <c r="H3" s="202"/>
    </row>
    <row r="4" spans="1:8" ht="12.75" customHeight="1">
      <c r="A4" s="52"/>
      <c r="B4" s="52"/>
      <c r="C4" s="52"/>
      <c r="D4" s="52"/>
      <c r="E4" s="52"/>
      <c r="F4" s="52"/>
      <c r="G4" s="52"/>
      <c r="H4" s="52"/>
    </row>
    <row r="5" spans="1:8" ht="15.75" customHeight="1">
      <c r="A5" s="200" t="str">
        <f>QCI!A5</f>
        <v>Edital :</v>
      </c>
      <c r="B5" s="200"/>
      <c r="C5" s="40" t="str">
        <f>QCI!C5</f>
        <v>TP -xxx</v>
      </c>
      <c r="D5" s="203" t="s">
        <v>103</v>
      </c>
      <c r="E5" s="204"/>
      <c r="F5" s="205">
        <v>722.4</v>
      </c>
      <c r="G5" s="206"/>
      <c r="H5" s="146"/>
    </row>
    <row r="6" spans="1:9" ht="12.75" customHeight="1">
      <c r="A6" s="200" t="str">
        <f>QCI!A6</f>
        <v>N° Contrato de Repasse:</v>
      </c>
      <c r="B6" s="200"/>
      <c r="C6" s="54" t="str">
        <f>QCI!C6</f>
        <v>Recursos próprios</v>
      </c>
      <c r="D6" s="203" t="s">
        <v>239</v>
      </c>
      <c r="E6" s="204"/>
      <c r="F6" s="205">
        <v>240.32</v>
      </c>
      <c r="G6" s="206"/>
      <c r="I6" s="82"/>
    </row>
    <row r="7" spans="1:8" ht="12.75">
      <c r="A7" s="200" t="str">
        <f>QCI!A7</f>
        <v>Tomador: </v>
      </c>
      <c r="B7" s="200"/>
      <c r="C7" s="54" t="str">
        <f>QCI!C7</f>
        <v>Prefeitura Municipal de Dois Vizinhos - PR</v>
      </c>
      <c r="D7" s="203" t="s">
        <v>74</v>
      </c>
      <c r="E7" s="204"/>
      <c r="F7" s="207">
        <f>Orçamento!H77</f>
        <v>0</v>
      </c>
      <c r="G7" s="208"/>
      <c r="H7" s="55"/>
    </row>
    <row r="8" spans="1:8" ht="12.75">
      <c r="A8" s="200" t="str">
        <f>QCI!A8</f>
        <v>Empreendimento: </v>
      </c>
      <c r="B8" s="200"/>
      <c r="C8" s="54" t="str">
        <f>QCI!C8</f>
        <v>REFORMA DE BARRACÃO</v>
      </c>
      <c r="D8" s="203" t="s">
        <v>57</v>
      </c>
      <c r="E8" s="204"/>
      <c r="F8" s="209">
        <f>F7/F6</f>
        <v>0</v>
      </c>
      <c r="G8" s="210"/>
      <c r="H8" s="55"/>
    </row>
    <row r="9" spans="1:8" ht="12.75">
      <c r="A9" s="200" t="str">
        <f>QCI!A9</f>
        <v>Local da Obra:</v>
      </c>
      <c r="B9" s="200"/>
      <c r="C9" s="54" t="str">
        <f>QCI!C9</f>
        <v>Parque de exposições - Av. Dorvalino Tosi, 622</v>
      </c>
      <c r="D9" s="53"/>
      <c r="E9" s="56"/>
      <c r="F9" s="56"/>
      <c r="G9" s="56"/>
      <c r="H9" s="55"/>
    </row>
    <row r="10" spans="1:8" ht="12.75" customHeight="1">
      <c r="A10" s="200" t="str">
        <f>QCI!A10</f>
        <v>Empresa Prop.:</v>
      </c>
      <c r="B10" s="200"/>
      <c r="C10" s="40" t="str">
        <f>QCI!C10</f>
        <v>xxxxxxxxxxxxxx</v>
      </c>
      <c r="D10" s="53"/>
      <c r="E10" s="56"/>
      <c r="F10" s="83"/>
      <c r="G10" s="83"/>
      <c r="H10" s="83"/>
    </row>
    <row r="11" spans="1:8" ht="12.75" customHeight="1">
      <c r="A11" s="200" t="str">
        <f>QCI!A11</f>
        <v>CNPJ:</v>
      </c>
      <c r="B11" s="200"/>
      <c r="C11" s="40" t="str">
        <f>QCI!C11</f>
        <v>xxxxxxxxxxxxxx</v>
      </c>
      <c r="D11" s="53"/>
      <c r="E11" s="57"/>
      <c r="F11" s="83"/>
      <c r="G11" s="83"/>
      <c r="H11" s="83"/>
    </row>
    <row r="12" spans="1:8" ht="12.75" customHeight="1">
      <c r="A12" s="200" t="str">
        <f>QCI!A12</f>
        <v>Data Base:</v>
      </c>
      <c r="B12" s="200"/>
      <c r="C12" s="41" t="str">
        <f>QCI!C12</f>
        <v>xxxxxxxxxxxxxx</v>
      </c>
      <c r="D12" s="53"/>
      <c r="E12" s="57"/>
      <c r="F12" s="83"/>
      <c r="G12" s="83"/>
      <c r="H12" s="83"/>
    </row>
    <row r="13" spans="1:8" ht="12.75" customHeight="1">
      <c r="A13" s="218" t="str">
        <f>QCI!A13</f>
        <v>BDI Adotado </v>
      </c>
      <c r="B13" s="218"/>
      <c r="C13" s="85">
        <f>QCI!C13</f>
        <v>0.04709999999999992</v>
      </c>
      <c r="D13" s="84"/>
      <c r="E13" s="86"/>
      <c r="F13" s="83"/>
      <c r="G13" s="83"/>
      <c r="H13" s="83"/>
    </row>
    <row r="14" spans="1:8" ht="12.75" customHeight="1">
      <c r="A14" s="87"/>
      <c r="B14" s="88"/>
      <c r="C14" s="89"/>
      <c r="D14" s="55"/>
      <c r="E14" s="55"/>
      <c r="F14" s="55"/>
      <c r="G14" s="55"/>
      <c r="H14" s="55"/>
    </row>
    <row r="15" spans="1:8" s="91" customFormat="1" ht="25.5" customHeight="1">
      <c r="A15" s="90" t="s">
        <v>49</v>
      </c>
      <c r="B15" s="90" t="s">
        <v>50</v>
      </c>
      <c r="C15" s="90" t="s">
        <v>51</v>
      </c>
      <c r="D15" s="90" t="s">
        <v>99</v>
      </c>
      <c r="E15" s="90" t="s">
        <v>52</v>
      </c>
      <c r="F15" s="90" t="s">
        <v>117</v>
      </c>
      <c r="G15" s="90" t="s">
        <v>53</v>
      </c>
      <c r="H15" s="90" t="s">
        <v>54</v>
      </c>
    </row>
    <row r="16" spans="1:8" s="91" customFormat="1" ht="14.25" customHeight="1">
      <c r="A16" s="92"/>
      <c r="B16" s="93"/>
      <c r="C16" s="93"/>
      <c r="D16" s="93"/>
      <c r="E16" s="93"/>
      <c r="F16" s="93"/>
      <c r="G16" s="93"/>
      <c r="H16" s="93"/>
    </row>
    <row r="17" spans="1:8" s="98" customFormat="1" ht="22.5">
      <c r="A17" s="143">
        <v>1</v>
      </c>
      <c r="B17" s="148" t="s">
        <v>115</v>
      </c>
      <c r="C17" s="94" t="s">
        <v>108</v>
      </c>
      <c r="D17" s="95"/>
      <c r="E17" s="96"/>
      <c r="F17" s="96"/>
      <c r="G17" s="97" t="s">
        <v>1</v>
      </c>
      <c r="H17" s="96">
        <f>SUM(H18:H25)</f>
        <v>0</v>
      </c>
    </row>
    <row r="18" spans="1:8" s="98" customFormat="1" ht="12.75">
      <c r="A18" s="99" t="s">
        <v>106</v>
      </c>
      <c r="B18" s="100" t="s">
        <v>101</v>
      </c>
      <c r="C18" s="42" t="s">
        <v>150</v>
      </c>
      <c r="D18" s="101" t="s">
        <v>0</v>
      </c>
      <c r="E18" s="102">
        <v>2.5</v>
      </c>
      <c r="F18" s="79"/>
      <c r="G18" s="102">
        <f aca="true" t="shared" si="0" ref="G18:G23">ROUND(F18+(F18*$C$13),2)</f>
        <v>0</v>
      </c>
      <c r="H18" s="103">
        <f aca="true" t="shared" si="1" ref="H18:H23">G18*E18</f>
        <v>0</v>
      </c>
    </row>
    <row r="19" spans="1:8" s="98" customFormat="1" ht="22.5">
      <c r="A19" s="99" t="s">
        <v>107</v>
      </c>
      <c r="B19" s="100" t="s">
        <v>160</v>
      </c>
      <c r="C19" s="42" t="s">
        <v>169</v>
      </c>
      <c r="D19" s="101" t="s">
        <v>48</v>
      </c>
      <c r="E19" s="102">
        <v>1.5</v>
      </c>
      <c r="F19" s="79"/>
      <c r="G19" s="102">
        <f t="shared" si="0"/>
        <v>0</v>
      </c>
      <c r="H19" s="103">
        <f t="shared" si="1"/>
        <v>0</v>
      </c>
    </row>
    <row r="20" spans="1:8" s="98" customFormat="1" ht="12.75">
      <c r="A20" s="99" t="s">
        <v>165</v>
      </c>
      <c r="B20" s="100" t="s">
        <v>161</v>
      </c>
      <c r="C20" s="42" t="s">
        <v>162</v>
      </c>
      <c r="D20" s="101" t="s">
        <v>48</v>
      </c>
      <c r="E20" s="102">
        <v>2.5</v>
      </c>
      <c r="F20" s="79"/>
      <c r="G20" s="102">
        <f t="shared" si="0"/>
        <v>0</v>
      </c>
      <c r="H20" s="103">
        <f t="shared" si="1"/>
        <v>0</v>
      </c>
    </row>
    <row r="21" spans="1:8" s="98" customFormat="1" ht="22.5">
      <c r="A21" s="99" t="s">
        <v>166</v>
      </c>
      <c r="B21" s="100" t="s">
        <v>163</v>
      </c>
      <c r="C21" s="42" t="s">
        <v>164</v>
      </c>
      <c r="D21" s="101" t="s">
        <v>48</v>
      </c>
      <c r="E21" s="102">
        <v>2.5</v>
      </c>
      <c r="F21" s="79"/>
      <c r="G21" s="102">
        <f t="shared" si="0"/>
        <v>0</v>
      </c>
      <c r="H21" s="103">
        <f t="shared" si="1"/>
        <v>0</v>
      </c>
    </row>
    <row r="22" spans="1:8" s="98" customFormat="1" ht="22.5">
      <c r="A22" s="99" t="s">
        <v>170</v>
      </c>
      <c r="B22" s="100" t="s">
        <v>167</v>
      </c>
      <c r="C22" s="42" t="s">
        <v>168</v>
      </c>
      <c r="D22" s="101" t="s">
        <v>0</v>
      </c>
      <c r="E22" s="102">
        <v>8.19</v>
      </c>
      <c r="F22" s="79"/>
      <c r="G22" s="102">
        <f t="shared" si="0"/>
        <v>0</v>
      </c>
      <c r="H22" s="103">
        <f t="shared" si="1"/>
        <v>0</v>
      </c>
    </row>
    <row r="23" spans="1:8" s="98" customFormat="1" ht="22.5">
      <c r="A23" s="99"/>
      <c r="B23" s="100" t="s">
        <v>171</v>
      </c>
      <c r="C23" s="42" t="s">
        <v>172</v>
      </c>
      <c r="D23" s="101" t="s">
        <v>0</v>
      </c>
      <c r="E23" s="102">
        <v>4</v>
      </c>
      <c r="F23" s="79"/>
      <c r="G23" s="102">
        <f t="shared" si="0"/>
        <v>0</v>
      </c>
      <c r="H23" s="103">
        <f t="shared" si="1"/>
        <v>0</v>
      </c>
    </row>
    <row r="24" spans="1:8" s="98" customFormat="1" ht="12.75">
      <c r="A24" s="99"/>
      <c r="B24" s="100"/>
      <c r="C24" s="42"/>
      <c r="D24" s="101"/>
      <c r="E24" s="102"/>
      <c r="F24" s="102"/>
      <c r="G24" s="102"/>
      <c r="H24" s="103"/>
    </row>
    <row r="25" spans="1:9" s="107" customFormat="1" ht="12.75">
      <c r="A25" s="105"/>
      <c r="B25" s="100"/>
      <c r="C25" s="42"/>
      <c r="D25" s="101"/>
      <c r="E25" s="102"/>
      <c r="F25" s="102"/>
      <c r="G25" s="102"/>
      <c r="H25" s="103"/>
      <c r="I25" s="106"/>
    </row>
    <row r="26" spans="1:8" s="98" customFormat="1" ht="22.5">
      <c r="A26" s="144">
        <v>2</v>
      </c>
      <c r="B26" s="148" t="s">
        <v>115</v>
      </c>
      <c r="C26" s="94" t="s">
        <v>112</v>
      </c>
      <c r="D26" s="95"/>
      <c r="E26" s="97"/>
      <c r="F26" s="97"/>
      <c r="G26" s="97" t="s">
        <v>1</v>
      </c>
      <c r="H26" s="96">
        <f>SUM(H27:H53)</f>
        <v>0</v>
      </c>
    </row>
    <row r="27" spans="1:8" s="98" customFormat="1" ht="12.75" hidden="1">
      <c r="A27" s="99"/>
      <c r="B27" s="100"/>
      <c r="C27" s="142" t="s">
        <v>122</v>
      </c>
      <c r="D27" s="101"/>
      <c r="E27" s="102"/>
      <c r="F27" s="102"/>
      <c r="G27" s="102"/>
      <c r="H27" s="103"/>
    </row>
    <row r="28" spans="1:10" s="98" customFormat="1" ht="33.75" hidden="1">
      <c r="A28" s="99" t="s">
        <v>124</v>
      </c>
      <c r="B28" s="149">
        <v>98228</v>
      </c>
      <c r="C28" s="38" t="s">
        <v>159</v>
      </c>
      <c r="D28" s="101" t="s">
        <v>102</v>
      </c>
      <c r="E28" s="147">
        <v>49.1</v>
      </c>
      <c r="F28" s="102"/>
      <c r="G28" s="102">
        <f>ROUND(E28+(E28*$C$13),2)</f>
        <v>51.41</v>
      </c>
      <c r="H28" s="103">
        <f>G28*F28</f>
        <v>0</v>
      </c>
      <c r="J28" s="104"/>
    </row>
    <row r="29" spans="1:10" s="98" customFormat="1" ht="22.5" hidden="1">
      <c r="A29" s="99" t="s">
        <v>125</v>
      </c>
      <c r="B29" s="149">
        <v>96523</v>
      </c>
      <c r="C29" s="38" t="s">
        <v>109</v>
      </c>
      <c r="D29" s="101" t="s">
        <v>48</v>
      </c>
      <c r="E29" s="145">
        <v>76.93</v>
      </c>
      <c r="F29" s="102"/>
      <c r="G29" s="102">
        <f aca="true" t="shared" si="2" ref="G29:G45">ROUND(E29+(E29*$C$13),2)</f>
        <v>80.55</v>
      </c>
      <c r="H29" s="103">
        <f aca="true" t="shared" si="3" ref="H29:H45">G29*F29</f>
        <v>0</v>
      </c>
      <c r="J29" s="104"/>
    </row>
    <row r="30" spans="1:10" s="98" customFormat="1" ht="22.5" hidden="1">
      <c r="A30" s="99" t="s">
        <v>126</v>
      </c>
      <c r="B30" s="149">
        <v>96543</v>
      </c>
      <c r="C30" s="38" t="s">
        <v>151</v>
      </c>
      <c r="D30" s="101" t="s">
        <v>100</v>
      </c>
      <c r="E30" s="145">
        <v>12.67</v>
      </c>
      <c r="F30" s="102"/>
      <c r="G30" s="102">
        <f t="shared" si="2"/>
        <v>13.27</v>
      </c>
      <c r="H30" s="103">
        <f t="shared" si="3"/>
        <v>0</v>
      </c>
      <c r="J30" s="104"/>
    </row>
    <row r="31" spans="1:10" s="98" customFormat="1" ht="22.5" hidden="1">
      <c r="A31" s="99" t="s">
        <v>131</v>
      </c>
      <c r="B31" s="149">
        <v>96545</v>
      </c>
      <c r="C31" s="38" t="s">
        <v>152</v>
      </c>
      <c r="D31" s="101" t="s">
        <v>100</v>
      </c>
      <c r="E31" s="145">
        <v>10.25</v>
      </c>
      <c r="F31" s="102"/>
      <c r="G31" s="102">
        <f t="shared" si="2"/>
        <v>10.73</v>
      </c>
      <c r="H31" s="103">
        <f t="shared" si="3"/>
        <v>0</v>
      </c>
      <c r="J31" s="104"/>
    </row>
    <row r="32" spans="1:10" s="98" customFormat="1" ht="22.5" hidden="1">
      <c r="A32" s="99" t="s">
        <v>132</v>
      </c>
      <c r="B32" s="149">
        <v>96546</v>
      </c>
      <c r="C32" s="38" t="s">
        <v>120</v>
      </c>
      <c r="D32" s="101" t="s">
        <v>100</v>
      </c>
      <c r="E32" s="145">
        <v>8.32</v>
      </c>
      <c r="F32" s="102"/>
      <c r="G32" s="102">
        <f t="shared" si="2"/>
        <v>8.71</v>
      </c>
      <c r="H32" s="103">
        <f t="shared" si="3"/>
        <v>0</v>
      </c>
      <c r="J32" s="104"/>
    </row>
    <row r="33" spans="1:10" s="98" customFormat="1" ht="33.75" hidden="1">
      <c r="A33" s="99" t="s">
        <v>133</v>
      </c>
      <c r="B33" s="149">
        <v>96534</v>
      </c>
      <c r="C33" s="38" t="s">
        <v>153</v>
      </c>
      <c r="D33" s="101" t="s">
        <v>0</v>
      </c>
      <c r="E33" s="145">
        <v>57.61</v>
      </c>
      <c r="F33" s="102"/>
      <c r="G33" s="102">
        <f t="shared" si="2"/>
        <v>60.32</v>
      </c>
      <c r="H33" s="103">
        <f t="shared" si="3"/>
        <v>0</v>
      </c>
      <c r="J33" s="104"/>
    </row>
    <row r="34" spans="1:10" s="98" customFormat="1" ht="33.75" hidden="1">
      <c r="A34" s="99" t="s">
        <v>134</v>
      </c>
      <c r="B34" s="149">
        <v>96557</v>
      </c>
      <c r="C34" s="38" t="s">
        <v>118</v>
      </c>
      <c r="D34" s="101" t="s">
        <v>48</v>
      </c>
      <c r="E34" s="145">
        <v>314.38</v>
      </c>
      <c r="F34" s="102"/>
      <c r="G34" s="102">
        <f t="shared" si="2"/>
        <v>329.19</v>
      </c>
      <c r="H34" s="103">
        <f t="shared" si="3"/>
        <v>0</v>
      </c>
      <c r="J34" s="104"/>
    </row>
    <row r="35" spans="1:10" s="98" customFormat="1" ht="12.75" hidden="1">
      <c r="A35" s="99"/>
      <c r="B35" s="100"/>
      <c r="C35" s="142" t="s">
        <v>123</v>
      </c>
      <c r="D35" s="101"/>
      <c r="E35" s="102"/>
      <c r="F35" s="102"/>
      <c r="G35" s="102"/>
      <c r="H35" s="103"/>
      <c r="J35" s="104"/>
    </row>
    <row r="36" spans="1:10" s="98" customFormat="1" ht="22.5" hidden="1">
      <c r="A36" s="99" t="s">
        <v>135</v>
      </c>
      <c r="B36" s="149">
        <v>96527</v>
      </c>
      <c r="C36" s="38" t="s">
        <v>119</v>
      </c>
      <c r="D36" s="101" t="s">
        <v>48</v>
      </c>
      <c r="E36" s="145">
        <v>100.98</v>
      </c>
      <c r="F36" s="102"/>
      <c r="G36" s="102">
        <f t="shared" si="2"/>
        <v>105.74</v>
      </c>
      <c r="H36" s="103">
        <f t="shared" si="3"/>
        <v>0</v>
      </c>
      <c r="J36" s="104"/>
    </row>
    <row r="37" spans="1:10" s="98" customFormat="1" ht="22.5" hidden="1">
      <c r="A37" s="99" t="s">
        <v>136</v>
      </c>
      <c r="B37" s="149">
        <v>96543</v>
      </c>
      <c r="C37" s="38" t="s">
        <v>151</v>
      </c>
      <c r="D37" s="101" t="s">
        <v>100</v>
      </c>
      <c r="E37" s="145">
        <v>12.67</v>
      </c>
      <c r="F37" s="102"/>
      <c r="G37" s="102">
        <f t="shared" si="2"/>
        <v>13.27</v>
      </c>
      <c r="H37" s="103">
        <f t="shared" si="3"/>
        <v>0</v>
      </c>
      <c r="J37" s="104"/>
    </row>
    <row r="38" spans="1:10" s="98" customFormat="1" ht="22.5" hidden="1">
      <c r="A38" s="99" t="s">
        <v>137</v>
      </c>
      <c r="B38" s="149">
        <v>96546</v>
      </c>
      <c r="C38" s="38" t="s">
        <v>120</v>
      </c>
      <c r="D38" s="101" t="s">
        <v>100</v>
      </c>
      <c r="E38" s="145">
        <v>8.32</v>
      </c>
      <c r="F38" s="102"/>
      <c r="G38" s="102">
        <f t="shared" si="2"/>
        <v>8.71</v>
      </c>
      <c r="H38" s="103">
        <f t="shared" si="3"/>
        <v>0</v>
      </c>
      <c r="J38" s="104"/>
    </row>
    <row r="39" spans="1:10" s="98" customFormat="1" ht="33.75" hidden="1">
      <c r="A39" s="99" t="s">
        <v>138</v>
      </c>
      <c r="B39" s="149">
        <v>96536</v>
      </c>
      <c r="C39" s="38" t="s">
        <v>121</v>
      </c>
      <c r="D39" s="101" t="s">
        <v>0</v>
      </c>
      <c r="E39" s="145">
        <v>48.69</v>
      </c>
      <c r="F39" s="102"/>
      <c r="G39" s="102">
        <f t="shared" si="2"/>
        <v>50.98</v>
      </c>
      <c r="H39" s="103">
        <f t="shared" si="3"/>
        <v>0</v>
      </c>
      <c r="J39" s="104"/>
    </row>
    <row r="40" spans="1:10" s="98" customFormat="1" ht="33.75" hidden="1">
      <c r="A40" s="99" t="s">
        <v>139</v>
      </c>
      <c r="B40" s="149">
        <v>96557</v>
      </c>
      <c r="C40" s="38" t="s">
        <v>118</v>
      </c>
      <c r="D40" s="101" t="s">
        <v>48</v>
      </c>
      <c r="E40" s="145">
        <v>314.38</v>
      </c>
      <c r="F40" s="102"/>
      <c r="G40" s="102">
        <f t="shared" si="2"/>
        <v>329.19</v>
      </c>
      <c r="H40" s="103">
        <f t="shared" si="3"/>
        <v>0</v>
      </c>
      <c r="J40" s="104"/>
    </row>
    <row r="41" spans="1:10" s="98" customFormat="1" ht="12.75" hidden="1">
      <c r="A41" s="99"/>
      <c r="B41" s="100"/>
      <c r="C41" s="142" t="s">
        <v>110</v>
      </c>
      <c r="D41" s="101"/>
      <c r="E41" s="102"/>
      <c r="F41" s="102"/>
      <c r="G41" s="102"/>
      <c r="H41" s="103"/>
      <c r="J41" s="104"/>
    </row>
    <row r="42" spans="1:10" s="98" customFormat="1" ht="33.75" hidden="1">
      <c r="A42" s="99" t="s">
        <v>140</v>
      </c>
      <c r="B42" s="149">
        <v>92775</v>
      </c>
      <c r="C42" s="38" t="s">
        <v>154</v>
      </c>
      <c r="D42" s="101" t="s">
        <v>100</v>
      </c>
      <c r="E42" s="145">
        <v>12.75</v>
      </c>
      <c r="F42" s="102"/>
      <c r="G42" s="102">
        <f t="shared" si="2"/>
        <v>13.35</v>
      </c>
      <c r="H42" s="103">
        <f t="shared" si="3"/>
        <v>0</v>
      </c>
      <c r="J42" s="104"/>
    </row>
    <row r="43" spans="1:10" s="98" customFormat="1" ht="33.75" hidden="1">
      <c r="A43" s="99" t="s">
        <v>141</v>
      </c>
      <c r="B43" s="149">
        <v>92778</v>
      </c>
      <c r="C43" s="38" t="s">
        <v>155</v>
      </c>
      <c r="D43" s="101" t="s">
        <v>100</v>
      </c>
      <c r="E43" s="145">
        <v>8.24</v>
      </c>
      <c r="F43" s="102"/>
      <c r="G43" s="102">
        <f t="shared" si="2"/>
        <v>8.63</v>
      </c>
      <c r="H43" s="103">
        <f t="shared" si="3"/>
        <v>0</v>
      </c>
      <c r="J43" s="104"/>
    </row>
    <row r="44" spans="1:10" s="98" customFormat="1" ht="45" hidden="1">
      <c r="A44" s="99" t="s">
        <v>142</v>
      </c>
      <c r="B44" s="149">
        <v>92418</v>
      </c>
      <c r="C44" s="38" t="s">
        <v>156</v>
      </c>
      <c r="D44" s="101" t="s">
        <v>0</v>
      </c>
      <c r="E44" s="145">
        <v>58.85</v>
      </c>
      <c r="F44" s="102"/>
      <c r="G44" s="102">
        <f t="shared" si="2"/>
        <v>61.62</v>
      </c>
      <c r="H44" s="103">
        <f t="shared" si="3"/>
        <v>0</v>
      </c>
      <c r="J44" s="104"/>
    </row>
    <row r="45" spans="1:10" s="98" customFormat="1" ht="33.75" hidden="1">
      <c r="A45" s="99" t="s">
        <v>143</v>
      </c>
      <c r="B45" s="149">
        <v>92720</v>
      </c>
      <c r="C45" s="38" t="s">
        <v>157</v>
      </c>
      <c r="D45" s="101" t="s">
        <v>48</v>
      </c>
      <c r="E45" s="145">
        <v>304.55</v>
      </c>
      <c r="F45" s="102"/>
      <c r="G45" s="102">
        <f t="shared" si="2"/>
        <v>318.89</v>
      </c>
      <c r="H45" s="103">
        <f t="shared" si="3"/>
        <v>0</v>
      </c>
      <c r="J45" s="104"/>
    </row>
    <row r="46" spans="1:10" s="98" customFormat="1" ht="12.75">
      <c r="A46" s="99"/>
      <c r="B46" s="100"/>
      <c r="C46" s="142" t="s">
        <v>111</v>
      </c>
      <c r="D46" s="101"/>
      <c r="E46" s="102"/>
      <c r="F46" s="102"/>
      <c r="G46" s="102"/>
      <c r="H46" s="103"/>
      <c r="J46" s="104"/>
    </row>
    <row r="47" spans="1:10" s="98" customFormat="1" ht="33.75">
      <c r="A47" s="99" t="s">
        <v>144</v>
      </c>
      <c r="B47" s="149">
        <v>92775</v>
      </c>
      <c r="C47" s="38" t="s">
        <v>154</v>
      </c>
      <c r="D47" s="101" t="s">
        <v>100</v>
      </c>
      <c r="E47" s="102">
        <v>24.4</v>
      </c>
      <c r="F47" s="79"/>
      <c r="G47" s="102">
        <f>ROUND(F47+(F47*$C$13),2)</f>
        <v>0</v>
      </c>
      <c r="H47" s="103">
        <f>G47*E47</f>
        <v>0</v>
      </c>
      <c r="J47" s="104"/>
    </row>
    <row r="48" spans="1:10" s="98" customFormat="1" ht="33.75">
      <c r="A48" s="99" t="s">
        <v>145</v>
      </c>
      <c r="B48" s="149">
        <v>92778</v>
      </c>
      <c r="C48" s="38" t="s">
        <v>155</v>
      </c>
      <c r="D48" s="101" t="s">
        <v>100</v>
      </c>
      <c r="E48" s="102">
        <v>82.9</v>
      </c>
      <c r="F48" s="79"/>
      <c r="G48" s="102">
        <f>ROUND(F48+(F48*$C$13),2)</f>
        <v>0</v>
      </c>
      <c r="H48" s="103">
        <f>G48*E48</f>
        <v>0</v>
      </c>
      <c r="J48" s="104"/>
    </row>
    <row r="49" spans="1:10" s="98" customFormat="1" ht="22.5">
      <c r="A49" s="99" t="s">
        <v>146</v>
      </c>
      <c r="B49" s="149">
        <v>96536</v>
      </c>
      <c r="C49" s="38" t="s">
        <v>158</v>
      </c>
      <c r="D49" s="101" t="s">
        <v>0</v>
      </c>
      <c r="E49" s="102">
        <v>18.28</v>
      </c>
      <c r="F49" s="79"/>
      <c r="G49" s="102">
        <f>ROUND(F49+(F49*$C$13),2)</f>
        <v>0</v>
      </c>
      <c r="H49" s="103">
        <f>G49*E49</f>
        <v>0</v>
      </c>
      <c r="J49" s="104"/>
    </row>
    <row r="50" spans="1:10" s="98" customFormat="1" ht="22.5">
      <c r="A50" s="99" t="s">
        <v>236</v>
      </c>
      <c r="B50" s="149" t="s">
        <v>173</v>
      </c>
      <c r="C50" s="38" t="s">
        <v>174</v>
      </c>
      <c r="D50" s="101" t="s">
        <v>48</v>
      </c>
      <c r="E50" s="102">
        <v>0.91</v>
      </c>
      <c r="F50" s="79"/>
      <c r="G50" s="102">
        <f>ROUND(F50+(F50*$C$13),2)</f>
        <v>0</v>
      </c>
      <c r="H50" s="103">
        <f>G50*E50</f>
        <v>0</v>
      </c>
      <c r="J50" s="104"/>
    </row>
    <row r="51" spans="1:10" s="98" customFormat="1" ht="22.5">
      <c r="A51" s="99" t="s">
        <v>237</v>
      </c>
      <c r="B51" s="149" t="s">
        <v>175</v>
      </c>
      <c r="C51" s="38" t="s">
        <v>176</v>
      </c>
      <c r="D51" s="101" t="s">
        <v>48</v>
      </c>
      <c r="E51" s="102">
        <v>0.91</v>
      </c>
      <c r="F51" s="79"/>
      <c r="G51" s="102">
        <f>ROUND(F51+(F51*$C$13),2)</f>
        <v>0</v>
      </c>
      <c r="H51" s="103">
        <f>G51*E51</f>
        <v>0</v>
      </c>
      <c r="J51" s="104"/>
    </row>
    <row r="52" spans="1:10" s="98" customFormat="1" ht="12.75">
      <c r="A52" s="99"/>
      <c r="B52" s="149"/>
      <c r="C52" s="38"/>
      <c r="D52" s="101"/>
      <c r="E52" s="145"/>
      <c r="F52" s="102"/>
      <c r="G52" s="102"/>
      <c r="H52" s="103"/>
      <c r="J52" s="104"/>
    </row>
    <row r="53" spans="1:10" s="98" customFormat="1" ht="12.75">
      <c r="A53" s="99"/>
      <c r="B53" s="149"/>
      <c r="C53" s="38"/>
      <c r="D53" s="101"/>
      <c r="E53" s="145"/>
      <c r="F53" s="102"/>
      <c r="G53" s="102"/>
      <c r="H53" s="103"/>
      <c r="J53" s="104"/>
    </row>
    <row r="54" spans="1:10" s="98" customFormat="1" ht="22.5">
      <c r="A54" s="143">
        <v>3</v>
      </c>
      <c r="B54" s="148" t="s">
        <v>115</v>
      </c>
      <c r="C54" s="94" t="s">
        <v>197</v>
      </c>
      <c r="D54" s="95"/>
      <c r="E54" s="97"/>
      <c r="F54" s="97"/>
      <c r="G54" s="97" t="s">
        <v>1</v>
      </c>
      <c r="H54" s="96">
        <f>SUM(H55:H65)</f>
        <v>0</v>
      </c>
      <c r="J54" s="104"/>
    </row>
    <row r="55" spans="1:10" s="98" customFormat="1" ht="12.75">
      <c r="A55" s="99"/>
      <c r="B55" s="100"/>
      <c r="C55" s="142" t="s">
        <v>212</v>
      </c>
      <c r="D55" s="101"/>
      <c r="E55" s="102"/>
      <c r="F55" s="102"/>
      <c r="G55" s="102"/>
      <c r="H55" s="103"/>
      <c r="J55" s="104"/>
    </row>
    <row r="56" spans="1:12" s="107" customFormat="1" ht="45.75" customHeight="1">
      <c r="A56" s="105" t="s">
        <v>128</v>
      </c>
      <c r="B56" s="165" t="s">
        <v>240</v>
      </c>
      <c r="C56" s="42" t="s">
        <v>241</v>
      </c>
      <c r="D56" s="101" t="s">
        <v>0</v>
      </c>
      <c r="E56" s="147">
        <v>71.88</v>
      </c>
      <c r="F56" s="244"/>
      <c r="G56" s="102">
        <f>ROUND(F56+(F56*$C$13),2)</f>
        <v>0</v>
      </c>
      <c r="H56" s="103">
        <f>G56*E56</f>
        <v>0</v>
      </c>
      <c r="I56" s="108"/>
      <c r="J56" s="109"/>
      <c r="L56" s="247"/>
    </row>
    <row r="57" spans="1:12" s="107" customFormat="1" ht="33.75">
      <c r="A57" s="105" t="s">
        <v>129</v>
      </c>
      <c r="B57" s="167">
        <v>95465</v>
      </c>
      <c r="C57" s="42" t="s">
        <v>214</v>
      </c>
      <c r="D57" s="101" t="s">
        <v>0</v>
      </c>
      <c r="E57" s="147">
        <v>22.3</v>
      </c>
      <c r="F57" s="246"/>
      <c r="G57" s="102">
        <f>ROUND(F57+(F57*$C$13),2)</f>
        <v>0</v>
      </c>
      <c r="H57" s="103">
        <f>G57*E57</f>
        <v>0</v>
      </c>
      <c r="I57" s="108"/>
      <c r="J57" s="109"/>
      <c r="L57" s="247"/>
    </row>
    <row r="58" spans="1:12" s="107" customFormat="1" ht="22.5">
      <c r="A58" s="105" t="s">
        <v>196</v>
      </c>
      <c r="B58" s="167" t="s">
        <v>245</v>
      </c>
      <c r="C58" s="42" t="s">
        <v>246</v>
      </c>
      <c r="D58" s="101" t="s">
        <v>102</v>
      </c>
      <c r="E58" s="147">
        <v>10</v>
      </c>
      <c r="F58" s="244"/>
      <c r="G58" s="102">
        <f>ROUND(F58+(F58*$C$13),2)</f>
        <v>0</v>
      </c>
      <c r="H58" s="103">
        <f>G58*E58</f>
        <v>0</v>
      </c>
      <c r="I58" s="108"/>
      <c r="J58" s="109"/>
      <c r="L58" s="247"/>
    </row>
    <row r="59" spans="1:12" s="107" customFormat="1" ht="22.5">
      <c r="A59" s="105" t="s">
        <v>247</v>
      </c>
      <c r="B59" s="167" t="s">
        <v>242</v>
      </c>
      <c r="C59" s="42" t="s">
        <v>243</v>
      </c>
      <c r="D59" s="101" t="s">
        <v>0</v>
      </c>
      <c r="E59" s="147">
        <v>153.18</v>
      </c>
      <c r="F59" s="244"/>
      <c r="G59" s="102">
        <f>ROUND(F59+(F59*$C$13),2)</f>
        <v>0</v>
      </c>
      <c r="H59" s="103">
        <f>G59*E59</f>
        <v>0</v>
      </c>
      <c r="I59" s="108"/>
      <c r="J59" s="109"/>
      <c r="L59" s="247"/>
    </row>
    <row r="60" spans="1:12" s="107" customFormat="1" ht="12.75">
      <c r="A60" s="105"/>
      <c r="B60" s="149"/>
      <c r="C60" s="163" t="s">
        <v>213</v>
      </c>
      <c r="D60" s="101"/>
      <c r="E60" s="147"/>
      <c r="F60" s="246"/>
      <c r="G60" s="102"/>
      <c r="H60" s="103"/>
      <c r="I60" s="108"/>
      <c r="J60" s="109"/>
      <c r="L60" s="247"/>
    </row>
    <row r="61" spans="1:12" s="107" customFormat="1" ht="42" customHeight="1">
      <c r="A61" s="105" t="s">
        <v>196</v>
      </c>
      <c r="B61" s="149" t="s">
        <v>194</v>
      </c>
      <c r="C61" s="42" t="s">
        <v>195</v>
      </c>
      <c r="D61" s="101" t="s">
        <v>48</v>
      </c>
      <c r="E61" s="147">
        <f>4*0.06</f>
        <v>0.24</v>
      </c>
      <c r="F61" s="246"/>
      <c r="G61" s="102">
        <f>ROUND(F61+(F61*$C$13),2)</f>
        <v>0</v>
      </c>
      <c r="H61" s="103">
        <f>G61*E61</f>
        <v>0</v>
      </c>
      <c r="I61" s="108"/>
      <c r="J61" s="109"/>
      <c r="L61" s="247"/>
    </row>
    <row r="62" spans="1:12" s="107" customFormat="1" ht="12.75">
      <c r="A62" s="105"/>
      <c r="B62" s="149"/>
      <c r="C62" s="163" t="s">
        <v>220</v>
      </c>
      <c r="D62" s="101"/>
      <c r="E62" s="145"/>
      <c r="F62" s="245"/>
      <c r="G62" s="102"/>
      <c r="H62" s="103"/>
      <c r="I62" s="108"/>
      <c r="J62" s="109"/>
      <c r="L62" s="247"/>
    </row>
    <row r="63" spans="1:12" s="107" customFormat="1" ht="33.75">
      <c r="A63" s="105"/>
      <c r="B63" s="161" t="s">
        <v>190</v>
      </c>
      <c r="C63" s="42" t="s">
        <v>244</v>
      </c>
      <c r="D63" s="101" t="s">
        <v>0</v>
      </c>
      <c r="E63" s="145">
        <f>23.96*2</f>
        <v>47.92</v>
      </c>
      <c r="F63" s="246"/>
      <c r="G63" s="102">
        <f>ROUND(F63+(F63*$C$13),2)</f>
        <v>0</v>
      </c>
      <c r="H63" s="103">
        <f>G63*E63</f>
        <v>0</v>
      </c>
      <c r="I63" s="108"/>
      <c r="J63" s="109"/>
      <c r="L63" s="247"/>
    </row>
    <row r="64" spans="1:12" s="107" customFormat="1" ht="12.75">
      <c r="A64" s="105"/>
      <c r="B64" s="149"/>
      <c r="C64" s="42"/>
      <c r="D64" s="101"/>
      <c r="E64" s="145"/>
      <c r="F64" s="145"/>
      <c r="G64" s="102"/>
      <c r="H64" s="103"/>
      <c r="I64" s="108"/>
      <c r="J64" s="109"/>
      <c r="L64" s="247"/>
    </row>
    <row r="65" spans="1:12" s="107" customFormat="1" ht="12.75">
      <c r="A65" s="105"/>
      <c r="B65" s="149"/>
      <c r="C65" s="42"/>
      <c r="D65" s="101"/>
      <c r="E65" s="145"/>
      <c r="F65" s="102"/>
      <c r="G65" s="102"/>
      <c r="H65" s="103"/>
      <c r="I65" s="108"/>
      <c r="J65" s="109"/>
      <c r="L65" s="247"/>
    </row>
    <row r="66" spans="1:10" s="98" customFormat="1" ht="22.5">
      <c r="A66" s="143">
        <v>4</v>
      </c>
      <c r="B66" s="148" t="s">
        <v>115</v>
      </c>
      <c r="C66" s="94" t="s">
        <v>127</v>
      </c>
      <c r="D66" s="95"/>
      <c r="E66" s="97"/>
      <c r="F66" s="97"/>
      <c r="G66" s="97" t="s">
        <v>1</v>
      </c>
      <c r="H66" s="96">
        <f>SUM(H67:H73)</f>
        <v>0</v>
      </c>
      <c r="J66" s="104"/>
    </row>
    <row r="67" spans="1:10" s="98" customFormat="1" ht="12.75">
      <c r="A67" s="99"/>
      <c r="B67" s="149"/>
      <c r="C67" s="38"/>
      <c r="D67" s="101"/>
      <c r="E67" s="145"/>
      <c r="F67" s="102"/>
      <c r="G67" s="102"/>
      <c r="H67" s="103"/>
      <c r="J67" s="104"/>
    </row>
    <row r="68" spans="1:10" s="98" customFormat="1" ht="56.25">
      <c r="A68" s="99" t="s">
        <v>130</v>
      </c>
      <c r="B68" s="166">
        <v>91313</v>
      </c>
      <c r="C68" s="38" t="s">
        <v>178</v>
      </c>
      <c r="D68" s="101" t="s">
        <v>207</v>
      </c>
      <c r="E68" s="147">
        <v>4</v>
      </c>
      <c r="F68" s="245"/>
      <c r="G68" s="102">
        <f>ROUND(F68+(F68*$C$13),2)</f>
        <v>0</v>
      </c>
      <c r="H68" s="103">
        <f>G68*E68</f>
        <v>0</v>
      </c>
      <c r="J68" s="104"/>
    </row>
    <row r="69" spans="1:10" s="98" customFormat="1" ht="63" customHeight="1">
      <c r="A69" s="99" t="s">
        <v>208</v>
      </c>
      <c r="B69" s="166" t="s">
        <v>223</v>
      </c>
      <c r="C69" s="38" t="s">
        <v>224</v>
      </c>
      <c r="D69" s="101" t="s">
        <v>177</v>
      </c>
      <c r="E69" s="147">
        <v>1</v>
      </c>
      <c r="F69" s="244"/>
      <c r="G69" s="102">
        <f>ROUND(F69+(F69*$C$13),2)</f>
        <v>0</v>
      </c>
      <c r="H69" s="103">
        <f>G69*E69</f>
        <v>0</v>
      </c>
      <c r="J69" s="104"/>
    </row>
    <row r="70" spans="1:10" s="98" customFormat="1" ht="39.75" customHeight="1">
      <c r="A70" s="99" t="s">
        <v>209</v>
      </c>
      <c r="B70" s="164" t="s">
        <v>113</v>
      </c>
      <c r="C70" s="38" t="s">
        <v>205</v>
      </c>
      <c r="D70" s="101" t="s">
        <v>207</v>
      </c>
      <c r="E70" s="147">
        <v>2</v>
      </c>
      <c r="F70" s="79"/>
      <c r="G70" s="102">
        <f>ROUND(F70+(F70*$C$13),2)</f>
        <v>0</v>
      </c>
      <c r="H70" s="103">
        <f>G70*E70</f>
        <v>0</v>
      </c>
      <c r="J70" s="104"/>
    </row>
    <row r="71" spans="1:10" s="98" customFormat="1" ht="37.5" customHeight="1">
      <c r="A71" s="99" t="s">
        <v>225</v>
      </c>
      <c r="B71" s="164" t="s">
        <v>189</v>
      </c>
      <c r="C71" s="38" t="s">
        <v>206</v>
      </c>
      <c r="D71" s="101" t="s">
        <v>207</v>
      </c>
      <c r="E71" s="147">
        <v>1</v>
      </c>
      <c r="F71" s="79"/>
      <c r="G71" s="102">
        <f>ROUND(F71+(F71*$C$13),2)</f>
        <v>0</v>
      </c>
      <c r="H71" s="103">
        <f>G71*E71</f>
        <v>0</v>
      </c>
      <c r="J71" s="104"/>
    </row>
    <row r="72" spans="1:10" s="98" customFormat="1" ht="22.5">
      <c r="A72" s="99" t="s">
        <v>226</v>
      </c>
      <c r="B72" s="166" t="s">
        <v>221</v>
      </c>
      <c r="C72" s="38" t="s">
        <v>222</v>
      </c>
      <c r="D72" s="101" t="s">
        <v>0</v>
      </c>
      <c r="E72" s="145">
        <f>((1.6*2.1)*4)+((2.75*3)*2)</f>
        <v>29.94</v>
      </c>
      <c r="F72" s="245"/>
      <c r="G72" s="102">
        <f>ROUND(F72+(F72*$C$13),2)</f>
        <v>0</v>
      </c>
      <c r="H72" s="103">
        <f>G72*E72</f>
        <v>0</v>
      </c>
      <c r="J72" s="104"/>
    </row>
    <row r="73" spans="1:10" s="98" customFormat="1" ht="12.75">
      <c r="A73" s="99"/>
      <c r="B73" s="149"/>
      <c r="C73" s="38"/>
      <c r="D73" s="101"/>
      <c r="E73" s="145"/>
      <c r="F73" s="102"/>
      <c r="G73" s="102"/>
      <c r="H73" s="103"/>
      <c r="J73" s="104"/>
    </row>
    <row r="74" spans="1:8" s="98" customFormat="1" ht="12.75">
      <c r="A74" s="99"/>
      <c r="B74" s="149"/>
      <c r="C74" s="38"/>
      <c r="D74" s="101"/>
      <c r="E74" s="145"/>
      <c r="F74" s="102"/>
      <c r="G74" s="102"/>
      <c r="H74" s="103"/>
    </row>
    <row r="75" spans="1:8" ht="12.75">
      <c r="A75" s="217" t="s">
        <v>55</v>
      </c>
      <c r="B75" s="217"/>
      <c r="C75" s="217"/>
      <c r="D75" s="217"/>
      <c r="E75" s="217"/>
      <c r="F75" s="217"/>
      <c r="G75" s="217"/>
      <c r="H75" s="96">
        <f>H77/(1+C13)</f>
        <v>0</v>
      </c>
    </row>
    <row r="76" spans="1:8" ht="12.75">
      <c r="A76" s="217" t="s">
        <v>58</v>
      </c>
      <c r="B76" s="217"/>
      <c r="C76" s="217"/>
      <c r="D76" s="217"/>
      <c r="E76" s="217"/>
      <c r="F76" s="217"/>
      <c r="G76" s="217"/>
      <c r="H76" s="96">
        <f>H77-H75</f>
        <v>0</v>
      </c>
    </row>
    <row r="77" spans="1:8" ht="12.75">
      <c r="A77" s="217" t="s">
        <v>56</v>
      </c>
      <c r="B77" s="217"/>
      <c r="C77" s="217"/>
      <c r="D77" s="217"/>
      <c r="E77" s="217"/>
      <c r="F77" s="217"/>
      <c r="G77" s="217"/>
      <c r="H77" s="96">
        <f>H17+H26+H54+H66</f>
        <v>0</v>
      </c>
    </row>
    <row r="81" ht="12.75">
      <c r="F81" s="110"/>
    </row>
    <row r="82" spans="4:7" ht="12.75">
      <c r="D82" s="74" t="s">
        <v>93</v>
      </c>
      <c r="E82" s="48" t="str">
        <f>'P. BDI'!C46</f>
        <v>.</v>
      </c>
      <c r="F82" s="80"/>
      <c r="G82" s="44"/>
    </row>
    <row r="83" spans="4:7" ht="12.75">
      <c r="D83" s="75" t="s">
        <v>94</v>
      </c>
      <c r="E83" s="50" t="str">
        <f>'P. BDI'!C47</f>
        <v>.</v>
      </c>
      <c r="F83" s="81"/>
      <c r="G83" s="44"/>
    </row>
    <row r="84" ht="12.75">
      <c r="D84" s="77"/>
    </row>
    <row r="85" ht="12.75">
      <c r="D85" s="77"/>
    </row>
    <row r="86" ht="12.75">
      <c r="D86" s="33"/>
    </row>
    <row r="87" spans="4:6" ht="12.75">
      <c r="D87" s="78"/>
      <c r="F87" s="110"/>
    </row>
    <row r="88" spans="4:7" ht="12.75">
      <c r="D88" s="74" t="s">
        <v>105</v>
      </c>
      <c r="E88" s="48" t="str">
        <f>'P. BDI'!C52</f>
        <v>.</v>
      </c>
      <c r="F88" s="80"/>
      <c r="G88" s="44"/>
    </row>
    <row r="89" spans="4:7" ht="12.75">
      <c r="D89" s="75" t="s">
        <v>37</v>
      </c>
      <c r="E89" s="50" t="str">
        <f>'P. BDI'!C53</f>
        <v>.</v>
      </c>
      <c r="F89" s="81"/>
      <c r="G89" s="44"/>
    </row>
  </sheetData>
  <sheetProtection password="C637" sheet="1" selectLockedCells="1"/>
  <mergeCells count="21">
    <mergeCell ref="A2:H3"/>
    <mergeCell ref="A5:B5"/>
    <mergeCell ref="A6:B6"/>
    <mergeCell ref="A7:B7"/>
    <mergeCell ref="A8:B8"/>
    <mergeCell ref="A9:B9"/>
    <mergeCell ref="D7:E7"/>
    <mergeCell ref="F7:G7"/>
    <mergeCell ref="D8:E8"/>
    <mergeCell ref="A77:G77"/>
    <mergeCell ref="A10:B10"/>
    <mergeCell ref="A11:B11"/>
    <mergeCell ref="A75:G75"/>
    <mergeCell ref="A12:B12"/>
    <mergeCell ref="A13:B13"/>
    <mergeCell ref="A76:G76"/>
    <mergeCell ref="F8:G8"/>
    <mergeCell ref="D5:E5"/>
    <mergeCell ref="F5:G5"/>
    <mergeCell ref="D6:E6"/>
    <mergeCell ref="F6:G6"/>
  </mergeCells>
  <conditionalFormatting sqref="C41 C47:C53 C27:C38 C44 C67:C69 C61:C65 C71:C74">
    <cfRule type="expression" priority="4455" dxfId="55" stopIfTrue="1">
      <formula>Orçamento!#REF!=1</formula>
    </cfRule>
    <cfRule type="expression" priority="4456" dxfId="56" stopIfTrue="1">
      <formula>Orçamento!#REF!=2</formula>
    </cfRule>
    <cfRule type="expression" priority="4457" dxfId="57" stopIfTrue="1">
      <formula>Orçamento!#REF!=3</formula>
    </cfRule>
  </conditionalFormatting>
  <conditionalFormatting sqref="C39 C45 C55:C56">
    <cfRule type="expression" priority="70" dxfId="55" stopIfTrue="1">
      <formula>Orçamento!#REF!=1</formula>
    </cfRule>
    <cfRule type="expression" priority="71" dxfId="56" stopIfTrue="1">
      <formula>Orçamento!#REF!=2</formula>
    </cfRule>
    <cfRule type="expression" priority="72" dxfId="57" stopIfTrue="1">
      <formula>Orçamento!#REF!=3</formula>
    </cfRule>
  </conditionalFormatting>
  <conditionalFormatting sqref="C46">
    <cfRule type="expression" priority="58" dxfId="55" stopIfTrue="1">
      <formula>Orçamento!#REF!=1</formula>
    </cfRule>
    <cfRule type="expression" priority="59" dxfId="56" stopIfTrue="1">
      <formula>Orçamento!#REF!=2</formula>
    </cfRule>
    <cfRule type="expression" priority="60" dxfId="57" stopIfTrue="1">
      <formula>Orçamento!#REF!=3</formula>
    </cfRule>
  </conditionalFormatting>
  <conditionalFormatting sqref="C25">
    <cfRule type="expression" priority="55" dxfId="55" stopIfTrue="1">
      <formula>Orçamento!#REF!=1</formula>
    </cfRule>
    <cfRule type="expression" priority="56" dxfId="56" stopIfTrue="1">
      <formula>Orçamento!#REF!=2</formula>
    </cfRule>
    <cfRule type="expression" priority="57" dxfId="57" stopIfTrue="1">
      <formula>Orçamento!#REF!=3</formula>
    </cfRule>
  </conditionalFormatting>
  <conditionalFormatting sqref="C18:C24">
    <cfRule type="expression" priority="16" dxfId="55" stopIfTrue="1">
      <formula>Orçamento!#REF!=1</formula>
    </cfRule>
    <cfRule type="expression" priority="17" dxfId="56" stopIfTrue="1">
      <formula>Orçamento!#REF!=2</formula>
    </cfRule>
    <cfRule type="expression" priority="18" dxfId="57" stopIfTrue="1">
      <formula>Orçamento!#REF!=3</formula>
    </cfRule>
  </conditionalFormatting>
  <conditionalFormatting sqref="C40">
    <cfRule type="expression" priority="13" dxfId="55" stopIfTrue="1">
      <formula>Orçamento!#REF!=1</formula>
    </cfRule>
    <cfRule type="expression" priority="14" dxfId="56" stopIfTrue="1">
      <formula>Orçamento!#REF!=2</formula>
    </cfRule>
    <cfRule type="expression" priority="15" dxfId="57" stopIfTrue="1">
      <formula>Orçamento!#REF!=3</formula>
    </cfRule>
  </conditionalFormatting>
  <conditionalFormatting sqref="C42:C43">
    <cfRule type="expression" priority="10" dxfId="55" stopIfTrue="1">
      <formula>Orçamento!#REF!=1</formula>
    </cfRule>
    <cfRule type="expression" priority="11" dxfId="56" stopIfTrue="1">
      <formula>Orçamento!#REF!=2</formula>
    </cfRule>
    <cfRule type="expression" priority="12" dxfId="57" stopIfTrue="1">
      <formula>Orçamento!#REF!=3</formula>
    </cfRule>
  </conditionalFormatting>
  <conditionalFormatting sqref="C57:C60">
    <cfRule type="expression" priority="7" dxfId="55" stopIfTrue="1">
      <formula>Orçamento!#REF!=1</formula>
    </cfRule>
    <cfRule type="expression" priority="8" dxfId="56" stopIfTrue="1">
      <formula>Orçamento!#REF!=2</formula>
    </cfRule>
    <cfRule type="expression" priority="9" dxfId="57" stopIfTrue="1">
      <formula>Orçamento!#REF!=3</formula>
    </cfRule>
  </conditionalFormatting>
  <conditionalFormatting sqref="C70">
    <cfRule type="expression" priority="1" dxfId="55" stopIfTrue="1">
      <formula>Orçamento!#REF!=1</formula>
    </cfRule>
    <cfRule type="expression" priority="2" dxfId="56" stopIfTrue="1">
      <formula>Orçamento!#REF!=2</formula>
    </cfRule>
    <cfRule type="expression" priority="3" dxfId="57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2" r:id="rId1"/>
  <ignoredErrors>
    <ignoredError sqref="C5:C13 E82:E8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G16" sqref="G16:H19"/>
    </sheetView>
  </sheetViews>
  <sheetFormatPr defaultColWidth="9.140625" defaultRowHeight="12.75"/>
  <cols>
    <col min="1" max="1" width="7.140625" style="45" customWidth="1"/>
    <col min="2" max="2" width="9.421875" style="45" customWidth="1"/>
    <col min="3" max="3" width="54.140625" style="45" customWidth="1"/>
    <col min="4" max="4" width="6.28125" style="45" customWidth="1"/>
    <col min="5" max="5" width="10.28125" style="45" customWidth="1"/>
    <col min="6" max="6" width="10.7109375" style="45" bestFit="1" customWidth="1"/>
    <col min="7" max="10" width="11.7109375" style="45" customWidth="1"/>
    <col min="11" max="15" width="11.7109375" style="45" hidden="1" customWidth="1"/>
    <col min="16" max="16" width="10.7109375" style="45" customWidth="1"/>
    <col min="17" max="16384" width="9.140625" style="45" customWidth="1"/>
  </cols>
  <sheetData>
    <row r="1" ht="37.5" customHeight="1">
      <c r="A1" s="51" t="s">
        <v>43</v>
      </c>
    </row>
    <row r="2" spans="1:16" ht="12.75" customHeight="1">
      <c r="A2" s="202" t="s">
        <v>92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8" ht="12.75" customHeight="1">
      <c r="A4" s="52"/>
      <c r="B4" s="52"/>
      <c r="C4" s="52"/>
      <c r="D4" s="52"/>
      <c r="E4" s="52"/>
      <c r="F4" s="52"/>
      <c r="G4" s="52"/>
      <c r="H4" s="52"/>
    </row>
    <row r="5" spans="1:7" ht="15.75" customHeight="1">
      <c r="A5" s="200" t="str">
        <f>Orçamento!A5</f>
        <v>Edital :</v>
      </c>
      <c r="B5" s="200"/>
      <c r="C5" s="40" t="str">
        <f>Orçamento!C5</f>
        <v>TP -xxx</v>
      </c>
      <c r="D5" s="200" t="s">
        <v>104</v>
      </c>
      <c r="E5" s="200"/>
      <c r="F5" s="205">
        <f>QCI!F5</f>
        <v>722.4</v>
      </c>
      <c r="G5" s="206"/>
    </row>
    <row r="6" spans="1:7" ht="12.75">
      <c r="A6" s="200" t="str">
        <f>Orçamento!A6</f>
        <v>N° Contrato de Repasse:</v>
      </c>
      <c r="B6" s="200"/>
      <c r="C6" s="54" t="str">
        <f>Orçamento!C6</f>
        <v>Recursos próprios</v>
      </c>
      <c r="D6" s="200" t="s">
        <v>74</v>
      </c>
      <c r="E6" s="200"/>
      <c r="F6" s="207">
        <f>Orçamento!H77</f>
        <v>0</v>
      </c>
      <c r="G6" s="208"/>
    </row>
    <row r="7" spans="1:8" ht="12.75">
      <c r="A7" s="200" t="str">
        <f>Orçamento!A7</f>
        <v>Tomador: </v>
      </c>
      <c r="B7" s="200"/>
      <c r="C7" s="54" t="str">
        <f>Orçamento!C7</f>
        <v>Prefeitura Municipal de Dois Vizinhos - PR</v>
      </c>
      <c r="D7" s="200" t="s">
        <v>57</v>
      </c>
      <c r="E7" s="200"/>
      <c r="F7" s="207">
        <f>F6/F5</f>
        <v>0</v>
      </c>
      <c r="G7" s="208"/>
      <c r="H7" s="55"/>
    </row>
    <row r="8" spans="1:8" ht="12.75">
      <c r="A8" s="200" t="str">
        <f>Orçamento!A8</f>
        <v>Empreendimento: </v>
      </c>
      <c r="B8" s="200"/>
      <c r="C8" s="54" t="str">
        <f>Orçamento!C8</f>
        <v>REFORMA DE BARRACÃO</v>
      </c>
      <c r="D8" s="53"/>
      <c r="E8" s="56"/>
      <c r="F8" s="56"/>
      <c r="G8" s="56"/>
      <c r="H8" s="55"/>
    </row>
    <row r="9" spans="1:8" ht="12.75">
      <c r="A9" s="200" t="str">
        <f>Orçamento!A9</f>
        <v>Local da Obra:</v>
      </c>
      <c r="B9" s="200"/>
      <c r="C9" s="54" t="str">
        <f>Orçamento!C9</f>
        <v>Parque de exposições - Av. Dorvalino Tosi, 622</v>
      </c>
      <c r="D9" s="53"/>
      <c r="E9" s="56"/>
      <c r="F9" s="56"/>
      <c r="G9" s="56"/>
      <c r="H9" s="55"/>
    </row>
    <row r="10" spans="1:8" ht="12.75">
      <c r="A10" s="200" t="str">
        <f>Orçamento!A10</f>
        <v>Empresa Prop.:</v>
      </c>
      <c r="B10" s="200"/>
      <c r="C10" s="40" t="str">
        <f>Orçamento!C10</f>
        <v>xxxxxxxxxxxxxx</v>
      </c>
      <c r="D10" s="53"/>
      <c r="E10" s="56"/>
      <c r="F10" s="56"/>
      <c r="G10" s="56"/>
      <c r="H10" s="55"/>
    </row>
    <row r="11" spans="1:8" ht="12.75">
      <c r="A11" s="200" t="str">
        <f>Orçamento!A11</f>
        <v>CNPJ:</v>
      </c>
      <c r="B11" s="200"/>
      <c r="C11" s="40" t="str">
        <f>Orçamento!C11</f>
        <v>xxxxxxxxxxxxxx</v>
      </c>
      <c r="D11" s="53"/>
      <c r="E11" s="53"/>
      <c r="F11" s="57"/>
      <c r="G11" s="58"/>
      <c r="H11" s="59"/>
    </row>
    <row r="12" spans="1:8" ht="12.75">
      <c r="A12" s="200" t="str">
        <f>Orçamento!A12</f>
        <v>Data Base:</v>
      </c>
      <c r="B12" s="200"/>
      <c r="C12" s="41" t="str">
        <f>Orçamento!C12</f>
        <v>xxxxxxxxxxxxxx</v>
      </c>
      <c r="D12" s="53"/>
      <c r="E12" s="53"/>
      <c r="F12" s="57"/>
      <c r="G12" s="58"/>
      <c r="H12" s="59"/>
    </row>
    <row r="13" spans="1:8" ht="12.75">
      <c r="A13" s="200" t="str">
        <f>Orçamento!A13</f>
        <v>BDI Adotado </v>
      </c>
      <c r="B13" s="200"/>
      <c r="C13" s="60">
        <f>Orçamento!C13</f>
        <v>0.04709999999999992</v>
      </c>
      <c r="D13" s="56"/>
      <c r="E13" s="56"/>
      <c r="F13" s="56"/>
      <c r="G13" s="56"/>
      <c r="H13" s="55"/>
    </row>
    <row r="15" spans="2:16" ht="12.75">
      <c r="B15" s="61" t="s">
        <v>49</v>
      </c>
      <c r="C15" s="213" t="s">
        <v>73</v>
      </c>
      <c r="D15" s="213"/>
      <c r="E15" s="213" t="s">
        <v>79</v>
      </c>
      <c r="F15" s="213"/>
      <c r="G15" s="61" t="s">
        <v>80</v>
      </c>
      <c r="H15" s="61" t="s">
        <v>81</v>
      </c>
      <c r="I15" s="61" t="s">
        <v>82</v>
      </c>
      <c r="J15" s="61" t="s">
        <v>83</v>
      </c>
      <c r="K15" s="61" t="s">
        <v>84</v>
      </c>
      <c r="L15" s="61" t="s">
        <v>85</v>
      </c>
      <c r="M15" s="61" t="s">
        <v>86</v>
      </c>
      <c r="N15" s="61" t="s">
        <v>87</v>
      </c>
      <c r="O15" s="61" t="s">
        <v>88</v>
      </c>
      <c r="P15" s="61" t="s">
        <v>89</v>
      </c>
    </row>
    <row r="16" spans="2:16" ht="12.75">
      <c r="B16" s="62">
        <f>QCI!B23</f>
        <v>1</v>
      </c>
      <c r="C16" s="221" t="str">
        <f>QCI!C23</f>
        <v>SERVIÇOS PRELIMINARES</v>
      </c>
      <c r="D16" s="221"/>
      <c r="E16" s="216">
        <f>QCI!F23</f>
        <v>0</v>
      </c>
      <c r="F16" s="216"/>
      <c r="G16" s="46"/>
      <c r="H16" s="46"/>
      <c r="I16" s="63"/>
      <c r="J16" s="63"/>
      <c r="K16" s="63"/>
      <c r="L16" s="63"/>
      <c r="M16" s="63"/>
      <c r="N16" s="63"/>
      <c r="O16" s="63"/>
      <c r="P16" s="64">
        <f>SUM(G16:O16)</f>
        <v>0</v>
      </c>
    </row>
    <row r="17" spans="2:16" ht="12.75">
      <c r="B17" s="62">
        <f>QCI!B24</f>
        <v>2</v>
      </c>
      <c r="C17" s="221" t="str">
        <f>QCI!C24</f>
        <v>ESTRUTURAS DE CONCRETO ARMADO </v>
      </c>
      <c r="D17" s="221"/>
      <c r="E17" s="216">
        <f>QCI!F24</f>
        <v>0</v>
      </c>
      <c r="F17" s="216"/>
      <c r="G17" s="47"/>
      <c r="H17" s="46"/>
      <c r="I17" s="63"/>
      <c r="J17" s="63"/>
      <c r="K17" s="63"/>
      <c r="L17" s="63"/>
      <c r="M17" s="63"/>
      <c r="N17" s="63"/>
      <c r="O17" s="63"/>
      <c r="P17" s="66">
        <f aca="true" t="shared" si="0" ref="P17:P24">SUM(G17:O17)</f>
        <v>0</v>
      </c>
    </row>
    <row r="18" spans="2:16" ht="12.75">
      <c r="B18" s="62">
        <f>QCI!B25</f>
        <v>3</v>
      </c>
      <c r="C18" s="221" t="str">
        <f>QCI!C25</f>
        <v>ALVENARIAS, PISOS E FECHAMENTO</v>
      </c>
      <c r="D18" s="221"/>
      <c r="E18" s="216">
        <f>QCI!F25</f>
        <v>0</v>
      </c>
      <c r="F18" s="216"/>
      <c r="G18" s="47"/>
      <c r="H18" s="46"/>
      <c r="I18" s="63"/>
      <c r="J18" s="63"/>
      <c r="K18" s="63"/>
      <c r="L18" s="65"/>
      <c r="M18" s="65"/>
      <c r="N18" s="65"/>
      <c r="O18" s="65"/>
      <c r="P18" s="66">
        <f t="shared" si="0"/>
        <v>0</v>
      </c>
    </row>
    <row r="19" spans="2:16" ht="12.75">
      <c r="B19" s="62">
        <f>QCI!B26</f>
        <v>4</v>
      </c>
      <c r="C19" s="221" t="str">
        <f>QCI!C26</f>
        <v>ESQUADRIAS</v>
      </c>
      <c r="D19" s="221"/>
      <c r="E19" s="216">
        <f>QCI!F26</f>
        <v>0</v>
      </c>
      <c r="F19" s="216"/>
      <c r="G19" s="47"/>
      <c r="H19" s="46"/>
      <c r="I19" s="63"/>
      <c r="J19" s="63"/>
      <c r="K19" s="65"/>
      <c r="L19" s="65"/>
      <c r="M19" s="65"/>
      <c r="N19" s="65"/>
      <c r="O19" s="65"/>
      <c r="P19" s="66">
        <f t="shared" si="0"/>
        <v>0</v>
      </c>
    </row>
    <row r="20" spans="2:16" ht="12.75">
      <c r="B20" s="62"/>
      <c r="C20" s="221"/>
      <c r="D20" s="221"/>
      <c r="E20" s="216"/>
      <c r="F20" s="216"/>
      <c r="G20" s="65"/>
      <c r="H20" s="65"/>
      <c r="I20" s="65"/>
      <c r="J20" s="65"/>
      <c r="K20" s="65"/>
      <c r="L20" s="65"/>
      <c r="M20" s="65"/>
      <c r="N20" s="65"/>
      <c r="O20" s="65"/>
      <c r="P20" s="66"/>
    </row>
    <row r="21" spans="2:16" ht="12.75">
      <c r="B21" s="62"/>
      <c r="C21" s="221"/>
      <c r="D21" s="221"/>
      <c r="E21" s="216"/>
      <c r="F21" s="216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2:16" ht="12.75" hidden="1">
      <c r="B22" s="62"/>
      <c r="C22" s="219"/>
      <c r="D22" s="220"/>
      <c r="E22" s="222"/>
      <c r="F22" s="223"/>
      <c r="G22" s="65"/>
      <c r="H22" s="65"/>
      <c r="I22" s="65"/>
      <c r="J22" s="65"/>
      <c r="K22" s="65"/>
      <c r="L22" s="65"/>
      <c r="M22" s="65"/>
      <c r="N22" s="65"/>
      <c r="O22" s="65"/>
      <c r="P22" s="66">
        <f t="shared" si="0"/>
        <v>0</v>
      </c>
    </row>
    <row r="23" spans="2:16" ht="12.75" hidden="1">
      <c r="B23" s="62"/>
      <c r="C23" s="219"/>
      <c r="D23" s="220"/>
      <c r="E23" s="222"/>
      <c r="F23" s="223"/>
      <c r="G23" s="65"/>
      <c r="H23" s="65"/>
      <c r="I23" s="65"/>
      <c r="J23" s="65"/>
      <c r="K23" s="65"/>
      <c r="L23" s="65"/>
      <c r="M23" s="65"/>
      <c r="N23" s="65"/>
      <c r="O23" s="65"/>
      <c r="P23" s="66">
        <f t="shared" si="0"/>
        <v>0</v>
      </c>
    </row>
    <row r="24" spans="2:16" ht="12.75" hidden="1">
      <c r="B24" s="62"/>
      <c r="C24" s="219"/>
      <c r="D24" s="220"/>
      <c r="E24" s="222"/>
      <c r="F24" s="223"/>
      <c r="G24" s="65"/>
      <c r="H24" s="65"/>
      <c r="I24" s="65"/>
      <c r="J24" s="65"/>
      <c r="K24" s="65"/>
      <c r="L24" s="65"/>
      <c r="M24" s="65"/>
      <c r="N24" s="65"/>
      <c r="O24" s="65"/>
      <c r="P24" s="66">
        <f t="shared" si="0"/>
        <v>0</v>
      </c>
    </row>
    <row r="25" spans="2:16" ht="12.75">
      <c r="B25" s="224" t="s">
        <v>91</v>
      </c>
      <c r="C25" s="224"/>
      <c r="D25" s="224"/>
      <c r="E25" s="227">
        <v>1</v>
      </c>
      <c r="F25" s="228"/>
      <c r="G25" s="69" t="e">
        <f aca="true" t="shared" si="1" ref="G25:O25">G26/$E$26</f>
        <v>#DIV/0!</v>
      </c>
      <c r="H25" s="69" t="e">
        <f t="shared" si="1"/>
        <v>#DIV/0!</v>
      </c>
      <c r="I25" s="69" t="e">
        <f t="shared" si="1"/>
        <v>#DIV/0!</v>
      </c>
      <c r="J25" s="69" t="e">
        <f t="shared" si="1"/>
        <v>#DIV/0!</v>
      </c>
      <c r="K25" s="69" t="e">
        <f t="shared" si="1"/>
        <v>#DIV/0!</v>
      </c>
      <c r="L25" s="69" t="e">
        <f t="shared" si="1"/>
        <v>#DIV/0!</v>
      </c>
      <c r="M25" s="69" t="e">
        <f t="shared" si="1"/>
        <v>#DIV/0!</v>
      </c>
      <c r="N25" s="69" t="e">
        <f t="shared" si="1"/>
        <v>#DIV/0!</v>
      </c>
      <c r="O25" s="69" t="e">
        <f t="shared" si="1"/>
        <v>#DIV/0!</v>
      </c>
      <c r="P25" s="70"/>
    </row>
    <row r="26" spans="2:16" ht="12.75">
      <c r="B26" s="224" t="s">
        <v>2</v>
      </c>
      <c r="C26" s="224"/>
      <c r="D26" s="224"/>
      <c r="E26" s="223">
        <f>SUM(E16:F24)</f>
        <v>0</v>
      </c>
      <c r="F26" s="214"/>
      <c r="G26" s="67">
        <f aca="true" t="shared" si="2" ref="G26:O26">(G16*$E$16)+(G17*$E$17)+(G18*$E$18)+(G19*$E$19)+(G20*$E$20)+(G21*$E$21)+(G22*$E$22)+(G23*$E$23)+(G24*$E$24)</f>
        <v>0</v>
      </c>
      <c r="H26" s="67">
        <f t="shared" si="2"/>
        <v>0</v>
      </c>
      <c r="I26" s="67">
        <f t="shared" si="2"/>
        <v>0</v>
      </c>
      <c r="J26" s="67">
        <f t="shared" si="2"/>
        <v>0</v>
      </c>
      <c r="K26" s="67">
        <f t="shared" si="2"/>
        <v>0</v>
      </c>
      <c r="L26" s="67">
        <f t="shared" si="2"/>
        <v>0</v>
      </c>
      <c r="M26" s="67">
        <f t="shared" si="2"/>
        <v>0</v>
      </c>
      <c r="N26" s="67">
        <f t="shared" si="2"/>
        <v>0</v>
      </c>
      <c r="O26" s="67">
        <f t="shared" si="2"/>
        <v>0</v>
      </c>
      <c r="P26" s="71"/>
    </row>
    <row r="27" spans="2:16" ht="12.75">
      <c r="B27" s="224" t="s">
        <v>90</v>
      </c>
      <c r="C27" s="224"/>
      <c r="D27" s="224"/>
      <c r="E27" s="225"/>
      <c r="F27" s="226"/>
      <c r="G27" s="72">
        <f>G26</f>
        <v>0</v>
      </c>
      <c r="H27" s="72">
        <f>H26+G27</f>
        <v>0</v>
      </c>
      <c r="I27" s="72">
        <f aca="true" t="shared" si="3" ref="I27:O27">I26+H27</f>
        <v>0</v>
      </c>
      <c r="J27" s="72">
        <f t="shared" si="3"/>
        <v>0</v>
      </c>
      <c r="K27" s="72">
        <f t="shared" si="3"/>
        <v>0</v>
      </c>
      <c r="L27" s="72">
        <f t="shared" si="3"/>
        <v>0</v>
      </c>
      <c r="M27" s="72">
        <f t="shared" si="3"/>
        <v>0</v>
      </c>
      <c r="N27" s="72">
        <f t="shared" si="3"/>
        <v>0</v>
      </c>
      <c r="O27" s="72">
        <f t="shared" si="3"/>
        <v>0</v>
      </c>
      <c r="P27" s="73"/>
    </row>
    <row r="33" spans="6:9" ht="12.75">
      <c r="F33" s="74" t="s">
        <v>93</v>
      </c>
      <c r="G33" s="48" t="str">
        <f>'P. BDI'!C46</f>
        <v>.</v>
      </c>
      <c r="H33" s="49"/>
      <c r="I33" s="44"/>
    </row>
    <row r="34" spans="6:9" ht="12.75">
      <c r="F34" s="75" t="s">
        <v>94</v>
      </c>
      <c r="G34" s="50" t="str">
        <f>'P. BDI'!C47</f>
        <v>.</v>
      </c>
      <c r="H34" s="44"/>
      <c r="I34" s="44"/>
    </row>
    <row r="35" spans="6:7" ht="12.75">
      <c r="F35" s="77"/>
      <c r="G35" s="36"/>
    </row>
    <row r="36" spans="6:7" ht="12.75">
      <c r="F36" s="77"/>
      <c r="G36" s="36"/>
    </row>
    <row r="37" spans="6:7" ht="12.75">
      <c r="F37" s="77"/>
      <c r="G37" s="36"/>
    </row>
    <row r="38" spans="6:7" ht="12.75">
      <c r="F38" s="33"/>
      <c r="G38" s="78"/>
    </row>
    <row r="39" spans="6:7" ht="12.75">
      <c r="F39" s="78"/>
      <c r="G39" s="78"/>
    </row>
    <row r="40" spans="6:9" ht="12.75">
      <c r="F40" s="74" t="s">
        <v>105</v>
      </c>
      <c r="G40" s="48" t="str">
        <f>'P. BDI'!C52</f>
        <v>.</v>
      </c>
      <c r="H40" s="49"/>
      <c r="I40" s="44"/>
    </row>
    <row r="41" spans="6:9" ht="12.75">
      <c r="F41" s="75" t="s">
        <v>37</v>
      </c>
      <c r="G41" s="50" t="str">
        <f>'P. BDI'!C53</f>
        <v>.</v>
      </c>
      <c r="H41" s="44"/>
      <c r="I41" s="44"/>
    </row>
  </sheetData>
  <sheetProtection password="C637" sheet="1" selectLockedCells="1"/>
  <mergeCells count="42">
    <mergeCell ref="B27:D27"/>
    <mergeCell ref="E27:F27"/>
    <mergeCell ref="E25:F25"/>
    <mergeCell ref="E26:F26"/>
    <mergeCell ref="B25:D25"/>
    <mergeCell ref="B26:D26"/>
    <mergeCell ref="A2:P3"/>
    <mergeCell ref="A11:B11"/>
    <mergeCell ref="A12:B12"/>
    <mergeCell ref="A7:B7"/>
    <mergeCell ref="D7:E7"/>
    <mergeCell ref="F7:G7"/>
    <mergeCell ref="A8:B8"/>
    <mergeCell ref="E22:F22"/>
    <mergeCell ref="E23:F23"/>
    <mergeCell ref="E24:F24"/>
    <mergeCell ref="D5:E5"/>
    <mergeCell ref="A9:B9"/>
    <mergeCell ref="A10:B10"/>
    <mergeCell ref="C21:D21"/>
    <mergeCell ref="C17:D17"/>
    <mergeCell ref="C18:D18"/>
    <mergeCell ref="C19:D19"/>
    <mergeCell ref="C20:D20"/>
    <mergeCell ref="C16:D16"/>
    <mergeCell ref="E17:F17"/>
    <mergeCell ref="E18:F18"/>
    <mergeCell ref="E19:F19"/>
    <mergeCell ref="A13:B13"/>
    <mergeCell ref="C15:D15"/>
    <mergeCell ref="E15:F15"/>
    <mergeCell ref="E16:F16"/>
    <mergeCell ref="C22:D22"/>
    <mergeCell ref="C24:D24"/>
    <mergeCell ref="C23:D23"/>
    <mergeCell ref="F5:G5"/>
    <mergeCell ref="A6:B6"/>
    <mergeCell ref="D6:E6"/>
    <mergeCell ref="F6:G6"/>
    <mergeCell ref="A5:B5"/>
    <mergeCell ref="E20:F20"/>
    <mergeCell ref="E21:F21"/>
  </mergeCells>
  <conditionalFormatting sqref="C16:C24">
    <cfRule type="expression" priority="13" dxfId="55" stopIfTrue="1">
      <formula>$J16=1</formula>
    </cfRule>
    <cfRule type="expression" priority="14" dxfId="56" stopIfTrue="1">
      <formula>$K16=2</formula>
    </cfRule>
    <cfRule type="expression" priority="15" dxfId="57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C5:C12 G40:G41 G33:G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45" customWidth="1"/>
    <col min="3" max="3" width="30.140625" style="45" customWidth="1"/>
    <col min="4" max="16384" width="9.140625" style="45" customWidth="1"/>
  </cols>
  <sheetData>
    <row r="1" spans="1:9" ht="36.75" customHeight="1">
      <c r="A1" s="229" t="s">
        <v>238</v>
      </c>
      <c r="B1" s="230"/>
      <c r="C1" s="230"/>
      <c r="D1" s="231"/>
      <c r="E1" s="150">
        <f>ROUND(SUM(E2:E6),2)</f>
        <v>76.53</v>
      </c>
      <c r="F1" s="150">
        <f>ROUND(SUM(F2:F6),2)</f>
        <v>82.73</v>
      </c>
      <c r="G1" s="151"/>
      <c r="H1" s="152">
        <f>E1</f>
        <v>76.53</v>
      </c>
      <c r="I1" s="153">
        <f>F1</f>
        <v>82.73</v>
      </c>
    </row>
    <row r="2" spans="1:9" ht="29.25" customHeight="1">
      <c r="A2" s="154" t="s">
        <v>179</v>
      </c>
      <c r="B2" s="154">
        <v>7268</v>
      </c>
      <c r="C2" s="155" t="s">
        <v>193</v>
      </c>
      <c r="D2" s="156" t="s">
        <v>184</v>
      </c>
      <c r="E2" s="156">
        <f>G2*H2</f>
        <v>20.075000000000003</v>
      </c>
      <c r="F2" s="156">
        <f>G2*I2</f>
        <v>20.075000000000003</v>
      </c>
      <c r="G2" s="160">
        <v>36.5</v>
      </c>
      <c r="H2" s="158">
        <v>0.55</v>
      </c>
      <c r="I2" s="158">
        <v>0.55</v>
      </c>
    </row>
    <row r="3" spans="1:9" ht="34.5" customHeight="1">
      <c r="A3" s="154" t="s">
        <v>181</v>
      </c>
      <c r="B3" s="154" t="s">
        <v>191</v>
      </c>
      <c r="C3" s="155" t="s">
        <v>192</v>
      </c>
      <c r="D3" s="156" t="s">
        <v>48</v>
      </c>
      <c r="E3" s="156">
        <f>G3*H3</f>
        <v>3.9539999999999997</v>
      </c>
      <c r="F3" s="156">
        <f>G3*I3</f>
        <v>4.1564</v>
      </c>
      <c r="G3" s="157">
        <v>0.01</v>
      </c>
      <c r="H3" s="158">
        <v>395.4</v>
      </c>
      <c r="I3" s="158">
        <v>415.64</v>
      </c>
    </row>
    <row r="4" spans="1:9" ht="34.5" customHeight="1">
      <c r="A4" s="154" t="s">
        <v>181</v>
      </c>
      <c r="B4" s="154" t="s">
        <v>185</v>
      </c>
      <c r="C4" s="155" t="s">
        <v>186</v>
      </c>
      <c r="D4" s="156" t="s">
        <v>182</v>
      </c>
      <c r="E4" s="156">
        <f>G4*H4</f>
        <v>39.904500000000006</v>
      </c>
      <c r="F4" s="156">
        <f>G4*I4</f>
        <v>44.566500000000005</v>
      </c>
      <c r="G4" s="157">
        <v>1.85</v>
      </c>
      <c r="H4" s="158">
        <v>21.57</v>
      </c>
      <c r="I4" s="158">
        <v>24.09</v>
      </c>
    </row>
    <row r="5" spans="1:9" ht="34.5" customHeight="1">
      <c r="A5" s="154" t="s">
        <v>181</v>
      </c>
      <c r="B5" s="154" t="s">
        <v>187</v>
      </c>
      <c r="C5" s="155" t="s">
        <v>188</v>
      </c>
      <c r="D5" s="156" t="s">
        <v>182</v>
      </c>
      <c r="E5" s="156">
        <f>G5*H5</f>
        <v>12.600000000000001</v>
      </c>
      <c r="F5" s="156">
        <f>G5*I5</f>
        <v>13.934999999999999</v>
      </c>
      <c r="G5" s="157">
        <v>0.75</v>
      </c>
      <c r="H5" s="158">
        <v>16.8</v>
      </c>
      <c r="I5" s="158">
        <v>18.58</v>
      </c>
    </row>
    <row r="6" spans="1:9" ht="12.75">
      <c r="A6" s="154"/>
      <c r="B6" s="154"/>
      <c r="C6" s="155"/>
      <c r="D6" s="156"/>
      <c r="E6" s="156"/>
      <c r="F6" s="156"/>
      <c r="G6" s="157"/>
      <c r="H6" s="158"/>
      <c r="I6" s="158"/>
    </row>
    <row r="7" ht="12.75">
      <c r="A7" s="159" t="s">
        <v>183</v>
      </c>
    </row>
    <row r="10" spans="1:9" ht="51.75" customHeight="1">
      <c r="A10" s="229" t="s">
        <v>205</v>
      </c>
      <c r="B10" s="230"/>
      <c r="C10" s="230"/>
      <c r="D10" s="231"/>
      <c r="E10" s="150">
        <f>ROUND(SUM(E11:E18),2)</f>
        <v>1081.44</v>
      </c>
      <c r="F10" s="150">
        <f>ROUND(SUM(F11:F18),2)</f>
        <v>1092.55</v>
      </c>
      <c r="G10" s="151"/>
      <c r="H10" s="152">
        <f>E10</f>
        <v>1081.44</v>
      </c>
      <c r="I10" s="153">
        <f>F10</f>
        <v>1092.55</v>
      </c>
    </row>
    <row r="11" spans="1:9" ht="33.75">
      <c r="A11" s="154" t="s">
        <v>179</v>
      </c>
      <c r="B11" s="154">
        <v>37563</v>
      </c>
      <c r="C11" s="155" t="s">
        <v>198</v>
      </c>
      <c r="D11" s="156" t="s">
        <v>114</v>
      </c>
      <c r="E11" s="156">
        <f aca="true" t="shared" si="0" ref="E11:E16">G11*H11</f>
        <v>958.608</v>
      </c>
      <c r="F11" s="156">
        <f aca="true" t="shared" si="1" ref="F11:F16">G11*I11</f>
        <v>958.608</v>
      </c>
      <c r="G11" s="162">
        <v>3.36</v>
      </c>
      <c r="H11" s="158">
        <v>285.3</v>
      </c>
      <c r="I11" s="158">
        <v>285.3</v>
      </c>
    </row>
    <row r="12" spans="1:9" ht="22.5">
      <c r="A12" s="154" t="s">
        <v>181</v>
      </c>
      <c r="B12" s="154" t="s">
        <v>185</v>
      </c>
      <c r="C12" s="155" t="s">
        <v>186</v>
      </c>
      <c r="D12" s="156" t="s">
        <v>182</v>
      </c>
      <c r="E12" s="156">
        <f t="shared" si="0"/>
        <v>17.256</v>
      </c>
      <c r="F12" s="156">
        <f t="shared" si="1"/>
        <v>19.272000000000002</v>
      </c>
      <c r="G12" s="162">
        <v>0.8</v>
      </c>
      <c r="H12" s="158">
        <v>21.57</v>
      </c>
      <c r="I12" s="158">
        <v>24.09</v>
      </c>
    </row>
    <row r="13" spans="1:9" ht="22.5">
      <c r="A13" s="154" t="s">
        <v>181</v>
      </c>
      <c r="B13" s="154" t="s">
        <v>199</v>
      </c>
      <c r="C13" s="155" t="s">
        <v>200</v>
      </c>
      <c r="D13" s="156" t="s">
        <v>182</v>
      </c>
      <c r="E13" s="156">
        <f t="shared" si="0"/>
        <v>34.304</v>
      </c>
      <c r="F13" s="156">
        <f t="shared" si="1"/>
        <v>38.32</v>
      </c>
      <c r="G13" s="162">
        <v>1.6</v>
      </c>
      <c r="H13" s="158">
        <v>21.44</v>
      </c>
      <c r="I13" s="158">
        <v>23.95</v>
      </c>
    </row>
    <row r="14" spans="1:9" ht="22.5">
      <c r="A14" s="154" t="s">
        <v>181</v>
      </c>
      <c r="B14" s="154" t="s">
        <v>187</v>
      </c>
      <c r="C14" s="155" t="s">
        <v>188</v>
      </c>
      <c r="D14" s="156" t="s">
        <v>182</v>
      </c>
      <c r="E14" s="156">
        <f t="shared" si="0"/>
        <v>47.04</v>
      </c>
      <c r="F14" s="156">
        <f t="shared" si="1"/>
        <v>52.023999999999994</v>
      </c>
      <c r="G14" s="162">
        <v>2.8</v>
      </c>
      <c r="H14" s="158">
        <v>16.8</v>
      </c>
      <c r="I14" s="158">
        <v>18.58</v>
      </c>
    </row>
    <row r="15" spans="1:9" ht="45">
      <c r="A15" s="154" t="s">
        <v>181</v>
      </c>
      <c r="B15" s="154" t="s">
        <v>201</v>
      </c>
      <c r="C15" s="155" t="s">
        <v>202</v>
      </c>
      <c r="D15" s="156" t="s">
        <v>48</v>
      </c>
      <c r="E15" s="156">
        <f t="shared" si="0"/>
        <v>2.23092</v>
      </c>
      <c r="F15" s="156">
        <f t="shared" si="1"/>
        <v>2.3235</v>
      </c>
      <c r="G15" s="162">
        <v>0.006</v>
      </c>
      <c r="H15" s="158">
        <v>371.82</v>
      </c>
      <c r="I15" s="158">
        <v>387.25</v>
      </c>
    </row>
    <row r="16" spans="1:9" ht="33.75">
      <c r="A16" s="154" t="s">
        <v>179</v>
      </c>
      <c r="B16" s="154">
        <v>11456</v>
      </c>
      <c r="C16" s="155" t="s">
        <v>203</v>
      </c>
      <c r="D16" s="156" t="s">
        <v>184</v>
      </c>
      <c r="E16" s="156">
        <f t="shared" si="0"/>
        <v>22</v>
      </c>
      <c r="F16" s="156">
        <f t="shared" si="1"/>
        <v>22</v>
      </c>
      <c r="G16" s="162">
        <v>2</v>
      </c>
      <c r="H16" s="158" t="s">
        <v>204</v>
      </c>
      <c r="I16" s="158" t="s">
        <v>204</v>
      </c>
    </row>
    <row r="17" spans="1:9" ht="12.75">
      <c r="A17" s="154"/>
      <c r="B17" s="154"/>
      <c r="C17" s="155"/>
      <c r="D17" s="156"/>
      <c r="E17" s="156"/>
      <c r="F17" s="156"/>
      <c r="G17" s="157"/>
      <c r="H17" s="158"/>
      <c r="I17" s="158"/>
    </row>
    <row r="18" spans="1:9" ht="12.75">
      <c r="A18" s="154"/>
      <c r="B18" s="154"/>
      <c r="C18" s="155"/>
      <c r="D18" s="156"/>
      <c r="E18" s="156"/>
      <c r="F18" s="156"/>
      <c r="G18" s="157"/>
      <c r="H18" s="158"/>
      <c r="I18" s="158"/>
    </row>
    <row r="19" ht="12.75">
      <c r="A19" s="159" t="s">
        <v>113</v>
      </c>
    </row>
    <row r="22" spans="1:9" ht="37.5" customHeight="1">
      <c r="A22" s="229" t="s">
        <v>206</v>
      </c>
      <c r="B22" s="230"/>
      <c r="C22" s="230"/>
      <c r="D22" s="231"/>
      <c r="E22" s="150">
        <f>ROUND(SUM(E23:E30),2)</f>
        <v>2471.07</v>
      </c>
      <c r="F22" s="150">
        <f>ROUND(SUM(F23:F30),2)</f>
        <v>2483.9</v>
      </c>
      <c r="G22" s="151"/>
      <c r="H22" s="152">
        <f>E22</f>
        <v>2471.07</v>
      </c>
      <c r="I22" s="153">
        <f>F22</f>
        <v>2483.9</v>
      </c>
    </row>
    <row r="23" spans="1:9" ht="33.75">
      <c r="A23" s="154" t="s">
        <v>179</v>
      </c>
      <c r="B23" s="154">
        <v>37563</v>
      </c>
      <c r="C23" s="155" t="s">
        <v>198</v>
      </c>
      <c r="D23" s="156" t="s">
        <v>114</v>
      </c>
      <c r="E23" s="156">
        <f aca="true" t="shared" si="2" ref="E23:E28">G23*H23</f>
        <v>2310.93</v>
      </c>
      <c r="F23" s="156">
        <f aca="true" t="shared" si="3" ref="F23:F28">G23*I23</f>
        <v>2310.93</v>
      </c>
      <c r="G23" s="162">
        <v>8.1</v>
      </c>
      <c r="H23" s="158">
        <v>285.3</v>
      </c>
      <c r="I23" s="158">
        <v>285.3</v>
      </c>
    </row>
    <row r="24" spans="1:9" ht="22.5">
      <c r="A24" s="154" t="s">
        <v>181</v>
      </c>
      <c r="B24" s="154" t="s">
        <v>185</v>
      </c>
      <c r="C24" s="155" t="s">
        <v>186</v>
      </c>
      <c r="D24" s="156" t="s">
        <v>182</v>
      </c>
      <c r="E24" s="156">
        <f t="shared" si="2"/>
        <v>19.413</v>
      </c>
      <c r="F24" s="156">
        <f t="shared" si="3"/>
        <v>21.681</v>
      </c>
      <c r="G24" s="162">
        <v>0.9</v>
      </c>
      <c r="H24" s="158">
        <v>21.57</v>
      </c>
      <c r="I24" s="158">
        <v>24.09</v>
      </c>
    </row>
    <row r="25" spans="1:9" ht="22.5">
      <c r="A25" s="154" t="s">
        <v>181</v>
      </c>
      <c r="B25" s="154" t="s">
        <v>199</v>
      </c>
      <c r="C25" s="155" t="s">
        <v>200</v>
      </c>
      <c r="D25" s="156" t="s">
        <v>182</v>
      </c>
      <c r="E25" s="156">
        <f t="shared" si="2"/>
        <v>40.736</v>
      </c>
      <c r="F25" s="156">
        <f t="shared" si="3"/>
        <v>45.504999999999995</v>
      </c>
      <c r="G25" s="162">
        <v>1.9</v>
      </c>
      <c r="H25" s="158">
        <v>21.44</v>
      </c>
      <c r="I25" s="158">
        <v>23.95</v>
      </c>
    </row>
    <row r="26" spans="1:9" ht="22.5">
      <c r="A26" s="154" t="s">
        <v>181</v>
      </c>
      <c r="B26" s="154" t="s">
        <v>187</v>
      </c>
      <c r="C26" s="155" t="s">
        <v>188</v>
      </c>
      <c r="D26" s="156" t="s">
        <v>182</v>
      </c>
      <c r="E26" s="156">
        <f t="shared" si="2"/>
        <v>53.760000000000005</v>
      </c>
      <c r="F26" s="156">
        <f t="shared" si="3"/>
        <v>59.455999999999996</v>
      </c>
      <c r="G26" s="162">
        <v>3.2</v>
      </c>
      <c r="H26" s="158">
        <v>16.8</v>
      </c>
      <c r="I26" s="158">
        <v>18.58</v>
      </c>
    </row>
    <row r="27" spans="1:9" ht="45">
      <c r="A27" s="154" t="s">
        <v>181</v>
      </c>
      <c r="B27" s="154" t="s">
        <v>201</v>
      </c>
      <c r="C27" s="155" t="s">
        <v>202</v>
      </c>
      <c r="D27" s="156" t="s">
        <v>48</v>
      </c>
      <c r="E27" s="156">
        <f t="shared" si="2"/>
        <v>2.23092</v>
      </c>
      <c r="F27" s="156">
        <f t="shared" si="3"/>
        <v>2.3235</v>
      </c>
      <c r="G27" s="162">
        <v>0.006</v>
      </c>
      <c r="H27" s="158">
        <v>371.82</v>
      </c>
      <c r="I27" s="158">
        <v>387.25</v>
      </c>
    </row>
    <row r="28" spans="1:9" ht="33.75">
      <c r="A28" s="154" t="s">
        <v>179</v>
      </c>
      <c r="B28" s="154">
        <v>11456</v>
      </c>
      <c r="C28" s="155" t="s">
        <v>203</v>
      </c>
      <c r="D28" s="156" t="s">
        <v>184</v>
      </c>
      <c r="E28" s="156">
        <f t="shared" si="2"/>
        <v>44</v>
      </c>
      <c r="F28" s="156">
        <f t="shared" si="3"/>
        <v>44</v>
      </c>
      <c r="G28" s="162">
        <v>4</v>
      </c>
      <c r="H28" s="158" t="s">
        <v>204</v>
      </c>
      <c r="I28" s="158" t="s">
        <v>204</v>
      </c>
    </row>
    <row r="29" spans="1:9" ht="12.75">
      <c r="A29" s="154"/>
      <c r="B29" s="154"/>
      <c r="C29" s="155"/>
      <c r="D29" s="156"/>
      <c r="E29" s="156"/>
      <c r="F29" s="156"/>
      <c r="G29" s="157"/>
      <c r="H29" s="158"/>
      <c r="I29" s="158"/>
    </row>
    <row r="30" spans="1:9" ht="12.75">
      <c r="A30" s="154"/>
      <c r="B30" s="154"/>
      <c r="C30" s="155"/>
      <c r="D30" s="156"/>
      <c r="E30" s="156"/>
      <c r="F30" s="156"/>
      <c r="G30" s="157"/>
      <c r="H30" s="158"/>
      <c r="I30" s="158"/>
    </row>
    <row r="31" ht="12.75">
      <c r="A31" s="159" t="s">
        <v>189</v>
      </c>
    </row>
    <row r="35" spans="1:9" ht="32.25" customHeight="1">
      <c r="A35" s="229" t="s">
        <v>244</v>
      </c>
      <c r="B35" s="230"/>
      <c r="C35" s="230"/>
      <c r="D35" s="231"/>
      <c r="E35" s="150">
        <f>ROUND(SUM(E36:E41),2)</f>
        <v>49.41</v>
      </c>
      <c r="F35" s="150">
        <f>ROUND(SUM(F36:F41),2)</f>
        <v>49.8</v>
      </c>
      <c r="G35" s="151"/>
      <c r="H35" s="152">
        <f>E35</f>
        <v>49.41</v>
      </c>
      <c r="I35" s="153">
        <f>F35</f>
        <v>49.8</v>
      </c>
    </row>
    <row r="36" spans="1:9" ht="22.5">
      <c r="A36" s="154" t="s">
        <v>179</v>
      </c>
      <c r="B36" s="154" t="s">
        <v>215</v>
      </c>
      <c r="C36" s="155" t="s">
        <v>216</v>
      </c>
      <c r="D36" s="156" t="s">
        <v>114</v>
      </c>
      <c r="E36" s="156">
        <f>G36*H36</f>
        <v>29.3</v>
      </c>
      <c r="F36" s="156">
        <f>G36*I36</f>
        <v>29.3</v>
      </c>
      <c r="G36" s="162">
        <v>1</v>
      </c>
      <c r="H36" s="158">
        <v>29.3</v>
      </c>
      <c r="I36" s="158">
        <v>29.3</v>
      </c>
    </row>
    <row r="37" spans="1:9" ht="22.5">
      <c r="A37" s="154" t="s">
        <v>181</v>
      </c>
      <c r="B37" s="154" t="s">
        <v>187</v>
      </c>
      <c r="C37" s="155" t="s">
        <v>188</v>
      </c>
      <c r="D37" s="156" t="s">
        <v>182</v>
      </c>
      <c r="E37" s="156">
        <f>G37*H37</f>
        <v>1.6296000000000002</v>
      </c>
      <c r="F37" s="156">
        <f>G37*I37</f>
        <v>1.80226</v>
      </c>
      <c r="G37" s="162">
        <v>0.097</v>
      </c>
      <c r="H37" s="158">
        <v>16.8</v>
      </c>
      <c r="I37" s="158">
        <v>18.58</v>
      </c>
    </row>
    <row r="38" spans="1:9" ht="22.5">
      <c r="A38" s="154" t="s">
        <v>181</v>
      </c>
      <c r="B38" s="154" t="s">
        <v>217</v>
      </c>
      <c r="C38" s="155" t="s">
        <v>218</v>
      </c>
      <c r="D38" s="156" t="s">
        <v>182</v>
      </c>
      <c r="E38" s="156">
        <f>G38*H38</f>
        <v>1.83729</v>
      </c>
      <c r="F38" s="156">
        <f>G38*I38</f>
        <v>2.0475</v>
      </c>
      <c r="G38" s="162">
        <v>0.091</v>
      </c>
      <c r="H38" s="158">
        <v>20.19</v>
      </c>
      <c r="I38" s="158">
        <v>22.5</v>
      </c>
    </row>
    <row r="39" spans="1:9" ht="22.5">
      <c r="A39" s="154" t="s">
        <v>179</v>
      </c>
      <c r="B39" s="154">
        <v>40535</v>
      </c>
      <c r="C39" s="155" t="s">
        <v>219</v>
      </c>
      <c r="D39" s="156" t="s">
        <v>180</v>
      </c>
      <c r="E39" s="156">
        <f>G39*H39</f>
        <v>16.6477</v>
      </c>
      <c r="F39" s="156">
        <f>G39*I39</f>
        <v>16.6477</v>
      </c>
      <c r="G39" s="162">
        <v>2.77</v>
      </c>
      <c r="H39" s="158">
        <v>6.01</v>
      </c>
      <c r="I39" s="158">
        <v>6.01</v>
      </c>
    </row>
    <row r="40" spans="1:9" ht="12.75">
      <c r="A40" s="154"/>
      <c r="B40" s="154"/>
      <c r="C40" s="155"/>
      <c r="D40" s="156"/>
      <c r="E40" s="156"/>
      <c r="F40" s="156"/>
      <c r="G40" s="157"/>
      <c r="H40" s="158"/>
      <c r="I40" s="158"/>
    </row>
    <row r="41" spans="1:9" ht="12.75">
      <c r="A41" s="154"/>
      <c r="B41" s="154"/>
      <c r="C41" s="155"/>
      <c r="D41" s="156"/>
      <c r="E41" s="156"/>
      <c r="F41" s="156"/>
      <c r="G41" s="157"/>
      <c r="H41" s="158"/>
      <c r="I41" s="158"/>
    </row>
    <row r="42" ht="12.75">
      <c r="A42" s="159" t="s">
        <v>190</v>
      </c>
    </row>
    <row r="45" spans="1:9" ht="54.75" customHeight="1">
      <c r="A45" s="229" t="s">
        <v>227</v>
      </c>
      <c r="B45" s="230"/>
      <c r="C45" s="230"/>
      <c r="D45" s="231"/>
      <c r="E45" s="150">
        <f>ROUND(SUM(E46:E50),2)</f>
        <v>613.36</v>
      </c>
      <c r="F45" s="150">
        <f>ROUND(SUM(F46:F50),2)</f>
        <v>630</v>
      </c>
      <c r="G45" s="151"/>
      <c r="H45" s="152">
        <f>E45</f>
        <v>613.36</v>
      </c>
      <c r="I45" s="153">
        <f>F45</f>
        <v>630</v>
      </c>
    </row>
    <row r="46" spans="1:9" ht="56.25">
      <c r="A46" s="154" t="s">
        <v>181</v>
      </c>
      <c r="B46" s="154" t="s">
        <v>228</v>
      </c>
      <c r="C46" s="155" t="s">
        <v>232</v>
      </c>
      <c r="D46" s="156" t="s">
        <v>177</v>
      </c>
      <c r="E46" s="156">
        <f>G46*H46</f>
        <v>333.32</v>
      </c>
      <c r="F46" s="156">
        <f>G46*I46</f>
        <v>337.55</v>
      </c>
      <c r="G46" s="162">
        <v>1</v>
      </c>
      <c r="H46" s="158">
        <v>333.32</v>
      </c>
      <c r="I46" s="158">
        <v>337.55</v>
      </c>
    </row>
    <row r="47" spans="1:9" ht="33.75">
      <c r="A47" s="154" t="s">
        <v>181</v>
      </c>
      <c r="B47" s="154" t="s">
        <v>229</v>
      </c>
      <c r="C47" s="155" t="s">
        <v>233</v>
      </c>
      <c r="D47" s="156" t="s">
        <v>177</v>
      </c>
      <c r="E47" s="156">
        <f>G47*H47</f>
        <v>170.08</v>
      </c>
      <c r="F47" s="156">
        <f>G47*I47</f>
        <v>178.2</v>
      </c>
      <c r="G47" s="162">
        <v>1</v>
      </c>
      <c r="H47" s="158">
        <v>170.08</v>
      </c>
      <c r="I47" s="158">
        <v>178.2</v>
      </c>
    </row>
    <row r="48" spans="1:9" ht="56.25">
      <c r="A48" s="154" t="s">
        <v>181</v>
      </c>
      <c r="B48" s="154" t="s">
        <v>230</v>
      </c>
      <c r="C48" s="155" t="s">
        <v>234</v>
      </c>
      <c r="D48" s="156" t="s">
        <v>177</v>
      </c>
      <c r="E48" s="156">
        <f>G48*H48</f>
        <v>57.1</v>
      </c>
      <c r="F48" s="156">
        <f>G48*I48</f>
        <v>59.1</v>
      </c>
      <c r="G48" s="162">
        <v>2</v>
      </c>
      <c r="H48" s="158">
        <v>28.55</v>
      </c>
      <c r="I48" s="158">
        <v>29.55</v>
      </c>
    </row>
    <row r="49" spans="1:9" ht="56.25">
      <c r="A49" s="154" t="s">
        <v>181</v>
      </c>
      <c r="B49" s="154" t="s">
        <v>231</v>
      </c>
      <c r="C49" s="155" t="s">
        <v>235</v>
      </c>
      <c r="D49" s="156" t="s">
        <v>177</v>
      </c>
      <c r="E49" s="156">
        <f>G49*H49</f>
        <v>52.86</v>
      </c>
      <c r="F49" s="156">
        <f>G49*I49</f>
        <v>55.15</v>
      </c>
      <c r="G49" s="157">
        <v>1</v>
      </c>
      <c r="H49" s="158">
        <v>52.86</v>
      </c>
      <c r="I49" s="158">
        <v>55.15</v>
      </c>
    </row>
    <row r="50" spans="1:9" ht="12.75">
      <c r="A50" s="154"/>
      <c r="B50" s="154"/>
      <c r="C50" s="155"/>
      <c r="D50" s="156"/>
      <c r="E50" s="156"/>
      <c r="F50" s="156"/>
      <c r="G50" s="157"/>
      <c r="H50" s="158"/>
      <c r="I50" s="158"/>
    </row>
    <row r="51" ht="12.75">
      <c r="A51" s="159" t="s">
        <v>190</v>
      </c>
    </row>
  </sheetData>
  <sheetProtection password="C637" sheet="1" selectLockedCells="1"/>
  <mergeCells count="5">
    <mergeCell ref="A1:D1"/>
    <mergeCell ref="A10:D10"/>
    <mergeCell ref="A22:D22"/>
    <mergeCell ref="A35:D35"/>
    <mergeCell ref="A45:D45"/>
  </mergeCells>
  <printOptions/>
  <pageMargins left="0.511811024" right="0.511811024" top="0.787401575" bottom="0.787401575" header="0.31496062" footer="0.3149606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2019-07-23T17:49:44Z</cp:lastPrinted>
  <dcterms:created xsi:type="dcterms:W3CDTF">2006-10-10T19:21:35Z</dcterms:created>
  <dcterms:modified xsi:type="dcterms:W3CDTF">2019-08-01T13:18:19Z</dcterms:modified>
  <cp:category/>
  <cp:version/>
  <cp:contentType/>
  <cp:contentStatus/>
</cp:coreProperties>
</file>