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736" windowHeight="9732" tabRatio="818" activeTab="5"/>
  </bookViews>
  <sheets>
    <sheet name="Índice" sheetId="24" r:id="rId1"/>
    <sheet name="1 Identificação do serviço" sheetId="25" r:id="rId2"/>
    <sheet name="2-Dimensionamento" sheetId="17" r:id="rId3"/>
    <sheet name="8-Combustível" sheetId="26" r:id="rId4"/>
    <sheet name="3-Mão de obra" sheetId="18" r:id="rId5"/>
    <sheet name="4-Encargos Sociais" sheetId="23" r:id="rId6"/>
    <sheet name="5-EPI" sheetId="21" r:id="rId7"/>
    <sheet name="6-Material" sheetId="20" r:id="rId8"/>
    <sheet name="7-Despesas Indiretas" sheetId="16" r:id="rId9"/>
    <sheet name="9-PV" sheetId="15" r:id="rId10"/>
  </sheets>
  <definedNames>
    <definedName name="_xlnm.Print_Area" localSheetId="9">'9-PV'!$B$4:$I$48</definedName>
    <definedName name="B" localSheetId="2">#REF!</definedName>
    <definedName name="B" localSheetId="4">#REF!</definedName>
    <definedName name="B" localSheetId="7">#REF!</definedName>
    <definedName name="B" localSheetId="8">#REF!</definedName>
    <definedName name="B" localSheetId="9">#REF!</definedName>
    <definedName name="B" localSheetId="0">#REF!</definedName>
    <definedName name="B">#REF!</definedName>
    <definedName name="BANCO" localSheetId="2">#REF!</definedName>
    <definedName name="BANCO" localSheetId="4">#REF!</definedName>
    <definedName name="BANCO" localSheetId="7">#REF!</definedName>
    <definedName name="BANCO" localSheetId="8">#REF!</definedName>
    <definedName name="BANCO" localSheetId="9">#REF!</definedName>
    <definedName name="BANCO">#REF!</definedName>
    <definedName name="Banco_dados_IM" localSheetId="2">#REF!</definedName>
    <definedName name="Banco_dados_IM" localSheetId="4">#REF!</definedName>
    <definedName name="Banco_dados_IM" localSheetId="7">#REF!</definedName>
    <definedName name="Banco_dados_IM" localSheetId="8">#REF!</definedName>
    <definedName name="Banco_dados_IM" localSheetId="9">#REF!</definedName>
    <definedName name="Banco_dados_IM">#REF!</definedName>
    <definedName name="C_" localSheetId="2">#REF!</definedName>
    <definedName name="C_" localSheetId="4">#REF!</definedName>
    <definedName name="C_" localSheetId="7">#REF!</definedName>
    <definedName name="C_" localSheetId="8">#REF!</definedName>
    <definedName name="C_" localSheetId="9">#REF!</definedName>
    <definedName name="C_">#REF!</definedName>
    <definedName name="Critérios_IM" localSheetId="2">#REF!</definedName>
    <definedName name="Critérios_IM" localSheetId="4">#REF!</definedName>
    <definedName name="Critérios_IM" localSheetId="7">#REF!</definedName>
    <definedName name="Critérios_IM" localSheetId="8">#REF!</definedName>
    <definedName name="Critérios_IM" localSheetId="9">#REF!</definedName>
    <definedName name="Critérios_IM">#REF!</definedName>
    <definedName name="D" localSheetId="2">#REF!</definedName>
    <definedName name="D" localSheetId="4">#REF!</definedName>
    <definedName name="D" localSheetId="7">#REF!</definedName>
    <definedName name="D" localSheetId="8">#REF!</definedName>
    <definedName name="D" localSheetId="9">#REF!</definedName>
    <definedName name="D">#REF!</definedName>
    <definedName name="DADOS" localSheetId="2">#REF!</definedName>
    <definedName name="DADOS" localSheetId="4">#REF!</definedName>
    <definedName name="DADOS" localSheetId="7">#REF!</definedName>
    <definedName name="DADOS" localSheetId="8">#REF!</definedName>
    <definedName name="DADOS" localSheetId="9">#REF!</definedName>
    <definedName name="DADOS">#REF!</definedName>
    <definedName name="E" localSheetId="2">#REF!</definedName>
    <definedName name="E" localSheetId="4">#REF!</definedName>
    <definedName name="E" localSheetId="7">#REF!</definedName>
    <definedName name="E" localSheetId="8">#REF!</definedName>
    <definedName name="E" localSheetId="9">#REF!</definedName>
    <definedName name="E">#REF!</definedName>
    <definedName name="F" localSheetId="2">#REF!</definedName>
    <definedName name="F" localSheetId="4">#REF!</definedName>
    <definedName name="F" localSheetId="7">#REF!</definedName>
    <definedName name="F" localSheetId="8">#REF!</definedName>
    <definedName name="F" localSheetId="9">#REF!</definedName>
    <definedName name="F">#REF!</definedName>
    <definedName name="G" localSheetId="2">#REF!</definedName>
    <definedName name="G" localSheetId="4">#REF!</definedName>
    <definedName name="G" localSheetId="7">#REF!</definedName>
    <definedName name="G" localSheetId="8">#REF!</definedName>
    <definedName name="G" localSheetId="9">#REF!</definedName>
    <definedName name="G">#REF!</definedName>
    <definedName name="ORCAMENTO" localSheetId="2">#REF!</definedName>
    <definedName name="ORCAMENTO" localSheetId="4">#REF!</definedName>
    <definedName name="ORCAMENTO" localSheetId="7">#REF!</definedName>
    <definedName name="ORCAMENTO" localSheetId="8">#REF!</definedName>
    <definedName name="ORCAMENTO" localSheetId="9">#REF!</definedName>
    <definedName name="ORCAMENTO">#REF!</definedName>
    <definedName name="Planilha" localSheetId="2">#REF!</definedName>
    <definedName name="Planilha" localSheetId="4">#REF!</definedName>
    <definedName name="Planilha" localSheetId="7">#REF!</definedName>
    <definedName name="Planilha" localSheetId="8">#REF!</definedName>
    <definedName name="Planilha" localSheetId="9">#REF!</definedName>
    <definedName name="Planilha">#REF!</definedName>
    <definedName name="RESULTADOS" localSheetId="2">#REF!</definedName>
    <definedName name="RESULTADOS" localSheetId="4">#REF!</definedName>
    <definedName name="RESULTADOS" localSheetId="7">#REF!</definedName>
    <definedName name="RESULTADOS" localSheetId="8">#REF!</definedName>
    <definedName name="RESULTADOS" localSheetId="9">#REF!</definedName>
    <definedName name="RESULTADOS">#REF!</definedName>
    <definedName name="RESUMO" localSheetId="2">#REF!</definedName>
    <definedName name="RESUMO" localSheetId="4">#REF!</definedName>
    <definedName name="RESUMO" localSheetId="7">#REF!</definedName>
    <definedName name="RESUMO" localSheetId="8">#REF!</definedName>
    <definedName name="RESUMO" localSheetId="9">#REF!</definedName>
    <definedName name="RESUMO">#REF!</definedName>
    <definedName name="VARRICAO" localSheetId="2">#REF!</definedName>
    <definedName name="VARRICAO" localSheetId="4">#REF!</definedName>
    <definedName name="VARRICAO" localSheetId="7">#REF!</definedName>
    <definedName name="VARRICAO" localSheetId="8">#REF!</definedName>
    <definedName name="VARRICAO" localSheetId="9">#REF!</definedName>
    <definedName name="VARRICAO">#REF!</definedName>
  </definedNames>
  <calcPr calcId="144525"/>
</workbook>
</file>

<file path=xl/comments10.xml><?xml version="1.0" encoding="utf-8"?>
<comments xmlns="http://schemas.openxmlformats.org/spreadsheetml/2006/main">
  <authors>
    <author>Carlos Copia</author>
  </authors>
  <commentList>
    <comment ref="H30" authorId="0">
      <text>
        <r>
          <rPr>
            <b/>
            <sz val="9"/>
            <rFont val="Tahoma"/>
            <family val="2"/>
          </rPr>
          <t>Margem de lucro da empresa</t>
        </r>
      </text>
    </comment>
  </commentList>
</comments>
</file>

<file path=xl/comments3.xml><?xml version="1.0" encoding="utf-8"?>
<comments xmlns="http://schemas.openxmlformats.org/spreadsheetml/2006/main">
  <authors>
    <author>CLESIO FIDENCIO</author>
  </authors>
  <commentList>
    <comment ref="G33" authorId="0">
      <text>
        <r>
          <rPr>
            <b/>
            <sz val="9"/>
            <rFont val="Tahoma"/>
            <family val="2"/>
          </rPr>
          <t>40% do consumo de combustível</t>
        </r>
        <r>
          <rPr>
            <sz val="9"/>
            <rFont val="Tahoma"/>
            <family val="2"/>
          </rPr>
          <t xml:space="preserve">
Dados obtidos junto ao Departamento de Frotas do Município.
</t>
        </r>
      </text>
    </comment>
    <comment ref="G34" authorId="0">
      <text>
        <r>
          <rPr>
            <b/>
            <sz val="9"/>
            <rFont val="Tahoma"/>
            <family val="2"/>
          </rPr>
          <t>CLESIO FIDENCIO: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CLESIO FIDENCIO</author>
  </authors>
  <commentList>
    <comment ref="D20" authorId="0">
      <text>
        <r>
          <rPr>
            <b/>
            <sz val="9"/>
            <rFont val="Tahoma"/>
            <family val="2"/>
          </rPr>
          <t>A  média de consumo está baseada na médio de consumo dos ônibus escolares do Município - Dados obtidos junto ao Departamento de Frotas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Micro201701</author>
  </authors>
  <commentList>
    <comment ref="C7" authorId="0">
      <text>
        <r>
          <rPr>
            <b/>
            <sz val="9"/>
            <rFont val="Tahoma"/>
            <family val="2"/>
          </rPr>
          <t>Micro201701:</t>
        </r>
        <r>
          <rPr>
            <sz val="9"/>
            <rFont val="Tahoma"/>
            <family val="2"/>
          </rPr>
          <t xml:space="preserve">
IPVA 1% DO VALOR MÉDIO DO VEÍCULO DIV POR 12</t>
        </r>
      </text>
    </comment>
    <comment ref="C8" authorId="0">
      <text>
        <r>
          <rPr>
            <b/>
            <sz val="9"/>
            <rFont val="Tahoma"/>
            <family val="2"/>
          </rPr>
          <t>Micro201701:</t>
        </r>
        <r>
          <rPr>
            <sz val="9"/>
            <rFont val="Tahoma"/>
            <family val="2"/>
          </rPr>
          <t xml:space="preserve">
CONFORME TABELA DETRAN SEU VALOR DIVIDIDO POR 12</t>
        </r>
      </text>
    </comment>
    <comment ref="C9" authorId="0">
      <text>
        <r>
          <rPr>
            <b/>
            <sz val="9"/>
            <rFont val="Tahoma"/>
            <family val="2"/>
          </rPr>
          <t>Micro201701:</t>
        </r>
        <r>
          <rPr>
            <sz val="9"/>
            <rFont val="Tahoma"/>
            <family val="2"/>
          </rPr>
          <t xml:space="preserve">
DUAS VISTORIAS SEMESTRAIS DE R$ 98,98 DIV POR 12</t>
        </r>
      </text>
    </comment>
    <comment ref="C10" authorId="0">
      <text>
        <r>
          <rPr>
            <b/>
            <sz val="9"/>
            <rFont val="Tahoma"/>
            <family val="2"/>
          </rPr>
          <t>Micro201701:</t>
        </r>
        <r>
          <rPr>
            <sz val="9"/>
            <rFont val="Tahoma"/>
            <family val="2"/>
          </rPr>
          <t xml:space="preserve">
VALOR DO CURSO DE 250,00 DIV. POR 12</t>
        </r>
      </text>
    </comment>
    <comment ref="C11" authorId="0">
      <text>
        <r>
          <rPr>
            <b/>
            <sz val="9"/>
            <rFont val="Tahoma"/>
            <family val="2"/>
          </rPr>
          <t>Micro201701:</t>
        </r>
        <r>
          <rPr>
            <sz val="9"/>
            <rFont val="Tahoma"/>
            <family val="2"/>
          </rPr>
          <t xml:space="preserve">
CONSIDERANDO VISTORIA 289,96 DIV. POR 12</t>
        </r>
      </text>
    </comment>
    <comment ref="C12" authorId="0">
      <text>
        <r>
          <rPr>
            <b/>
            <sz val="9"/>
            <rFont val="Tahoma"/>
            <family val="2"/>
          </rPr>
          <t>Micro201701:</t>
        </r>
        <r>
          <rPr>
            <sz val="9"/>
            <rFont val="Tahoma"/>
            <family val="2"/>
          </rPr>
          <t xml:space="preserve">
CONSIDERANDO UM GASTO ANUAL DE 390,00 DIV. POR 12</t>
        </r>
      </text>
    </comment>
    <comment ref="C13" authorId="0">
      <text>
        <r>
          <rPr>
            <b/>
            <sz val="9"/>
            <rFont val="Tahoma"/>
            <family val="2"/>
          </rPr>
          <t>Micro201701:</t>
        </r>
        <r>
          <rPr>
            <sz val="9"/>
            <rFont val="Tahoma"/>
            <family val="2"/>
          </rPr>
          <t xml:space="preserve">
90 REAIS ANUIS DIV. POR 12</t>
        </r>
      </text>
    </comment>
  </commentList>
</comments>
</file>

<file path=xl/sharedStrings.xml><?xml version="1.0" encoding="utf-8"?>
<sst xmlns="http://schemas.openxmlformats.org/spreadsheetml/2006/main" count="271" uniqueCount="252">
  <si>
    <t>Total</t>
  </si>
  <si>
    <t>Salário Nominal Mensal (R$) =</t>
  </si>
  <si>
    <t>Base semanal (horas) =</t>
  </si>
  <si>
    <t>Quant.</t>
  </si>
  <si>
    <t>Valor Unitário</t>
  </si>
  <si>
    <t>Base mensal (horas) =</t>
  </si>
  <si>
    <t>Total =</t>
  </si>
  <si>
    <t>Férias</t>
  </si>
  <si>
    <t>TOTAL =</t>
  </si>
  <si>
    <t>Total sem encargos =</t>
  </si>
  <si>
    <t>Total com encargos =</t>
  </si>
  <si>
    <t>Total do efetivo =</t>
  </si>
  <si>
    <t>Horas Extras (100%) =</t>
  </si>
  <si>
    <t>Boné</t>
  </si>
  <si>
    <t>Calçado de segurança</t>
  </si>
  <si>
    <t>Capa de chuva amarela com reflexivo</t>
  </si>
  <si>
    <t>Colete reflexivo</t>
  </si>
  <si>
    <t>Luva de proteção</t>
  </si>
  <si>
    <t>Protetor solar FPS 30</t>
  </si>
  <si>
    <t>DESCRIÇÃO</t>
  </si>
  <si>
    <t>Custo</t>
  </si>
  <si>
    <t>unitário</t>
  </si>
  <si>
    <t>Horas Extras (50%) =</t>
  </si>
  <si>
    <t>Encargos sociais (%) =</t>
  </si>
  <si>
    <t>(R$)</t>
  </si>
  <si>
    <t>Quantidade =</t>
  </si>
  <si>
    <t>Mão de Obra Direta</t>
  </si>
  <si>
    <t>Adicional de insalubridade (%) =</t>
  </si>
  <si>
    <t>TOTAL MÃO DE OBRA =</t>
  </si>
  <si>
    <t>RESUMO DA MÃO DE OBRA</t>
  </si>
  <si>
    <t>UNIFORMES E EQUIPAMENTOS</t>
  </si>
  <si>
    <t>CUSTO TOTAL =</t>
  </si>
  <si>
    <t>Grupo:</t>
  </si>
  <si>
    <t>RESUMO DOS CUSTOS OPERACIONAIS</t>
  </si>
  <si>
    <t>Cliente:</t>
  </si>
  <si>
    <t>Descrição</t>
  </si>
  <si>
    <t>(R$/mês)</t>
  </si>
  <si>
    <t>OUTROS GASTOS</t>
  </si>
  <si>
    <t>Obs.:</t>
  </si>
  <si>
    <t>FORMAÇÃO DO PREÇO DE VENDA</t>
  </si>
  <si>
    <t>% SOBRE O PREÇO DE VENDA</t>
  </si>
  <si>
    <t>Preço unitário:</t>
  </si>
  <si>
    <t xml:space="preserve">   (+) PIS</t>
  </si>
  <si>
    <t xml:space="preserve">   (+) COFINS</t>
  </si>
  <si>
    <t xml:space="preserve">   (+) ISS</t>
  </si>
  <si>
    <t>Soma dos Percentuais</t>
  </si>
  <si>
    <t>Uniforme e EPI</t>
  </si>
  <si>
    <t>Valor</t>
  </si>
  <si>
    <t>Licenças</t>
  </si>
  <si>
    <t>Despesas Indiretas</t>
  </si>
  <si>
    <t>Total dos Custos</t>
  </si>
  <si>
    <t>Operação:</t>
  </si>
  <si>
    <t>Total de horas de trabalho diário =</t>
  </si>
  <si>
    <t>Vida útil (meses) =</t>
  </si>
  <si>
    <t>Custo total de manutenção (R$) =</t>
  </si>
  <si>
    <t>Custo mensal do capital (R$) =</t>
  </si>
  <si>
    <t>Custo do capital (% a.m) =</t>
  </si>
  <si>
    <t>Custo da depreciação mensal (R$) =</t>
  </si>
  <si>
    <t>DISCRIMINAÇÃO</t>
  </si>
  <si>
    <t>% Salário</t>
  </si>
  <si>
    <t>Mensal</t>
  </si>
  <si>
    <t>GRUPO A</t>
  </si>
  <si>
    <t>Básico</t>
  </si>
  <si>
    <t>TOTAL GRUPO A</t>
  </si>
  <si>
    <t>GRUPO B</t>
  </si>
  <si>
    <t>TOTAL GRUPO B</t>
  </si>
  <si>
    <t>GRUPO C</t>
  </si>
  <si>
    <t>TOTAL GRUPO C</t>
  </si>
  <si>
    <t>TOTAL GERAL</t>
  </si>
  <si>
    <t>Reserva Técnica (domingos+absenteismo+férias) =</t>
  </si>
  <si>
    <t>Custo mensal/funcionário (R$) =</t>
  </si>
  <si>
    <t xml:space="preserve"> </t>
  </si>
  <si>
    <t>Camisa manga longa</t>
  </si>
  <si>
    <t>Camiseta manga curta</t>
  </si>
  <si>
    <t>Consumo</t>
  </si>
  <si>
    <t>Anual</t>
  </si>
  <si>
    <t>Custo mensal por funcionário (R$) =</t>
  </si>
  <si>
    <t>Custo mensal do efetivo (R$) =</t>
  </si>
  <si>
    <t xml:space="preserve"> Custo unitário (R$) =</t>
  </si>
  <si>
    <t>Custo mensal (R$) =</t>
  </si>
  <si>
    <t>QUANTIDADE DE DIAS ÚTEIS POR ANO</t>
  </si>
  <si>
    <t>Quantidade de dias no ano =</t>
  </si>
  <si>
    <t>Quantidade de domingos no ano =</t>
  </si>
  <si>
    <t>Quantidade  de dias úteis no ano =</t>
  </si>
  <si>
    <t>Quantidade de dias úteis no mês =</t>
  </si>
  <si>
    <t xml:space="preserve">   1 / (30)</t>
  </si>
  <si>
    <t>ÍNDICE</t>
  </si>
  <si>
    <t>1º turno diurno</t>
  </si>
  <si>
    <t xml:space="preserve">TOTAL GERAL </t>
  </si>
  <si>
    <t xml:space="preserve">   1 - (28)</t>
  </si>
  <si>
    <t>TOTAL ( 1 a 5 )</t>
  </si>
  <si>
    <t>Consultorias (CONTABILIDADE)</t>
  </si>
  <si>
    <t>SESC OU SESI</t>
  </si>
  <si>
    <t>SENAI OU SENAC</t>
  </si>
  <si>
    <t>SEBRAE</t>
  </si>
  <si>
    <t>INCRA</t>
  </si>
  <si>
    <t>INSS</t>
  </si>
  <si>
    <t>FGTS</t>
  </si>
  <si>
    <t>Salário Educação</t>
  </si>
  <si>
    <t>Seguro acidente do trabalho</t>
  </si>
  <si>
    <t>Incidencia do FGTS sobre o aviso previo indenizado</t>
  </si>
  <si>
    <t xml:space="preserve">Multa do FGTS e contribuição social sobre o aviso previo indenizado </t>
  </si>
  <si>
    <t>Aviso previo trabalhado</t>
  </si>
  <si>
    <t>Incidencia dos encargos sobre o aviso previo trabalhado</t>
  </si>
  <si>
    <t>Multa do FGTS e contribuição social sobre o aviso previo trabalhado</t>
  </si>
  <si>
    <r>
      <t>13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salário ( 100x30/360)</t>
    </r>
  </si>
  <si>
    <t>Ausencias  Legais</t>
  </si>
  <si>
    <t>Licença paternidade</t>
  </si>
  <si>
    <t>Ausencia por acidente de trabalho</t>
  </si>
  <si>
    <t>Afastamento maternidade</t>
  </si>
  <si>
    <t>Nota 1: Como a planilha de custos e formação de preços é calculada mensalmente, provisiona-se proporcionalmente 1/12 (um doze avos) dos valores referentes a gratificação natalina e adicional de férias.</t>
  </si>
  <si>
    <t>Nota 1: Os percentuais dos encargos previdenciários, do FGTS e demais contribuições são aqueles estabelecidos pela legislação vigente.</t>
  </si>
  <si>
    <t>Nota 2: O adicional de férias contido corresponde a 1/3 (um terço) da remuneração que por sua vez é divido por 12 (doze) conforme Nota 1 acima</t>
  </si>
  <si>
    <t>Nota: As alíneas do grupo "C" referem-se somente ao custo que será pago ao repositor pelos dias trabalhados quando da necessidade de substituir a mão de obra alocada na prestação do serviço.</t>
  </si>
  <si>
    <r>
      <t>1)</t>
    </r>
    <r>
      <rPr>
        <sz val="11"/>
        <color indexed="8"/>
        <rFont val="Ecofont_Spranq_eco_Sans"/>
        <family val="2"/>
      </rPr>
      <t>  O Imposto de Renda de Pessoa Jurídica - IRPJ - e a Contribuição Social sobre o Lucro Líquido - CSLL, que não podem ser repassados à Administração, não serão incluídos na proposta de preços apresentada.</t>
    </r>
  </si>
  <si>
    <r>
      <t>N</t>
    </r>
    <r>
      <rPr>
        <strike/>
        <sz val="11"/>
        <color indexed="8"/>
        <rFont val="Ecofont_Spranq_eco_Sans"/>
        <family val="2"/>
      </rPr>
      <t>º</t>
    </r>
    <r>
      <rPr>
        <sz val="11"/>
        <color indexed="8"/>
        <rFont val="Ecofont_Spranq_eco_Sans"/>
        <family val="2"/>
      </rPr>
      <t xml:space="preserve"> Processo</t>
    </r>
  </si>
  <si>
    <r>
      <t>Licitação N</t>
    </r>
    <r>
      <rPr>
        <strike/>
        <sz val="11"/>
        <color indexed="8"/>
        <rFont val="Ecofont_Spranq_eco_Sans"/>
        <family val="2"/>
      </rPr>
      <t>º</t>
    </r>
    <r>
      <rPr>
        <sz val="11"/>
        <color indexed="8"/>
        <rFont val="Ecofont_Spranq_eco_Sans"/>
        <family val="2"/>
      </rPr>
      <t xml:space="preserve"> </t>
    </r>
  </si>
  <si>
    <t>       Discriminação dos Serviços (dados referentes à contratação)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</si>
  <si>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</si>
  <si>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</si>
  <si>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</si>
  <si>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</si>
  <si>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</si>
  <si>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</si>
  <si>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>D</t>
  </si>
  <si>
    <r>
      <t>N</t>
    </r>
    <r>
      <rPr>
        <strike/>
        <sz val="11"/>
        <color indexed="8"/>
        <rFont val="Ecofont_Spranq_eco_Sans"/>
        <family val="2"/>
      </rPr>
      <t>º</t>
    </r>
    <r>
      <rPr>
        <sz val="11"/>
        <color indexed="8"/>
        <rFont val="Ecofont_Spranq_eco_Sans"/>
        <family val="2"/>
      </rPr>
      <t xml:space="preserve"> de meses de execução contratual</t>
    </r>
  </si>
  <si>
    <t>E</t>
  </si>
  <si>
    <t>Local da prestação de serviços</t>
  </si>
  <si>
    <t>Tipo de Serviço</t>
  </si>
  <si>
    <t>Unidade Medida</t>
  </si>
  <si>
    <t>Quantidade Total a Contratar em função da Unidade medida</t>
  </si>
  <si>
    <t>Mão de Obra Vinculada à Execução Contratual</t>
  </si>
  <si>
    <t xml:space="preserve">Tipo de serviço 
</t>
  </si>
  <si>
    <t>Classificação Brasileira de Ocupações (CBO)</t>
  </si>
  <si>
    <t xml:space="preserve">Salário normativo da Categoria Profissional </t>
  </si>
  <si>
    <t>Categoria profissional</t>
  </si>
  <si>
    <t>Data base da categoria (dia/mês/ano)</t>
  </si>
  <si>
    <t>Nota 1: Deverá ser elaborado um quadro para cada tipo de serviço</t>
  </si>
  <si>
    <t>Nota 2: A planilha será calculada considerando o valor mensal do empregado.</t>
  </si>
  <si>
    <t>Nota: Valores mensais por empregado.</t>
  </si>
  <si>
    <t xml:space="preserve">   (+) IRRJ</t>
  </si>
  <si>
    <t xml:space="preserve">   (+) CPP</t>
  </si>
  <si>
    <t xml:space="preserve">   (+) CSLL</t>
  </si>
  <si>
    <t>1 - IDENTIFICAÇÃO</t>
  </si>
  <si>
    <t>Nota 1: O Módulo  refere-se ao valor mensal devido ao empregado pela prestação do serviço no período de 12 meses.</t>
  </si>
  <si>
    <t>Nota 1: Será conciderada a data da apresentação da proposta alinea "A" que deverá coincidir com a data limite da apresentação da proposta da licitação (data da abertura da licitação), para fins de concessão de reajuste.</t>
  </si>
  <si>
    <t>Dois Vizinhos</t>
  </si>
  <si>
    <t>Nota 2: O SAT a depender do grau de risco do serviço irá variar entre 1%, para risco leve, de 2%, para risco médio, e de 3% de risco grave.</t>
  </si>
  <si>
    <t>Lucro</t>
  </si>
  <si>
    <t>Nota 1: O valor dos tributos é obtido aplicando percentual sobre o faturamento.</t>
  </si>
  <si>
    <t>2 - Dimensionamento</t>
  </si>
  <si>
    <t>2.1-</t>
  </si>
  <si>
    <t>2.2-</t>
  </si>
  <si>
    <t>2.3-</t>
  </si>
  <si>
    <t>3 - MÃO DE OBRA</t>
  </si>
  <si>
    <t>3.1 - MÃO DE OBRA DIRETA</t>
  </si>
  <si>
    <t>3.1.1 - Dados complementares para composição dos custos referentes à mão-de-obra</t>
  </si>
  <si>
    <t>TURNO DE TRABALHO</t>
  </si>
  <si>
    <t>OBSERVAÇÕES</t>
  </si>
  <si>
    <r>
      <t xml:space="preserve">O </t>
    </r>
    <r>
      <rPr>
        <b/>
        <sz val="10"/>
        <rFont val="Arial"/>
        <family val="2"/>
      </rPr>
      <t>Total com encargos</t>
    </r>
    <r>
      <rPr>
        <sz val="10"/>
        <rFont val="Arial"/>
        <family val="2"/>
      </rPr>
      <t xml:space="preserve"> é a soma do </t>
    </r>
    <r>
      <rPr>
        <b/>
        <sz val="10"/>
        <rFont val="Arial"/>
        <family val="2"/>
      </rPr>
      <t>Total sem encargos</t>
    </r>
    <r>
      <rPr>
        <sz val="10"/>
        <rFont val="Arial"/>
        <family val="2"/>
      </rPr>
      <t xml:space="preserve"> com o valor dos encargos, obtido multiplicando os </t>
    </r>
    <r>
      <rPr>
        <b/>
        <sz val="10"/>
        <rFont val="Arial"/>
        <family val="2"/>
      </rPr>
      <t>Encargos sociais (%)</t>
    </r>
    <r>
      <rPr>
        <sz val="10"/>
        <rFont val="Arial"/>
        <family val="2"/>
      </rPr>
      <t xml:space="preserve"> pelo </t>
    </r>
    <r>
      <rPr>
        <b/>
        <sz val="10"/>
        <rFont val="Arial"/>
        <family val="2"/>
      </rPr>
      <t>Salário Nominal Mensal (R$)</t>
    </r>
    <r>
      <rPr>
        <sz val="10"/>
        <rFont val="Arial"/>
        <family val="2"/>
      </rPr>
      <t>.</t>
    </r>
  </si>
  <si>
    <r>
      <t xml:space="preserve">O </t>
    </r>
    <r>
      <rPr>
        <b/>
        <sz val="10"/>
        <rFont val="Arial"/>
        <family val="2"/>
      </rPr>
      <t>Total do efetivo</t>
    </r>
    <r>
      <rPr>
        <sz val="10"/>
        <rFont val="Arial"/>
        <family val="2"/>
      </rPr>
      <t xml:space="preserve"> é obtido multiplicando a </t>
    </r>
    <r>
      <rPr>
        <b/>
        <sz val="10"/>
        <rFont val="Arial"/>
        <family val="2"/>
      </rPr>
      <t>Quantidade</t>
    </r>
    <r>
      <rPr>
        <sz val="10"/>
        <rFont val="Arial"/>
        <family val="2"/>
      </rPr>
      <t xml:space="preserve"> de funcionários pelo </t>
    </r>
    <r>
      <rPr>
        <b/>
        <sz val="10"/>
        <rFont val="Arial"/>
        <family val="2"/>
      </rPr>
      <t>Custo mensal/funcionário (R$)</t>
    </r>
    <r>
      <rPr>
        <sz val="10"/>
        <rFont val="Arial"/>
        <family val="2"/>
      </rPr>
      <t>.</t>
    </r>
  </si>
  <si>
    <t>5 - UNIFORMES E EQUIPAMENTOS DE PROTEÇÃO INDIVIDUAL</t>
  </si>
  <si>
    <t>6.1 Ferramentas</t>
  </si>
  <si>
    <t>7 - DESPESAS INDIRETAS</t>
  </si>
  <si>
    <r>
      <t xml:space="preserve">O valor dos </t>
    </r>
    <r>
      <rPr>
        <b/>
        <sz val="10"/>
        <rFont val="Arial"/>
        <family val="2"/>
      </rPr>
      <t>Encargos sociais (%)</t>
    </r>
    <r>
      <rPr>
        <sz val="10"/>
        <rFont val="Arial"/>
        <family val="2"/>
      </rPr>
      <t xml:space="preserve"> é calculado por meio dos valores preenchidos pela empresa proponente na próxima planilha (</t>
    </r>
    <r>
      <rPr>
        <b/>
        <sz val="10"/>
        <rFont val="Arial"/>
        <family val="2"/>
      </rPr>
      <t>Encargos Sociais</t>
    </r>
    <r>
      <rPr>
        <sz val="10"/>
        <rFont val="Arial"/>
        <family val="2"/>
      </rPr>
      <t>").</t>
    </r>
  </si>
  <si>
    <t>Salário Ins. (R$) =</t>
  </si>
  <si>
    <t>Auxílio alimentação diário (R$) =</t>
  </si>
  <si>
    <t>Assistência médica familiar mensal (R$) =</t>
  </si>
  <si>
    <t>Total Despesas Indiretas e Lucro</t>
  </si>
  <si>
    <t>Nota 3: Os itens que contemplam o grupo "C" se referem ao custo dos dias trabalhados pelo repositor/substituto que por ventura venha cobrir o empregado nos casos de Ausências Legais  e/ou na Intrajornada, a depender da prestação do serviço.</t>
  </si>
  <si>
    <t>Nota 4: Haverá a incidência do grupo "A" sobre esse módulo.</t>
  </si>
  <si>
    <t>*Valor mensal</t>
  </si>
  <si>
    <t>Aviso prévio idenizado</t>
  </si>
  <si>
    <t>Honorários (Pró-labore)</t>
  </si>
  <si>
    <t xml:space="preserve">   32 - Preço mensal</t>
  </si>
  <si>
    <t>Protetor Auricular</t>
  </si>
  <si>
    <t>Beneficio social familiar mensal (R$)=</t>
  </si>
  <si>
    <t>CBO-7824-05</t>
  </si>
  <si>
    <t xml:space="preserve"> 01/05/2018</t>
  </si>
  <si>
    <t>Conforme Etinerário</t>
  </si>
  <si>
    <t>Lavagem</t>
  </si>
  <si>
    <t>Quantidadade de Lavagens no ano =</t>
  </si>
  <si>
    <t>IPVA</t>
  </si>
  <si>
    <t>DEPVAT</t>
  </si>
  <si>
    <t>Vistorias - Detran (Semestral)</t>
  </si>
  <si>
    <t>Despesas com curso trans. Escolar (Motorista)</t>
  </si>
  <si>
    <t>Vistoria Tacografo</t>
  </si>
  <si>
    <t>Disco Diagrama (Tacógrafos)</t>
  </si>
  <si>
    <t>Licenciamento</t>
  </si>
  <si>
    <t>Motorista=</t>
  </si>
  <si>
    <t>Calça de brim/jeans</t>
  </si>
  <si>
    <t>CUSTO MENSAL DO MOTORISTA = R$</t>
  </si>
  <si>
    <t>. =</t>
  </si>
  <si>
    <t>3.1.2-</t>
  </si>
  <si>
    <t>MOTORISTA</t>
  </si>
  <si>
    <t>Auxilio creche (R$) =</t>
  </si>
  <si>
    <t>Seguro de vida (R$) =</t>
  </si>
  <si>
    <r>
      <t xml:space="preserve">O </t>
    </r>
    <r>
      <rPr>
        <b/>
        <sz val="10"/>
        <rFont val="Arial"/>
        <family val="2"/>
      </rPr>
      <t>Salário Nominal Mensal (R$)</t>
    </r>
    <r>
      <rPr>
        <sz val="10"/>
        <rFont val="Arial"/>
        <family val="2"/>
      </rPr>
      <t xml:space="preserve"> deve ser igual ou superior ao salário mínimo definido pela Convenção Coletiva de Trabalho (CCT) regional, para a categoria profisional em questão, para a jornada de trabalho de 44 horas semanais.</t>
    </r>
  </si>
  <si>
    <r>
      <t xml:space="preserve">O </t>
    </r>
    <r>
      <rPr>
        <b/>
        <sz val="10"/>
        <rFont val="Arial"/>
        <family val="2"/>
      </rPr>
      <t>Custo mensal/funcionário (R$)</t>
    </r>
    <r>
      <rPr>
        <sz val="10"/>
        <rFont val="Arial"/>
        <family val="2"/>
      </rPr>
      <t xml:space="preserve"> é obtido somando o </t>
    </r>
    <r>
      <rPr>
        <b/>
        <sz val="10"/>
        <rFont val="Arial"/>
        <family val="2"/>
      </rPr>
      <t>Total com encargos</t>
    </r>
    <r>
      <rPr>
        <sz val="10"/>
        <rFont val="Arial"/>
        <family val="2"/>
      </rPr>
      <t xml:space="preserve"> com os valores referentes a  </t>
    </r>
    <r>
      <rPr>
        <b/>
        <sz val="10"/>
        <rFont val="Arial"/>
        <family val="2"/>
      </rPr>
      <t>Auxílio alimentação (R$)</t>
    </r>
    <r>
      <rPr>
        <sz val="10"/>
        <rFont val="Arial"/>
        <family val="2"/>
      </rPr>
      <t>, S</t>
    </r>
    <r>
      <rPr>
        <b/>
        <sz val="10"/>
        <rFont val="Arial"/>
        <family val="2"/>
      </rPr>
      <t xml:space="preserve">eguro de vida (R$) </t>
    </r>
    <r>
      <rPr>
        <sz val="10"/>
        <rFont val="Arial"/>
        <family val="2"/>
      </rPr>
      <t>e</t>
    </r>
    <r>
      <rPr>
        <b/>
        <sz val="10"/>
        <rFont val="Arial"/>
        <family val="2"/>
      </rPr>
      <t xml:space="preserve"> auxílio creche (R$)</t>
    </r>
    <r>
      <rPr>
        <sz val="10"/>
        <rFont val="Arial"/>
        <family val="2"/>
      </rPr>
      <t>.</t>
    </r>
  </si>
  <si>
    <t>Veículo</t>
  </si>
  <si>
    <t>Ano</t>
  </si>
  <si>
    <t>Capacidade - Passageiros</t>
  </si>
  <si>
    <t>Valor Mensal</t>
  </si>
  <si>
    <t>Média/Consumo</t>
  </si>
  <si>
    <t>Valor/Litro</t>
  </si>
  <si>
    <t>Consumo Combustível</t>
  </si>
  <si>
    <t>Quantidade km/ano:</t>
  </si>
  <si>
    <t>R$/KM</t>
  </si>
  <si>
    <t>Valor total ano:</t>
  </si>
  <si>
    <t>9 - ANÁLISE DO PREÇO DE VENDA</t>
  </si>
  <si>
    <t>UNIDADE DE MEDIDA</t>
  </si>
  <si>
    <t>MATERIAIS/SERVIÇOS</t>
  </si>
  <si>
    <t xml:space="preserve">8. COMBUSTÍVEL </t>
  </si>
  <si>
    <r>
      <t xml:space="preserve">O </t>
    </r>
    <r>
      <rPr>
        <b/>
        <sz val="11"/>
        <rFont val="Arial"/>
        <family val="2"/>
      </rPr>
      <t>Custo total de manutenção (R$)</t>
    </r>
    <r>
      <rPr>
        <sz val="11"/>
        <rFont val="Arial"/>
        <family val="2"/>
      </rPr>
      <t xml:space="preserve"> é obtido multiplicando o </t>
    </r>
    <r>
      <rPr>
        <b/>
        <sz val="11"/>
        <rFont val="Arial"/>
        <family val="2"/>
      </rPr>
      <t>Custo mensal de combustível (R$)</t>
    </r>
    <r>
      <rPr>
        <sz val="11"/>
        <rFont val="Arial"/>
        <family val="2"/>
      </rPr>
      <t xml:space="preserve"> pela</t>
    </r>
    <r>
      <rPr>
        <b/>
        <sz val="11"/>
        <rFont val="Arial"/>
        <family val="2"/>
      </rPr>
      <t xml:space="preserve"> Quantidade de onibus </t>
    </r>
    <r>
      <rPr>
        <sz val="11"/>
        <rFont val="Arial"/>
        <family val="2"/>
      </rPr>
      <t xml:space="preserve">e pelo </t>
    </r>
    <r>
      <rPr>
        <b/>
        <sz val="11"/>
        <rFont val="Arial"/>
        <family val="2"/>
      </rPr>
      <t>Fator de manutenção (40% do combustível).</t>
    </r>
  </si>
  <si>
    <t>XX/2019</t>
  </si>
  <si>
    <t>Preço por Dia R$</t>
  </si>
  <si>
    <t>Janeiro de 2019</t>
  </si>
  <si>
    <t>ITINERARIO 13</t>
  </si>
  <si>
    <t>SERVIÇO DE MUNCK</t>
  </si>
  <si>
    <t>ANEXO: PLANILHA DE CUSTOS E FORMAÇÃO DE PREÇOS PARA SERVIÇOS  DE:</t>
  </si>
  <si>
    <t>SERVIÇO COM MUNCK</t>
  </si>
  <si>
    <t>HORA</t>
  </si>
  <si>
    <t>Extensão ponderada de horas  (hora/dia) =</t>
  </si>
  <si>
    <t>CAMINHÃO MUNCK - ALCANCE DE 26,5MT E CAPACIDADE DE 15 TON</t>
  </si>
  <si>
    <t>Quantidade de condutores para o equipamento=</t>
  </si>
  <si>
    <t>Quantidade de equipamento =</t>
  </si>
  <si>
    <t>Custo unitário do equipamento(R$) =</t>
  </si>
  <si>
    <t>Valor residual do equipamento(%) =</t>
  </si>
  <si>
    <t>Fator de manutenção (% do valor do equipamento)=</t>
  </si>
  <si>
    <t>Custo total mensal do equipamento (R$) =</t>
  </si>
  <si>
    <r>
      <t xml:space="preserve">A </t>
    </r>
    <r>
      <rPr>
        <b/>
        <sz val="11"/>
        <rFont val="Arial"/>
        <family val="2"/>
      </rPr>
      <t>Quantidade de dias úteis no ano</t>
    </r>
    <r>
      <rPr>
        <sz val="11"/>
        <rFont val="Arial"/>
        <family val="2"/>
      </rPr>
      <t xml:space="preserve"> é calculada de segunda a sabado.</t>
    </r>
  </si>
  <si>
    <r>
      <t xml:space="preserve">A </t>
    </r>
    <r>
      <rPr>
        <b/>
        <sz val="11"/>
        <rFont val="Arial"/>
        <family val="2"/>
      </rPr>
      <t>Quantidade de dias úteis no mês</t>
    </r>
    <r>
      <rPr>
        <sz val="11"/>
        <rFont val="Arial"/>
        <family val="2"/>
      </rPr>
      <t xml:space="preserve"> é calculada dividindo a </t>
    </r>
    <r>
      <rPr>
        <b/>
        <sz val="11"/>
        <rFont val="Arial"/>
        <family val="2"/>
      </rPr>
      <t>Quantidade de dias úteis no ano por 12, que é a média de meses.</t>
    </r>
  </si>
  <si>
    <r>
      <t xml:space="preserve">A </t>
    </r>
    <r>
      <rPr>
        <b/>
        <sz val="11"/>
        <rFont val="Arial"/>
        <family val="2"/>
      </rPr>
      <t>Quantidade de condutores para o equipamento é a quantidade necessaria para realização do serviço.</t>
    </r>
  </si>
  <si>
    <r>
      <t xml:space="preserve">O </t>
    </r>
    <r>
      <rPr>
        <b/>
        <sz val="11"/>
        <rFont val="Arial"/>
        <family val="2"/>
      </rPr>
      <t>Custo unitário do equipamento(R$)</t>
    </r>
    <r>
      <rPr>
        <sz val="11"/>
        <rFont val="Arial"/>
        <family val="2"/>
      </rPr>
      <t xml:space="preserve"> deve ser preenchido pela empresa proponente.</t>
    </r>
  </si>
  <si>
    <r>
      <t xml:space="preserve">O </t>
    </r>
    <r>
      <rPr>
        <b/>
        <sz val="11"/>
        <rFont val="Arial"/>
        <family val="2"/>
      </rPr>
      <t>Custo da depreciação mensal (R$)</t>
    </r>
    <r>
      <rPr>
        <sz val="11"/>
        <rFont val="Arial"/>
        <family val="2"/>
      </rPr>
      <t xml:space="preserve"> é obtido pegando o </t>
    </r>
    <r>
      <rPr>
        <b/>
        <sz val="11"/>
        <rFont val="Arial"/>
        <family val="2"/>
      </rPr>
      <t>Custo unitário dos equipamentos (R$)</t>
    </r>
    <r>
      <rPr>
        <sz val="11"/>
        <rFont val="Arial"/>
        <family val="2"/>
      </rPr>
      <t xml:space="preserve"> menos o </t>
    </r>
    <r>
      <rPr>
        <b/>
        <sz val="11"/>
        <rFont val="Arial"/>
        <family val="2"/>
      </rPr>
      <t>fator de depreciação</t>
    </r>
    <r>
      <rPr>
        <sz val="11"/>
        <rFont val="Arial"/>
        <family val="2"/>
      </rPr>
      <t xml:space="preserve"> e dividindo o resultado pela </t>
    </r>
    <r>
      <rPr>
        <b/>
        <sz val="11"/>
        <rFont val="Arial"/>
        <family val="2"/>
      </rPr>
      <t>Vida útil (meses)</t>
    </r>
    <r>
      <rPr>
        <sz val="11"/>
        <rFont val="Arial"/>
        <family val="2"/>
      </rPr>
      <t>.</t>
    </r>
  </si>
  <si>
    <r>
      <t xml:space="preserve">O </t>
    </r>
    <r>
      <rPr>
        <b/>
        <sz val="11"/>
        <rFont val="Arial"/>
        <family val="2"/>
      </rPr>
      <t xml:space="preserve">Custo mensal do capital (R$) </t>
    </r>
    <r>
      <rPr>
        <sz val="11"/>
        <rFont val="Arial"/>
        <family val="2"/>
      </rPr>
      <t xml:space="preserve">é obtido pelo </t>
    </r>
    <r>
      <rPr>
        <b/>
        <sz val="11"/>
        <rFont val="Arial"/>
        <family val="2"/>
      </rPr>
      <t>Custo unitário dos equipamento (R$) menos o valor residual e</t>
    </r>
    <r>
      <rPr>
        <sz val="11"/>
        <rFont val="Arial"/>
        <family val="2"/>
      </rPr>
      <t xml:space="preserve"> pela </t>
    </r>
    <r>
      <rPr>
        <b/>
        <sz val="11"/>
        <rFont val="Arial"/>
        <family val="2"/>
      </rPr>
      <t>Quantidade de onibus</t>
    </r>
    <r>
      <rPr>
        <sz val="11"/>
        <rFont val="Arial"/>
        <family val="2"/>
      </rPr>
      <t xml:space="preserve"> e pelo </t>
    </r>
    <r>
      <rPr>
        <b/>
        <sz val="11"/>
        <rFont val="Arial"/>
        <family val="2"/>
      </rPr>
      <t>Custo do capital (% a.m).</t>
    </r>
  </si>
  <si>
    <r>
      <t xml:space="preserve">O </t>
    </r>
    <r>
      <rPr>
        <b/>
        <sz val="11"/>
        <rFont val="Arial"/>
        <family val="2"/>
      </rPr>
      <t>Custo total mensal dos equipamento (R$)</t>
    </r>
    <r>
      <rPr>
        <sz val="11"/>
        <rFont val="Arial"/>
        <family val="2"/>
      </rPr>
      <t xml:space="preserve"> é obtido somando o </t>
    </r>
    <r>
      <rPr>
        <b/>
        <sz val="11"/>
        <rFont val="Arial"/>
        <family val="2"/>
      </rPr>
      <t>Custo total de manutenção (R$)</t>
    </r>
    <r>
      <rPr>
        <sz val="11"/>
        <rFont val="Arial"/>
        <family val="2"/>
      </rPr>
      <t xml:space="preserve"> com o </t>
    </r>
    <r>
      <rPr>
        <b/>
        <sz val="11"/>
        <rFont val="Arial"/>
        <family val="2"/>
      </rPr>
      <t>Custo da depreciação mensal (R$)</t>
    </r>
    <r>
      <rPr>
        <sz val="11"/>
        <rFont val="Arial"/>
        <family val="2"/>
      </rPr>
      <t xml:space="preserve"> e com o </t>
    </r>
    <r>
      <rPr>
        <b/>
        <sz val="11"/>
        <rFont val="Arial"/>
        <family val="2"/>
      </rPr>
      <t>Custo mensal do capital (R$)</t>
    </r>
    <r>
      <rPr>
        <sz val="11"/>
        <rFont val="Arial"/>
        <family val="2"/>
      </rPr>
      <t>.</t>
    </r>
  </si>
  <si>
    <t>Caminhão Munck</t>
  </si>
  <si>
    <t>Nº Dias uteis no Ano</t>
  </si>
  <si>
    <t xml:space="preserve">Nº Meses </t>
  </si>
  <si>
    <t>Média Dias/Mês</t>
  </si>
  <si>
    <t>Quantidade  Diário -Hora</t>
  </si>
  <si>
    <t>Quantidade Mensal -Hora</t>
  </si>
  <si>
    <t>Hora</t>
  </si>
  <si>
    <t>Serviço de Munck</t>
  </si>
  <si>
    <t xml:space="preserve">Motorista  </t>
  </si>
  <si>
    <t xml:space="preserve">      Quantidade média hora/dia:</t>
  </si>
  <si>
    <t>Quantidade hora/mês:</t>
  </si>
  <si>
    <t>A quantidade estipulada  que está proposto na planilha é obrigatória, sendo que o preço fica  a critério da empresa.</t>
  </si>
  <si>
    <r>
      <rPr>
        <sz val="11"/>
        <color theme="1"/>
        <rFont val="Calibri"/>
        <family val="2"/>
        <scheme val="minor"/>
      </rPr>
      <t>Nota explicativa 1</t>
    </r>
    <r>
      <rPr>
        <sz val="11"/>
        <color theme="1"/>
        <rFont val="Arial"/>
        <family val="2"/>
      </rPr>
      <t xml:space="preserve">: Caso a proponente considere algum item como valor zero, deverá justificar. </t>
    </r>
  </si>
  <si>
    <r>
      <rPr>
        <sz val="11"/>
        <color theme="1"/>
        <rFont val="Calibri"/>
        <family val="2"/>
        <scheme val="minor"/>
      </rPr>
      <t>Nota explicativa 2</t>
    </r>
    <r>
      <rPr>
        <sz val="11"/>
        <color theme="1"/>
        <rFont val="Arial"/>
        <family val="2"/>
      </rPr>
      <t>: Se houver despezas não listadas acima a proponente poderá incluir na tabela.</t>
    </r>
  </si>
  <si>
    <t xml:space="preserve">4 - ENCARGOS SOCIAIS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</si>
</sst>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  <numFmt numFmtId="168" formatCode="#,##0_ ;\-#,##0\ "/>
    <numFmt numFmtId="169" formatCode="#,##0.000_);\(#,##0.000\)"/>
    <numFmt numFmtId="170" formatCode="&quot;R$&quot;#,##0.00_);[Red]\(&quot;R$&quot;#,##0.00\)"/>
    <numFmt numFmtId="171" formatCode="_(* #,##0.000_);_(* \(#,##0.000\);_(* &quot;-&quot;???_);_(@_)"/>
    <numFmt numFmtId="172" formatCode="0.0000"/>
    <numFmt numFmtId="173" formatCode="_-* #,##0.0_-;\-* #,##0.0_-;_-* &quot;-&quot;??_-;_-@_-"/>
    <numFmt numFmtId="174" formatCode="_-* #,##0.000_-;\-* #,##0.000_-;_-* &quot;-&quot;??_-;_-@_-"/>
    <numFmt numFmtId="175" formatCode="_-[$R$-416]\ * #,##0.00_-;\-[$R$-416]\ * #,##0.00_-;_-[$R$-416]\ * &quot;-&quot;??_-;_-@_-"/>
    <numFmt numFmtId="176" formatCode="&quot;R$&quot;\ #,##0.00"/>
    <numFmt numFmtId="177" formatCode="&quot;R$&quot;\ #,##0.00;[Red]&quot;R$&quot;\ #,##0.00"/>
  </numFmts>
  <fonts count="75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 MT"/>
      <family val="2"/>
    </font>
    <font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sz val="5.75"/>
      <name val="Arial"/>
      <family val="2"/>
    </font>
    <font>
      <b/>
      <sz val="5.75"/>
      <name val="Arial"/>
      <family val="2"/>
    </font>
    <font>
      <sz val="11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RaXIAL"/>
      <family val="2"/>
    </font>
    <font>
      <b/>
      <sz val="14"/>
      <name val="RaXIAL"/>
      <family val="2"/>
    </font>
    <font>
      <b/>
      <sz val="11"/>
      <name val="RaXIAL"/>
      <family val="2"/>
    </font>
    <font>
      <b/>
      <sz val="14"/>
      <color rgb="FF0070C0"/>
      <name val="RaX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Ecofont_Spranq_eco_Sans"/>
      <family val="2"/>
    </font>
    <font>
      <i/>
      <sz val="11"/>
      <color theme="1"/>
      <name val="Ecofont_Spranq_eco_Sans"/>
      <family val="2"/>
    </font>
    <font>
      <b/>
      <sz val="11"/>
      <color theme="1"/>
      <name val="Ecofont_Spranq_eco_Sans"/>
      <family val="2"/>
    </font>
    <font>
      <sz val="11"/>
      <color theme="1"/>
      <name val="Ecofont_Spranq_eco_Sans"/>
      <family val="2"/>
    </font>
    <font>
      <sz val="11"/>
      <color indexed="8"/>
      <name val="Ecofont_Spranq_eco_Sans"/>
      <family val="2"/>
    </font>
    <font>
      <strike/>
      <sz val="11"/>
      <color indexed="8"/>
      <name val="Ecofont_Spranq_eco_Sans"/>
      <family val="2"/>
    </font>
    <font>
      <sz val="11"/>
      <name val="Ecofont_Spranq_eco_Sans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name val="RaXIAL"/>
      <family val="2"/>
    </font>
    <font>
      <sz val="12"/>
      <color theme="1"/>
      <name val="Ecofont_Spranq_eco_Sans"/>
      <family val="2"/>
    </font>
    <font>
      <sz val="12"/>
      <color rgb="FFFF0000"/>
      <name val="Arial"/>
      <family val="2"/>
    </font>
    <font>
      <sz val="14"/>
      <color theme="1"/>
      <name val="Algerian"/>
      <family val="5"/>
    </font>
    <font>
      <sz val="10"/>
      <color theme="1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name val="RaXIAL"/>
      <family val="2"/>
    </font>
    <font>
      <sz val="14"/>
      <color theme="1"/>
      <name val="Calibri"/>
      <family val="2"/>
      <scheme val="minor"/>
    </font>
    <font>
      <sz val="11"/>
      <color theme="0"/>
      <name val="Verdana"/>
      <family val="2"/>
    </font>
    <font>
      <b/>
      <sz val="11"/>
      <color rgb="FF000000"/>
      <name val="+mn-c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0"/>
      <name val="Verdana"/>
      <family val="2"/>
      <scheme val="minor"/>
    </font>
    <font>
      <b/>
      <sz val="8"/>
      <name val="Verdana"/>
      <family val="2"/>
    </font>
    <font>
      <sz val="11"/>
      <color theme="1"/>
      <name val="Verdana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2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double"/>
    </border>
    <border>
      <left style="thin"/>
      <right style="medium"/>
      <top/>
      <bottom style="medium"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uble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/>
      <bottom/>
    </border>
    <border>
      <left style="double"/>
      <right style="hair"/>
      <top/>
      <bottom/>
    </border>
    <border>
      <left style="double"/>
      <right style="hair"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thin"/>
    </border>
    <border>
      <left style="thin"/>
      <right style="thin"/>
      <top style="medium"/>
      <bottom style="thin"/>
    </border>
    <border>
      <left style="double"/>
      <right/>
      <top/>
      <bottom style="thin"/>
    </border>
    <border>
      <left style="double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hair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medium"/>
      <bottom style="medium"/>
    </border>
    <border>
      <left style="thin"/>
      <right/>
      <top style="thin"/>
      <bottom/>
    </border>
    <border>
      <left style="thin"/>
      <right style="double"/>
      <top style="hair"/>
      <bottom/>
    </border>
    <border>
      <left style="double"/>
      <right style="hair"/>
      <top style="hair"/>
      <bottom style="double"/>
    </border>
    <border>
      <left/>
      <right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double"/>
      <right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double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hair"/>
      <right/>
      <top/>
      <bottom style="medium"/>
    </border>
    <border>
      <left/>
      <right style="thin"/>
      <top style="thin"/>
      <bottom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hair"/>
      <right/>
      <top style="medium"/>
      <bottom style="thin"/>
    </border>
    <border>
      <left/>
      <right style="thin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4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</cellStyleXfs>
  <cellXfs count="597">
    <xf numFmtId="0" fontId="0" fillId="0" borderId="0" xfId="0"/>
    <xf numFmtId="43" fontId="3" fillId="0" borderId="0" xfId="0" applyNumberFormat="1" applyFont="1"/>
    <xf numFmtId="0" fontId="1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Fill="1"/>
    <xf numFmtId="43" fontId="9" fillId="0" borderId="0" xfId="20" applyFont="1"/>
    <xf numFmtId="0" fontId="11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4" xfId="0" applyFont="1" applyBorder="1"/>
    <xf numFmtId="0" fontId="9" fillId="0" borderId="0" xfId="0" applyFont="1" applyFill="1" applyAlignment="1">
      <alignment horizontal="center"/>
    </xf>
    <xf numFmtId="43" fontId="9" fillId="0" borderId="0" xfId="20" applyFont="1" applyFill="1"/>
    <xf numFmtId="0" fontId="9" fillId="0" borderId="5" xfId="0" applyFont="1" applyBorder="1"/>
    <xf numFmtId="0" fontId="9" fillId="0" borderId="6" xfId="0" applyFont="1" applyBorder="1"/>
    <xf numFmtId="43" fontId="11" fillId="0" borderId="0" xfId="20" applyFont="1" applyFill="1"/>
    <xf numFmtId="0" fontId="9" fillId="0" borderId="0" xfId="0" applyFont="1" applyAlignment="1">
      <alignment horizontal="right"/>
    </xf>
    <xf numFmtId="43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3" fillId="0" borderId="7" xfId="0" applyFont="1" applyBorder="1" applyAlignment="1">
      <alignment horizontal="right"/>
    </xf>
    <xf numFmtId="0" fontId="3" fillId="0" borderId="1" xfId="0" applyFont="1" applyBorder="1"/>
    <xf numFmtId="43" fontId="1" fillId="2" borderId="8" xfId="2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3" fontId="1" fillId="2" borderId="8" xfId="20" applyNumberFormat="1" applyFont="1" applyFill="1" applyBorder="1"/>
    <xf numFmtId="43" fontId="1" fillId="0" borderId="0" xfId="0" applyNumberFormat="1" applyFont="1" applyBorder="1"/>
    <xf numFmtId="0" fontId="1" fillId="0" borderId="0" xfId="0" applyFont="1" applyBorder="1"/>
    <xf numFmtId="43" fontId="1" fillId="0" borderId="0" xfId="2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20" applyFont="1" applyBorder="1"/>
    <xf numFmtId="43" fontId="1" fillId="0" borderId="0" xfId="20" applyFont="1" applyBorder="1"/>
    <xf numFmtId="43" fontId="1" fillId="0" borderId="4" xfId="0" applyNumberFormat="1" applyFont="1" applyBorder="1"/>
    <xf numFmtId="10" fontId="1" fillId="0" borderId="0" xfId="0" applyNumberFormat="1" applyFont="1" applyBorder="1"/>
    <xf numFmtId="0" fontId="1" fillId="0" borderId="4" xfId="0" applyFont="1" applyBorder="1"/>
    <xf numFmtId="0" fontId="1" fillId="0" borderId="6" xfId="0" applyFont="1" applyBorder="1" applyAlignment="1">
      <alignment horizontal="right"/>
    </xf>
    <xf numFmtId="43" fontId="3" fillId="0" borderId="8" xfId="0" applyNumberFormat="1" applyFont="1" applyBorder="1"/>
    <xf numFmtId="0" fontId="1" fillId="0" borderId="0" xfId="0" applyFont="1"/>
    <xf numFmtId="43" fontId="9" fillId="0" borderId="0" xfId="0" applyNumberFormat="1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166" fontId="1" fillId="0" borderId="0" xfId="21" applyNumberFormat="1" applyFont="1" applyAlignment="1">
      <alignment horizontal="left"/>
    </xf>
    <xf numFmtId="165" fontId="1" fillId="0" borderId="0" xfId="20" applyNumberFormat="1" applyFont="1" applyFill="1" applyBorder="1" applyAlignment="1">
      <alignment horizontal="center"/>
    </xf>
    <xf numFmtId="165" fontId="1" fillId="0" borderId="0" xfId="2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7" fillId="0" borderId="3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3" xfId="0" applyFont="1" applyBorder="1" applyAlignment="1">
      <alignment wrapText="1"/>
    </xf>
    <xf numFmtId="0" fontId="16" fillId="0" borderId="5" xfId="0" applyFont="1" applyBorder="1" applyAlignment="1">
      <alignment horizontal="right" wrapText="1"/>
    </xf>
    <xf numFmtId="43" fontId="17" fillId="0" borderId="10" xfId="20" applyFont="1" applyBorder="1" applyAlignment="1">
      <alignment wrapText="1"/>
    </xf>
    <xf numFmtId="43" fontId="17" fillId="0" borderId="0" xfId="20" applyFont="1" applyAlignment="1">
      <alignment wrapText="1"/>
    </xf>
    <xf numFmtId="0" fontId="1" fillId="0" borderId="0" xfId="24" applyFont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3" fillId="0" borderId="11" xfId="24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0" fontId="19" fillId="0" borderId="12" xfId="24" applyFont="1" applyBorder="1" applyAlignment="1">
      <alignment vertical="center"/>
      <protection/>
    </xf>
    <xf numFmtId="0" fontId="1" fillId="0" borderId="13" xfId="24" applyFont="1" applyBorder="1" applyAlignment="1">
      <alignment vertical="center"/>
      <protection/>
    </xf>
    <xf numFmtId="0" fontId="12" fillId="0" borderId="11" xfId="24" applyFont="1" applyBorder="1" applyAlignment="1">
      <alignment horizontal="centerContinuous" vertical="center"/>
      <protection/>
    </xf>
    <xf numFmtId="0" fontId="1" fillId="0" borderId="0" xfId="24" applyFont="1" applyBorder="1" applyAlignment="1">
      <alignment horizontal="centerContinuous" vertical="center"/>
      <protection/>
    </xf>
    <xf numFmtId="0" fontId="1" fillId="0" borderId="11" xfId="24" applyFont="1" applyBorder="1" applyAlignment="1">
      <alignment vertical="center"/>
      <protection/>
    </xf>
    <xf numFmtId="0" fontId="1" fillId="0" borderId="12" xfId="24" applyFont="1" applyBorder="1" applyAlignment="1">
      <alignment vertical="center"/>
      <protection/>
    </xf>
    <xf numFmtId="0" fontId="3" fillId="0" borderId="14" xfId="24" applyFont="1" applyBorder="1" applyAlignment="1">
      <alignment horizontal="centerContinuous" vertical="center"/>
      <protection/>
    </xf>
    <xf numFmtId="0" fontId="20" fillId="0" borderId="15" xfId="24" applyFont="1" applyBorder="1" applyAlignment="1">
      <alignment horizontal="centerContinuous" vertical="center"/>
      <protection/>
    </xf>
    <xf numFmtId="0" fontId="1" fillId="0" borderId="15" xfId="24" applyFont="1" applyBorder="1" applyAlignment="1">
      <alignment horizontal="centerContinuous" vertical="center"/>
      <protection/>
    </xf>
    <xf numFmtId="0" fontId="1" fillId="0" borderId="16" xfId="24" applyFont="1" applyBorder="1" applyAlignment="1">
      <alignment horizontal="centerContinuous" vertical="center"/>
      <protection/>
    </xf>
    <xf numFmtId="0" fontId="19" fillId="0" borderId="17" xfId="24" applyFont="1" applyBorder="1" applyAlignment="1">
      <alignment vertical="center"/>
      <protection/>
    </xf>
    <xf numFmtId="0" fontId="1" fillId="0" borderId="17" xfId="24" applyFont="1" applyBorder="1" applyAlignment="1">
      <alignment vertical="center"/>
      <protection/>
    </xf>
    <xf numFmtId="0" fontId="1" fillId="0" borderId="18" xfId="24" applyFont="1" applyBorder="1" applyAlignment="1">
      <alignment vertical="center"/>
      <protection/>
    </xf>
    <xf numFmtId="0" fontId="19" fillId="0" borderId="19" xfId="24" applyFont="1" applyBorder="1" applyAlignment="1">
      <alignment horizontal="centerContinuous" vertical="center"/>
      <protection/>
    </xf>
    <xf numFmtId="0" fontId="20" fillId="0" borderId="20" xfId="24" applyFont="1" applyBorder="1" applyAlignment="1">
      <alignment horizontal="center" vertical="center"/>
      <protection/>
    </xf>
    <xf numFmtId="0" fontId="19" fillId="0" borderId="21" xfId="24" applyFont="1" applyBorder="1" applyAlignment="1">
      <alignment horizontal="center" vertical="center"/>
      <protection/>
    </xf>
    <xf numFmtId="0" fontId="19" fillId="0" borderId="6" xfId="24" applyFont="1" applyBorder="1" applyAlignment="1">
      <alignment vertical="center"/>
      <protection/>
    </xf>
    <xf numFmtId="0" fontId="19" fillId="0" borderId="6" xfId="24" applyFont="1" applyBorder="1" applyAlignment="1">
      <alignment horizontal="center" vertical="center"/>
      <protection/>
    </xf>
    <xf numFmtId="0" fontId="19" fillId="0" borderId="22" xfId="24" applyFont="1" applyBorder="1" applyAlignment="1">
      <alignment horizontal="center" vertical="center"/>
      <protection/>
    </xf>
    <xf numFmtId="0" fontId="20" fillId="0" borderId="23" xfId="24" applyFont="1" applyBorder="1" applyAlignment="1">
      <alignment horizontal="center" vertical="center"/>
      <protection/>
    </xf>
    <xf numFmtId="0" fontId="1" fillId="0" borderId="24" xfId="24" applyFont="1" applyBorder="1" applyAlignment="1">
      <alignment vertical="center"/>
      <protection/>
    </xf>
    <xf numFmtId="0" fontId="1" fillId="0" borderId="25" xfId="24" applyFont="1" applyBorder="1" applyAlignment="1">
      <alignment vertical="center"/>
      <protection/>
    </xf>
    <xf numFmtId="0" fontId="21" fillId="0" borderId="26" xfId="24" applyFont="1" applyBorder="1" applyAlignment="1">
      <alignment horizontal="center" vertical="center"/>
      <protection/>
    </xf>
    <xf numFmtId="0" fontId="3" fillId="0" borderId="27" xfId="24" applyFont="1" applyBorder="1" applyAlignment="1">
      <alignment vertical="center"/>
      <protection/>
    </xf>
    <xf numFmtId="3" fontId="3" fillId="0" borderId="28" xfId="24" applyNumberFormat="1" applyFont="1" applyBorder="1" applyAlignment="1">
      <alignment horizontal="center" vertical="center"/>
      <protection/>
    </xf>
    <xf numFmtId="4" fontId="3" fillId="0" borderId="29" xfId="24" applyNumberFormat="1" applyFont="1" applyBorder="1" applyAlignment="1">
      <alignment vertical="center"/>
      <protection/>
    </xf>
    <xf numFmtId="4" fontId="3" fillId="0" borderId="30" xfId="24" applyNumberFormat="1" applyFont="1" applyBorder="1" applyAlignment="1">
      <alignment vertical="center"/>
      <protection/>
    </xf>
    <xf numFmtId="166" fontId="1" fillId="0" borderId="30" xfId="23" applyNumberFormat="1" applyFont="1" applyBorder="1" applyAlignment="1">
      <alignment horizontal="right" vertical="center"/>
    </xf>
    <xf numFmtId="0" fontId="21" fillId="0" borderId="31" xfId="24" applyFont="1" applyBorder="1" applyAlignment="1">
      <alignment horizontal="center" vertical="center"/>
      <protection/>
    </xf>
    <xf numFmtId="0" fontId="3" fillId="0" borderId="32" xfId="24" applyFont="1" applyBorder="1" applyAlignment="1">
      <alignment vertical="center"/>
      <protection/>
    </xf>
    <xf numFmtId="3" fontId="3" fillId="0" borderId="33" xfId="24" applyNumberFormat="1" applyFont="1" applyBorder="1" applyAlignment="1">
      <alignment horizontal="center" vertical="center"/>
      <protection/>
    </xf>
    <xf numFmtId="4" fontId="3" fillId="0" borderId="34" xfId="24" applyNumberFormat="1" applyFont="1" applyBorder="1" applyAlignment="1">
      <alignment vertical="center"/>
      <protection/>
    </xf>
    <xf numFmtId="4" fontId="3" fillId="0" borderId="35" xfId="24" applyNumberFormat="1" applyFont="1" applyBorder="1" applyAlignment="1">
      <alignment vertical="center"/>
      <protection/>
    </xf>
    <xf numFmtId="166" fontId="1" fillId="0" borderId="35" xfId="23" applyNumberFormat="1" applyFont="1" applyBorder="1" applyAlignment="1">
      <alignment horizontal="right" vertical="center"/>
    </xf>
    <xf numFmtId="39" fontId="22" fillId="0" borderId="0" xfId="24" applyNumberFormat="1" applyFont="1" applyBorder="1" applyAlignment="1">
      <alignment horizontal="center" vertical="center"/>
      <protection/>
    </xf>
    <xf numFmtId="169" fontId="12" fillId="0" borderId="13" xfId="24" applyNumberFormat="1" applyFont="1" applyBorder="1" applyAlignment="1">
      <alignment horizontal="center" vertical="center"/>
      <protection/>
    </xf>
    <xf numFmtId="0" fontId="21" fillId="0" borderId="36" xfId="24" applyFont="1" applyBorder="1" applyAlignment="1">
      <alignment horizontal="center" vertical="center"/>
      <protection/>
    </xf>
    <xf numFmtId="0" fontId="3" fillId="0" borderId="37" xfId="24" applyFont="1" applyBorder="1" applyAlignment="1">
      <alignment vertical="center"/>
      <protection/>
    </xf>
    <xf numFmtId="3" fontId="3" fillId="0" borderId="38" xfId="24" applyNumberFormat="1" applyFont="1" applyBorder="1" applyAlignment="1">
      <alignment horizontal="center" vertical="center"/>
      <protection/>
    </xf>
    <xf numFmtId="4" fontId="3" fillId="0" borderId="39" xfId="24" applyNumberFormat="1" applyFont="1" applyBorder="1" applyAlignment="1">
      <alignment vertical="center"/>
      <protection/>
    </xf>
    <xf numFmtId="4" fontId="3" fillId="0" borderId="40" xfId="24" applyNumberFormat="1" applyFont="1" applyBorder="1" applyAlignment="1">
      <alignment vertical="center"/>
      <protection/>
    </xf>
    <xf numFmtId="0" fontId="21" fillId="0" borderId="41" xfId="24" applyFont="1" applyBorder="1" applyAlignment="1">
      <alignment horizontal="center" vertical="center"/>
      <protection/>
    </xf>
    <xf numFmtId="0" fontId="3" fillId="0" borderId="42" xfId="24" applyFont="1" applyBorder="1" applyAlignment="1">
      <alignment vertical="center"/>
      <protection/>
    </xf>
    <xf numFmtId="3" fontId="3" fillId="0" borderId="43" xfId="24" applyNumberFormat="1" applyFont="1" applyBorder="1" applyAlignment="1">
      <alignment horizontal="center" vertical="center"/>
      <protection/>
    </xf>
    <xf numFmtId="4" fontId="3" fillId="0" borderId="44" xfId="24" applyNumberFormat="1" applyFont="1" applyBorder="1" applyAlignment="1">
      <alignment vertical="center"/>
      <protection/>
    </xf>
    <xf numFmtId="4" fontId="3" fillId="0" borderId="45" xfId="24" applyNumberFormat="1" applyFont="1" applyBorder="1" applyAlignment="1">
      <alignment vertical="center"/>
      <protection/>
    </xf>
    <xf numFmtId="166" fontId="1" fillId="0" borderId="45" xfId="23" applyNumberFormat="1" applyFont="1" applyBorder="1" applyAlignment="1">
      <alignment horizontal="right" vertical="center"/>
    </xf>
    <xf numFmtId="0" fontId="24" fillId="0" borderId="46" xfId="24" applyFont="1" applyBorder="1" applyAlignment="1">
      <alignment horizontal="center" vertical="center"/>
      <protection/>
    </xf>
    <xf numFmtId="4" fontId="3" fillId="0" borderId="47" xfId="24" applyNumberFormat="1" applyFont="1" applyBorder="1" applyAlignment="1">
      <alignment vertical="center"/>
      <protection/>
    </xf>
    <xf numFmtId="166" fontId="3" fillId="0" borderId="48" xfId="23" applyNumberFormat="1" applyFont="1" applyBorder="1" applyAlignment="1">
      <alignment vertical="center"/>
    </xf>
    <xf numFmtId="0" fontId="3" fillId="0" borderId="11" xfId="24" applyFont="1" applyBorder="1" applyAlignment="1">
      <alignment horizontal="centerContinuous" vertical="center"/>
      <protection/>
    </xf>
    <xf numFmtId="0" fontId="20" fillId="0" borderId="0" xfId="24" applyFont="1" applyBorder="1" applyAlignment="1">
      <alignment horizontal="centerContinuous" vertical="center"/>
      <protection/>
    </xf>
    <xf numFmtId="0" fontId="3" fillId="0" borderId="0" xfId="24" applyFont="1" applyBorder="1" applyAlignment="1">
      <alignment horizontal="centerContinuous" vertical="center"/>
      <protection/>
    </xf>
    <xf numFmtId="0" fontId="3" fillId="0" borderId="49" xfId="24" applyFont="1" applyBorder="1" applyAlignment="1">
      <alignment horizontal="centerContinuous"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3" fillId="0" borderId="50" xfId="24" applyFont="1" applyBorder="1" applyAlignment="1">
      <alignment horizontal="center" vertical="center"/>
      <protection/>
    </xf>
    <xf numFmtId="0" fontId="1" fillId="0" borderId="6" xfId="24" applyFont="1" applyBorder="1" applyAlignment="1">
      <alignment horizontal="center" vertical="center"/>
      <protection/>
    </xf>
    <xf numFmtId="0" fontId="1" fillId="0" borderId="22" xfId="24" applyFont="1" applyBorder="1" applyAlignment="1">
      <alignment horizontal="center" vertical="center"/>
      <protection/>
    </xf>
    <xf numFmtId="0" fontId="3" fillId="0" borderId="23" xfId="24" applyFont="1" applyBorder="1" applyAlignment="1">
      <alignment horizontal="center" vertical="center"/>
      <protection/>
    </xf>
    <xf numFmtId="0" fontId="3" fillId="0" borderId="28" xfId="24" applyFont="1" applyBorder="1" applyAlignment="1">
      <alignment vertical="center"/>
      <protection/>
    </xf>
    <xf numFmtId="4" fontId="3" fillId="0" borderId="28" xfId="24" applyNumberFormat="1" applyFont="1" applyBorder="1" applyAlignment="1">
      <alignment vertical="center"/>
      <protection/>
    </xf>
    <xf numFmtId="166" fontId="1" fillId="0" borderId="30" xfId="23" applyNumberFormat="1" applyFont="1" applyBorder="1" applyAlignment="1">
      <alignment vertical="center"/>
    </xf>
    <xf numFmtId="0" fontId="1" fillId="0" borderId="51" xfId="24" applyFont="1" applyBorder="1" applyAlignment="1">
      <alignment vertical="center"/>
      <protection/>
    </xf>
    <xf numFmtId="0" fontId="1" fillId="0" borderId="52" xfId="24" applyFont="1" applyBorder="1" applyAlignment="1">
      <alignment vertical="center"/>
      <protection/>
    </xf>
    <xf numFmtId="0" fontId="21" fillId="0" borderId="53" xfId="24" applyFont="1" applyBorder="1" applyAlignment="1">
      <alignment horizontal="center" vertical="center"/>
      <protection/>
    </xf>
    <xf numFmtId="0" fontId="3" fillId="0" borderId="54" xfId="24" applyFont="1" applyBorder="1" applyAlignment="1">
      <alignment vertical="center"/>
      <protection/>
    </xf>
    <xf numFmtId="4" fontId="3" fillId="0" borderId="54" xfId="24" applyNumberFormat="1" applyFont="1" applyBorder="1" applyAlignment="1">
      <alignment vertical="center"/>
      <protection/>
    </xf>
    <xf numFmtId="4" fontId="3" fillId="0" borderId="55" xfId="24" applyNumberFormat="1" applyFont="1" applyBorder="1" applyAlignment="1">
      <alignment vertical="center"/>
      <protection/>
    </xf>
    <xf numFmtId="4" fontId="3" fillId="0" borderId="56" xfId="24" applyNumberFormat="1" applyFont="1" applyBorder="1" applyAlignment="1">
      <alignment vertical="center"/>
      <protection/>
    </xf>
    <xf numFmtId="166" fontId="1" fillId="0" borderId="35" xfId="23" applyNumberFormat="1" applyFont="1" applyBorder="1" applyAlignment="1">
      <alignment vertical="center"/>
    </xf>
    <xf numFmtId="0" fontId="3" fillId="0" borderId="33" xfId="24" applyFont="1" applyBorder="1" applyAlignment="1">
      <alignment vertical="center"/>
      <protection/>
    </xf>
    <xf numFmtId="4" fontId="3" fillId="0" borderId="33" xfId="24" applyNumberFormat="1" applyFont="1" applyBorder="1" applyAlignment="1">
      <alignment vertical="center"/>
      <protection/>
    </xf>
    <xf numFmtId="0" fontId="3" fillId="0" borderId="43" xfId="24" applyFont="1" applyBorder="1" applyAlignment="1">
      <alignment vertical="center"/>
      <protection/>
    </xf>
    <xf numFmtId="4" fontId="3" fillId="0" borderId="43" xfId="24" applyNumberFormat="1" applyFont="1" applyBorder="1" applyAlignment="1">
      <alignment vertical="center"/>
      <protection/>
    </xf>
    <xf numFmtId="166" fontId="1" fillId="0" borderId="45" xfId="23" applyNumberFormat="1" applyFont="1" applyBorder="1" applyAlignment="1">
      <alignment vertical="center"/>
    </xf>
    <xf numFmtId="0" fontId="21" fillId="0" borderId="57" xfId="24" applyFont="1" applyBorder="1" applyAlignment="1">
      <alignment horizontal="center" vertical="center"/>
      <protection/>
    </xf>
    <xf numFmtId="4" fontId="3" fillId="0" borderId="23" xfId="24" applyNumberFormat="1" applyFont="1" applyBorder="1" applyAlignment="1">
      <alignment vertical="center"/>
      <protection/>
    </xf>
    <xf numFmtId="166" fontId="1" fillId="0" borderId="23" xfId="23" applyNumberFormat="1" applyFont="1" applyBorder="1" applyAlignment="1">
      <alignment vertical="center"/>
    </xf>
    <xf numFmtId="4" fontId="3" fillId="0" borderId="58" xfId="24" applyNumberFormat="1" applyFont="1" applyBorder="1" applyAlignment="1">
      <alignment vertical="center"/>
      <protection/>
    </xf>
    <xf numFmtId="166" fontId="1" fillId="0" borderId="56" xfId="23" applyNumberFormat="1" applyFont="1" applyBorder="1" applyAlignment="1">
      <alignment vertical="center"/>
    </xf>
    <xf numFmtId="4" fontId="1" fillId="0" borderId="0" xfId="24" applyNumberFormat="1" applyFont="1" applyBorder="1" applyAlignment="1">
      <alignment vertical="center"/>
      <protection/>
    </xf>
    <xf numFmtId="0" fontId="21" fillId="0" borderId="59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vertical="center"/>
      <protection/>
    </xf>
    <xf numFmtId="4" fontId="3" fillId="0" borderId="6" xfId="24" applyNumberFormat="1" applyFont="1" applyBorder="1" applyAlignment="1">
      <alignment vertical="center"/>
      <protection/>
    </xf>
    <xf numFmtId="4" fontId="3" fillId="0" borderId="49" xfId="24" applyNumberFormat="1" applyFont="1" applyBorder="1" applyAlignment="1">
      <alignment vertical="center"/>
      <protection/>
    </xf>
    <xf numFmtId="0" fontId="25" fillId="0" borderId="60" xfId="24" applyFont="1" applyBorder="1" applyAlignment="1">
      <alignment horizontal="center" vertical="center"/>
      <protection/>
    </xf>
    <xf numFmtId="166" fontId="3" fillId="0" borderId="23" xfId="23" applyNumberFormat="1" applyFont="1" applyBorder="1" applyAlignment="1">
      <alignment vertical="center"/>
    </xf>
    <xf numFmtId="0" fontId="1" fillId="0" borderId="61" xfId="24" applyFont="1" applyBorder="1" applyAlignment="1">
      <alignment horizontal="center" vertical="center"/>
      <protection/>
    </xf>
    <xf numFmtId="0" fontId="20" fillId="0" borderId="62" xfId="24" applyFont="1" applyBorder="1" applyAlignment="1">
      <alignment vertical="center"/>
      <protection/>
    </xf>
    <xf numFmtId="0" fontId="1" fillId="0" borderId="62" xfId="24" applyFont="1" applyBorder="1" applyAlignment="1">
      <alignment vertical="center"/>
      <protection/>
    </xf>
    <xf numFmtId="0" fontId="25" fillId="0" borderId="63" xfId="24" applyFont="1" applyBorder="1" applyAlignment="1">
      <alignment horizontal="center" vertical="center"/>
      <protection/>
    </xf>
    <xf numFmtId="4" fontId="3" fillId="0" borderId="64" xfId="24" applyNumberFormat="1" applyFont="1" applyBorder="1" applyAlignment="1">
      <alignment vertical="center"/>
      <protection/>
    </xf>
    <xf numFmtId="0" fontId="1" fillId="0" borderId="65" xfId="24" applyFont="1" applyBorder="1" applyAlignment="1">
      <alignment horizontal="center" vertical="center"/>
      <protection/>
    </xf>
    <xf numFmtId="0" fontId="3" fillId="0" borderId="66" xfId="24" applyFont="1" applyBorder="1" applyAlignment="1">
      <alignment horizontal="centerContinuous" vertical="center"/>
      <protection/>
    </xf>
    <xf numFmtId="0" fontId="1" fillId="0" borderId="67" xfId="24" applyFont="1" applyBorder="1" applyAlignment="1">
      <alignment horizontal="centerContinuous" vertical="center"/>
      <protection/>
    </xf>
    <xf numFmtId="0" fontId="1" fillId="0" borderId="51" xfId="24" applyFont="1" applyBorder="1" applyAlignment="1">
      <alignment horizontal="centerContinuous" vertical="center"/>
      <protection/>
    </xf>
    <xf numFmtId="0" fontId="1" fillId="0" borderId="68" xfId="24" applyFont="1" applyBorder="1" applyAlignment="1">
      <alignment horizontal="centerContinuous" vertical="center"/>
      <protection/>
    </xf>
    <xf numFmtId="0" fontId="1" fillId="0" borderId="69" xfId="24" applyFont="1" applyBorder="1" applyAlignment="1">
      <alignment horizontal="centerContinuous" vertical="center"/>
      <protection/>
    </xf>
    <xf numFmtId="0" fontId="21" fillId="0" borderId="61" xfId="24" applyFont="1" applyBorder="1" applyAlignment="1">
      <alignment horizontal="centerContinuous" vertical="center"/>
      <protection/>
    </xf>
    <xf numFmtId="0" fontId="24" fillId="0" borderId="70" xfId="24" applyFont="1" applyBorder="1" applyAlignment="1">
      <alignment horizontal="centerContinuous" vertical="center"/>
      <protection/>
    </xf>
    <xf numFmtId="0" fontId="1" fillId="0" borderId="71" xfId="24" applyFont="1" applyBorder="1" applyAlignment="1">
      <alignment horizontal="centerContinuous" vertical="center"/>
      <protection/>
    </xf>
    <xf numFmtId="0" fontId="3" fillId="0" borderId="12" xfId="24" applyFont="1" applyBorder="1" applyAlignment="1">
      <alignment horizontal="left" vertical="center"/>
      <protection/>
    </xf>
    <xf numFmtId="0" fontId="1" fillId="0" borderId="13" xfId="24" applyFont="1" applyBorder="1" applyAlignment="1">
      <alignment horizontal="centerContinuous" vertical="center"/>
      <protection/>
    </xf>
    <xf numFmtId="0" fontId="21" fillId="0" borderId="72" xfId="24" applyFont="1" applyBorder="1" applyAlignment="1">
      <alignment horizontal="center" vertical="center"/>
      <protection/>
    </xf>
    <xf numFmtId="171" fontId="12" fillId="0" borderId="13" xfId="24" applyNumberFormat="1" applyFont="1" applyBorder="1" applyAlignment="1">
      <alignment horizontal="left" vertical="center"/>
      <protection/>
    </xf>
    <xf numFmtId="0" fontId="1" fillId="0" borderId="38" xfId="24" applyFont="1" applyBorder="1" applyAlignment="1">
      <alignment vertical="center"/>
      <protection/>
    </xf>
    <xf numFmtId="4" fontId="1" fillId="0" borderId="73" xfId="24" applyNumberFormat="1" applyFont="1" applyBorder="1" applyAlignment="1">
      <alignment vertical="center"/>
      <protection/>
    </xf>
    <xf numFmtId="0" fontId="26" fillId="0" borderId="74" xfId="24" applyFont="1" applyBorder="1" applyAlignment="1">
      <alignment vertical="center"/>
      <protection/>
    </xf>
    <xf numFmtId="0" fontId="26" fillId="0" borderId="12" xfId="24" applyFont="1" applyBorder="1" applyAlignment="1">
      <alignment vertical="center"/>
      <protection/>
    </xf>
    <xf numFmtId="0" fontId="21" fillId="0" borderId="36" xfId="24" applyFont="1" applyBorder="1" applyAlignment="1" applyProtection="1">
      <alignment horizontal="center" vertical="center"/>
      <protection/>
    </xf>
    <xf numFmtId="0" fontId="21" fillId="0" borderId="60" xfId="24" applyFont="1" applyBorder="1" applyAlignment="1">
      <alignment horizontal="center" vertical="center"/>
      <protection/>
    </xf>
    <xf numFmtId="0" fontId="3" fillId="0" borderId="62" xfId="24" applyFont="1" applyBorder="1" applyAlignment="1">
      <alignment vertical="center"/>
      <protection/>
    </xf>
    <xf numFmtId="10" fontId="3" fillId="0" borderId="75" xfId="23" applyNumberFormat="1" applyFont="1" applyBorder="1" applyAlignment="1">
      <alignment vertical="center"/>
    </xf>
    <xf numFmtId="0" fontId="1" fillId="0" borderId="76" xfId="24" applyFont="1" applyBorder="1" applyAlignment="1">
      <alignment vertical="center"/>
      <protection/>
    </xf>
    <xf numFmtId="172" fontId="3" fillId="0" borderId="77" xfId="24" applyNumberFormat="1" applyFont="1" applyBorder="1" applyAlignment="1">
      <alignment horizontal="center" vertical="center"/>
      <protection/>
    </xf>
    <xf numFmtId="0" fontId="27" fillId="0" borderId="11" xfId="24" applyFont="1" applyBorder="1" applyAlignment="1">
      <alignment vertical="center"/>
      <protection/>
    </xf>
    <xf numFmtId="4" fontId="20" fillId="0" borderId="49" xfId="24" applyNumberFormat="1" applyFont="1" applyBorder="1" applyAlignment="1">
      <alignment vertical="center"/>
      <protection/>
    </xf>
    <xf numFmtId="0" fontId="21" fillId="0" borderId="78" xfId="24" applyFont="1" applyBorder="1" applyAlignment="1">
      <alignment horizontal="center" vertical="center"/>
      <protection/>
    </xf>
    <xf numFmtId="0" fontId="1" fillId="0" borderId="79" xfId="24" applyFont="1" applyBorder="1" applyAlignment="1">
      <alignment vertical="center"/>
      <protection/>
    </xf>
    <xf numFmtId="172" fontId="3" fillId="0" borderId="80" xfId="24" applyNumberFormat="1" applyFont="1" applyBorder="1" applyAlignment="1">
      <alignment horizontal="center" vertical="center"/>
      <protection/>
    </xf>
    <xf numFmtId="0" fontId="1" fillId="0" borderId="81" xfId="24" applyFont="1" applyBorder="1" applyAlignment="1">
      <alignment vertical="center"/>
      <protection/>
    </xf>
    <xf numFmtId="40" fontId="1" fillId="0" borderId="81" xfId="25" applyFont="1" applyBorder="1" applyAlignment="1">
      <alignment vertical="center"/>
    </xf>
    <xf numFmtId="0" fontId="1" fillId="0" borderId="82" xfId="24" applyFont="1" applyBorder="1" applyAlignment="1">
      <alignment vertical="center"/>
      <protection/>
    </xf>
    <xf numFmtId="0" fontId="1" fillId="0" borderId="83" xfId="24" applyFont="1" applyBorder="1" applyAlignment="1">
      <alignment vertical="center"/>
      <protection/>
    </xf>
    <xf numFmtId="0" fontId="28" fillId="0" borderId="0" xfId="0" applyFont="1"/>
    <xf numFmtId="0" fontId="29" fillId="0" borderId="0" xfId="0" applyFont="1" applyFill="1"/>
    <xf numFmtId="0" fontId="30" fillId="0" borderId="0" xfId="0" applyFont="1"/>
    <xf numFmtId="0" fontId="23" fillId="0" borderId="7" xfId="0" applyFont="1" applyBorder="1"/>
    <xf numFmtId="0" fontId="23" fillId="0" borderId="1" xfId="0" applyFont="1" applyBorder="1"/>
    <xf numFmtId="0" fontId="31" fillId="0" borderId="1" xfId="0" applyFont="1" applyBorder="1"/>
    <xf numFmtId="0" fontId="31" fillId="0" borderId="2" xfId="0" applyFont="1" applyBorder="1"/>
    <xf numFmtId="0" fontId="31" fillId="0" borderId="0" xfId="0" applyFont="1"/>
    <xf numFmtId="0" fontId="32" fillId="0" borderId="3" xfId="0" applyFont="1" applyBorder="1"/>
    <xf numFmtId="0" fontId="31" fillId="0" borderId="0" xfId="0" applyFont="1" applyBorder="1"/>
    <xf numFmtId="0" fontId="31" fillId="0" borderId="4" xfId="0" applyFont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4" xfId="0" applyFont="1" applyBorder="1"/>
    <xf numFmtId="0" fontId="33" fillId="0" borderId="0" xfId="0" applyFont="1" applyBorder="1" applyAlignment="1">
      <alignment horizontal="right"/>
    </xf>
    <xf numFmtId="0" fontId="32" fillId="0" borderId="5" xfId="0" applyFont="1" applyBorder="1"/>
    <xf numFmtId="0" fontId="32" fillId="0" borderId="0" xfId="0" applyFont="1"/>
    <xf numFmtId="0" fontId="31" fillId="0" borderId="0" xfId="0" applyFont="1" applyFill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0" fontId="32" fillId="0" borderId="0" xfId="0" applyFont="1" applyBorder="1"/>
    <xf numFmtId="168" fontId="31" fillId="0" borderId="0" xfId="0" applyNumberFormat="1" applyFont="1" applyBorder="1" applyAlignment="1">
      <alignment horizontal="center"/>
    </xf>
    <xf numFmtId="0" fontId="23" fillId="0" borderId="3" xfId="0" applyFont="1" applyBorder="1" applyAlignment="1">
      <alignment/>
    </xf>
    <xf numFmtId="0" fontId="33" fillId="0" borderId="0" xfId="0" applyFont="1" applyBorder="1" applyAlignment="1">
      <alignment/>
    </xf>
    <xf numFmtId="20" fontId="33" fillId="0" borderId="0" xfId="0" applyNumberFormat="1" applyFont="1" applyBorder="1" applyAlignment="1">
      <alignment horizontal="left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23" fillId="0" borderId="3" xfId="0" applyFont="1" applyBorder="1"/>
    <xf numFmtId="0" fontId="23" fillId="0" borderId="0" xfId="0" applyFont="1" applyBorder="1"/>
    <xf numFmtId="0" fontId="33" fillId="0" borderId="0" xfId="0" applyFont="1"/>
    <xf numFmtId="43" fontId="33" fillId="0" borderId="0" xfId="20" applyFont="1"/>
    <xf numFmtId="0" fontId="23" fillId="0" borderId="5" xfId="0" applyFont="1" applyBorder="1"/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6" xfId="0" applyFont="1" applyFill="1" applyBorder="1" applyAlignment="1">
      <alignment horizontal="left"/>
    </xf>
    <xf numFmtId="0" fontId="31" fillId="0" borderId="4" xfId="0" applyFont="1" applyFill="1" applyBorder="1"/>
    <xf numFmtId="0" fontId="31" fillId="0" borderId="84" xfId="0" applyFont="1" applyBorder="1"/>
    <xf numFmtId="0" fontId="35" fillId="0" borderId="0" xfId="0" applyFont="1"/>
    <xf numFmtId="0" fontId="16" fillId="0" borderId="0" xfId="0" applyFont="1"/>
    <xf numFmtId="0" fontId="29" fillId="0" borderId="0" xfId="0" applyFont="1"/>
    <xf numFmtId="0" fontId="36" fillId="0" borderId="0" xfId="0" applyFont="1"/>
    <xf numFmtId="0" fontId="1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85" xfId="0" applyFont="1" applyBorder="1" applyAlignment="1">
      <alignment vertical="center"/>
    </xf>
    <xf numFmtId="0" fontId="16" fillId="0" borderId="86" xfId="0" applyFont="1" applyBorder="1" applyAlignment="1">
      <alignment horizontal="center" vertical="center"/>
    </xf>
    <xf numFmtId="0" fontId="16" fillId="0" borderId="87" xfId="0" applyFont="1" applyBorder="1" applyAlignment="1">
      <alignment horizontal="right" vertical="center"/>
    </xf>
    <xf numFmtId="3" fontId="16" fillId="0" borderId="88" xfId="0" applyNumberFormat="1" applyFont="1" applyBorder="1" applyAlignment="1">
      <alignment horizontal="left" vertical="center"/>
    </xf>
    <xf numFmtId="0" fontId="16" fillId="0" borderId="88" xfId="0" applyFont="1" applyBorder="1" applyAlignment="1">
      <alignment horizontal="left" vertical="center"/>
    </xf>
    <xf numFmtId="0" fontId="16" fillId="0" borderId="88" xfId="0" applyFont="1" applyBorder="1" applyAlignment="1">
      <alignment vertical="center"/>
    </xf>
    <xf numFmtId="0" fontId="16" fillId="0" borderId="89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8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91" xfId="0" applyFont="1" applyBorder="1" applyAlignment="1">
      <alignment vertical="center"/>
    </xf>
    <xf numFmtId="0" fontId="16" fillId="0" borderId="8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43" fontId="16" fillId="0" borderId="0" xfId="20" applyNumberFormat="1" applyFont="1" applyFill="1" applyBorder="1" applyAlignment="1">
      <alignment horizontal="center" vertical="center"/>
    </xf>
    <xf numFmtId="43" fontId="16" fillId="0" borderId="49" xfId="20" applyFont="1" applyFill="1" applyBorder="1" applyAlignment="1">
      <alignment vertical="center"/>
    </xf>
    <xf numFmtId="43" fontId="16" fillId="0" borderId="58" xfId="20" applyFont="1" applyFill="1" applyBorder="1" applyAlignment="1">
      <alignment vertical="center"/>
    </xf>
    <xf numFmtId="43" fontId="16" fillId="0" borderId="0" xfId="20" applyFont="1" applyFill="1" applyBorder="1" applyAlignment="1">
      <alignment vertical="center"/>
    </xf>
    <xf numFmtId="43" fontId="16" fillId="2" borderId="61" xfId="20" applyFont="1" applyFill="1" applyBorder="1" applyAlignment="1">
      <alignment vertical="center"/>
    </xf>
    <xf numFmtId="173" fontId="16" fillId="2" borderId="8" xfId="20" applyNumberFormat="1" applyFont="1" applyFill="1" applyBorder="1" applyAlignment="1">
      <alignment vertical="center"/>
    </xf>
    <xf numFmtId="0" fontId="16" fillId="0" borderId="93" xfId="0" applyFont="1" applyBorder="1" applyAlignment="1">
      <alignment vertical="center"/>
    </xf>
    <xf numFmtId="43" fontId="16" fillId="0" borderId="24" xfId="20" applyNumberFormat="1" applyFont="1" applyFill="1" applyBorder="1" applyAlignment="1">
      <alignment horizontal="center" vertical="center"/>
    </xf>
    <xf numFmtId="43" fontId="16" fillId="0" borderId="73" xfId="20" applyFont="1" applyFill="1" applyBorder="1" applyAlignment="1">
      <alignment vertical="center"/>
    </xf>
    <xf numFmtId="0" fontId="16" fillId="0" borderId="85" xfId="0" applyFont="1" applyBorder="1" applyAlignment="1">
      <alignment horizontal="right" vertical="center"/>
    </xf>
    <xf numFmtId="0" fontId="16" fillId="3" borderId="24" xfId="0" applyFont="1" applyFill="1" applyBorder="1" applyAlignment="1">
      <alignment horizontal="center" vertical="center"/>
    </xf>
    <xf numFmtId="165" fontId="16" fillId="3" borderId="74" xfId="20" applyNumberFormat="1" applyFont="1" applyFill="1" applyBorder="1" applyAlignment="1">
      <alignment horizontal="center" vertical="center"/>
    </xf>
    <xf numFmtId="1" fontId="16" fillId="3" borderId="94" xfId="0" applyNumberFormat="1" applyFont="1" applyFill="1" applyBorder="1" applyAlignment="1">
      <alignment horizontal="center" vertical="center"/>
    </xf>
    <xf numFmtId="43" fontId="16" fillId="0" borderId="48" xfId="20" applyFont="1" applyFill="1" applyBorder="1" applyAlignment="1">
      <alignment horizontal="center" vertical="center"/>
    </xf>
    <xf numFmtId="1" fontId="16" fillId="0" borderId="48" xfId="0" applyNumberFormat="1" applyFont="1" applyFill="1" applyBorder="1" applyAlignment="1">
      <alignment horizontal="center" vertical="center"/>
    </xf>
    <xf numFmtId="43" fontId="16" fillId="0" borderId="24" xfId="0" applyNumberFormat="1" applyFont="1" applyFill="1" applyBorder="1" applyAlignment="1">
      <alignment vertical="center"/>
    </xf>
    <xf numFmtId="0" fontId="16" fillId="0" borderId="95" xfId="0" applyFont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43" fontId="16" fillId="3" borderId="47" xfId="0" applyNumberFormat="1" applyFont="1" applyFill="1" applyBorder="1" applyAlignment="1">
      <alignment vertical="center"/>
    </xf>
    <xf numFmtId="43" fontId="16" fillId="0" borderId="68" xfId="20" applyFont="1" applyFill="1" applyBorder="1" applyAlignment="1">
      <alignment vertical="center"/>
    </xf>
    <xf numFmtId="43" fontId="16" fillId="3" borderId="96" xfId="0" applyNumberFormat="1" applyFont="1" applyFill="1" applyBorder="1" applyAlignment="1">
      <alignment vertical="center"/>
    </xf>
    <xf numFmtId="43" fontId="16" fillId="0" borderId="97" xfId="0" applyNumberFormat="1" applyFont="1" applyFill="1" applyBorder="1" applyAlignment="1">
      <alignment vertical="center"/>
    </xf>
    <xf numFmtId="43" fontId="16" fillId="0" borderId="68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3" xfId="0" applyFont="1" applyBorder="1" applyAlignment="1">
      <alignment horizontal="left"/>
    </xf>
    <xf numFmtId="0" fontId="38" fillId="0" borderId="4" xfId="0" applyFont="1" applyBorder="1"/>
    <xf numFmtId="0" fontId="38" fillId="0" borderId="3" xfId="0" applyFont="1" applyBorder="1" applyAlignment="1">
      <alignment horizontal="left"/>
    </xf>
    <xf numFmtId="173" fontId="38" fillId="0" borderId="4" xfId="20" applyNumberFormat="1" applyFont="1" applyBorder="1"/>
    <xf numFmtId="43" fontId="38" fillId="0" borderId="0" xfId="20" applyFont="1"/>
    <xf numFmtId="0" fontId="38" fillId="0" borderId="3" xfId="0" applyFont="1" applyBorder="1" applyAlignment="1">
      <alignment horizontal="right"/>
    </xf>
    <xf numFmtId="43" fontId="38" fillId="2" borderId="95" xfId="20" applyFont="1" applyFill="1" applyBorder="1"/>
    <xf numFmtId="43" fontId="38" fillId="0" borderId="4" xfId="20" applyFont="1" applyBorder="1"/>
    <xf numFmtId="0" fontId="38" fillId="0" borderId="3" xfId="0" applyFont="1" applyFill="1" applyBorder="1" applyAlignment="1">
      <alignment horizontal="right"/>
    </xf>
    <xf numFmtId="0" fontId="41" fillId="0" borderId="0" xfId="0" applyFont="1"/>
    <xf numFmtId="0" fontId="35" fillId="0" borderId="0" xfId="0" applyFont="1" applyAlignment="1">
      <alignment/>
    </xf>
    <xf numFmtId="0" fontId="35" fillId="0" borderId="0" xfId="24" applyFont="1" applyAlignment="1">
      <alignment vertical="center"/>
      <protection/>
    </xf>
    <xf numFmtId="43" fontId="3" fillId="0" borderId="0" xfId="20" applyFont="1" applyBorder="1" applyAlignment="1">
      <alignment vertical="center"/>
    </xf>
    <xf numFmtId="10" fontId="3" fillId="2" borderId="98" xfId="23" applyNumberFormat="1" applyFont="1" applyFill="1" applyBorder="1" applyAlignment="1">
      <alignment vertical="center"/>
    </xf>
    <xf numFmtId="10" fontId="3" fillId="2" borderId="77" xfId="23" applyNumberFormat="1" applyFont="1" applyFill="1" applyBorder="1" applyAlignment="1">
      <alignment vertical="center"/>
    </xf>
    <xf numFmtId="43" fontId="16" fillId="2" borderId="99" xfId="20" applyFont="1" applyFill="1" applyBorder="1" applyAlignment="1">
      <alignment wrapText="1"/>
    </xf>
    <xf numFmtId="43" fontId="35" fillId="0" borderId="0" xfId="20" applyFont="1" applyAlignment="1">
      <alignment/>
    </xf>
    <xf numFmtId="43" fontId="16" fillId="0" borderId="0" xfId="20" applyFont="1" applyAlignment="1">
      <alignment wrapText="1"/>
    </xf>
    <xf numFmtId="43" fontId="17" fillId="0" borderId="99" xfId="20" applyFont="1" applyBorder="1" applyAlignment="1">
      <alignment horizontal="center" wrapText="1"/>
    </xf>
    <xf numFmtId="43" fontId="17" fillId="0" borderId="100" xfId="20" applyFont="1" applyBorder="1" applyAlignment="1">
      <alignment horizontal="center" wrapText="1"/>
    </xf>
    <xf numFmtId="9" fontId="3" fillId="2" borderId="40" xfId="21" applyFont="1" applyFill="1" applyBorder="1" applyAlignment="1">
      <alignment vertical="center"/>
    </xf>
    <xf numFmtId="10" fontId="1" fillId="0" borderId="35" xfId="21" applyNumberFormat="1" applyFont="1" applyBorder="1" applyAlignment="1">
      <alignment vertical="center"/>
    </xf>
    <xf numFmtId="0" fontId="16" fillId="0" borderId="101" xfId="0" applyFont="1" applyBorder="1"/>
    <xf numFmtId="0" fontId="19" fillId="0" borderId="101" xfId="27" applyFont="1" applyBorder="1" applyAlignment="1">
      <alignment horizontal="center"/>
      <protection/>
    </xf>
    <xf numFmtId="0" fontId="3" fillId="0" borderId="101" xfId="27" applyFont="1" applyBorder="1" applyAlignment="1">
      <alignment horizontal="center"/>
      <protection/>
    </xf>
    <xf numFmtId="0" fontId="3" fillId="0" borderId="101" xfId="27" applyFont="1" applyBorder="1">
      <alignment/>
      <protection/>
    </xf>
    <xf numFmtId="0" fontId="14" fillId="0" borderId="101" xfId="27" applyFont="1" applyBorder="1" applyAlignment="1">
      <alignment horizontal="center"/>
      <protection/>
    </xf>
    <xf numFmtId="0" fontId="1" fillId="0" borderId="101" xfId="27" applyFont="1" applyBorder="1" applyAlignment="1">
      <alignment horizontal="left"/>
      <protection/>
    </xf>
    <xf numFmtId="166" fontId="1" fillId="2" borderId="101" xfId="23" applyNumberFormat="1" applyFont="1" applyFill="1" applyBorder="1"/>
    <xf numFmtId="0" fontId="1" fillId="0" borderId="101" xfId="27" applyFont="1" applyBorder="1">
      <alignment/>
      <protection/>
    </xf>
    <xf numFmtId="0" fontId="15" fillId="0" borderId="101" xfId="27" applyFont="1" applyBorder="1">
      <alignment/>
      <protection/>
    </xf>
    <xf numFmtId="166" fontId="15" fillId="0" borderId="101" xfId="23" applyNumberFormat="1" applyFont="1" applyBorder="1"/>
    <xf numFmtId="0" fontId="43" fillId="4" borderId="101" xfId="0" applyFont="1" applyFill="1" applyBorder="1" applyAlignment="1" applyProtection="1">
      <alignment horizontal="left"/>
      <protection/>
    </xf>
    <xf numFmtId="10" fontId="1" fillId="2" borderId="101" xfId="23" applyNumberFormat="1" applyFont="1" applyFill="1" applyBorder="1"/>
    <xf numFmtId="10" fontId="15" fillId="0" borderId="101" xfId="23" applyNumberFormat="1" applyFont="1" applyBorder="1"/>
    <xf numFmtId="10" fontId="1" fillId="0" borderId="101" xfId="27" applyNumberFormat="1" applyFont="1" applyBorder="1">
      <alignment/>
      <protection/>
    </xf>
    <xf numFmtId="10" fontId="13" fillId="0" borderId="101" xfId="23" applyNumberFormat="1" applyFont="1" applyBorder="1"/>
    <xf numFmtId="0" fontId="46" fillId="0" borderId="0" xfId="0" applyFont="1" applyProtection="1">
      <protection/>
    </xf>
    <xf numFmtId="0" fontId="46" fillId="0" borderId="101" xfId="0" applyFont="1" applyBorder="1" applyAlignment="1" applyProtection="1">
      <alignment vertical="top" wrapText="1"/>
      <protection/>
    </xf>
    <xf numFmtId="0" fontId="46" fillId="0" borderId="0" xfId="0" applyFont="1" applyBorder="1" applyAlignment="1" applyProtection="1">
      <alignment vertical="top" wrapText="1"/>
      <protection/>
    </xf>
    <xf numFmtId="0" fontId="46" fillId="0" borderId="0" xfId="0" applyFont="1" applyBorder="1" applyAlignment="1" applyProtection="1">
      <alignment horizontal="justify" vertical="top" wrapText="1"/>
      <protection/>
    </xf>
    <xf numFmtId="0" fontId="45" fillId="4" borderId="101" xfId="0" applyFont="1" applyFill="1" applyBorder="1" applyAlignment="1" applyProtection="1">
      <alignment horizontal="center" vertical="center" wrapText="1"/>
      <protection/>
    </xf>
    <xf numFmtId="14" fontId="46" fillId="2" borderId="101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101" xfId="0" applyFont="1" applyFill="1" applyBorder="1" applyAlignment="1" applyProtection="1">
      <alignment horizontal="center" vertical="center" wrapText="1"/>
      <protection/>
    </xf>
    <xf numFmtId="0" fontId="46" fillId="2" borderId="101" xfId="0" applyFont="1" applyFill="1" applyBorder="1" applyAlignment="1" applyProtection="1">
      <alignment horizontal="center" vertical="center" wrapText="1"/>
      <protection/>
    </xf>
    <xf numFmtId="0" fontId="46" fillId="0" borderId="101" xfId="0" applyFont="1" applyBorder="1" applyAlignment="1" applyProtection="1">
      <alignment horizontal="center" vertical="center" wrapText="1"/>
      <protection/>
    </xf>
    <xf numFmtId="0" fontId="45" fillId="4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top" wrapText="1"/>
      <protection/>
    </xf>
    <xf numFmtId="0" fontId="51" fillId="0" borderId="0" xfId="0" applyFont="1" applyBorder="1" applyAlignment="1" applyProtection="1">
      <alignment horizontal="justify" vertical="center" wrapText="1"/>
      <protection/>
    </xf>
    <xf numFmtId="0" fontId="45" fillId="0" borderId="101" xfId="0" applyFont="1" applyBorder="1" applyAlignment="1" applyProtection="1">
      <alignment horizontal="center" vertical="top" wrapText="1"/>
      <protection/>
    </xf>
    <xf numFmtId="0" fontId="44" fillId="0" borderId="0" xfId="0" applyFont="1" applyBorder="1" applyAlignment="1" applyProtection="1">
      <alignment horizontal="left"/>
      <protection/>
    </xf>
    <xf numFmtId="0" fontId="45" fillId="4" borderId="0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10" fontId="45" fillId="0" borderId="0" xfId="21" applyNumberFormat="1" applyFont="1" applyFill="1" applyBorder="1" applyAlignment="1" applyProtection="1">
      <alignment horizontal="center"/>
      <protection/>
    </xf>
    <xf numFmtId="2" fontId="45" fillId="0" borderId="0" xfId="0" applyNumberFormat="1" applyFont="1" applyFill="1" applyBorder="1" applyAlignment="1" applyProtection="1">
      <alignment horizontal="center"/>
      <protection/>
    </xf>
    <xf numFmtId="0" fontId="46" fillId="0" borderId="101" xfId="0" applyFont="1" applyBorder="1" applyAlignment="1" applyProtection="1">
      <alignment vertical="top"/>
      <protection/>
    </xf>
    <xf numFmtId="0" fontId="45" fillId="0" borderId="51" xfId="0" applyFont="1" applyBorder="1" applyAlignment="1" applyProtection="1">
      <alignment horizontal="center" vertical="top" wrapText="1"/>
      <protection/>
    </xf>
    <xf numFmtId="0" fontId="46" fillId="0" borderId="51" xfId="0" applyFont="1" applyBorder="1" applyAlignment="1" applyProtection="1">
      <alignment vertical="top" wrapText="1"/>
      <protection/>
    </xf>
    <xf numFmtId="14" fontId="46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51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/>
      <protection/>
    </xf>
    <xf numFmtId="0" fontId="33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2" fontId="31" fillId="0" borderId="0" xfId="0" applyNumberFormat="1" applyFont="1" applyFill="1" applyBorder="1" applyAlignment="1">
      <alignment horizontal="left"/>
    </xf>
    <xf numFmtId="166" fontId="31" fillId="0" borderId="0" xfId="0" applyNumberFormat="1" applyFont="1" applyFill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165" fontId="33" fillId="0" borderId="0" xfId="2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4" fontId="33" fillId="0" borderId="0" xfId="0" applyNumberFormat="1" applyFont="1" applyBorder="1" applyAlignment="1">
      <alignment horizontal="center"/>
    </xf>
    <xf numFmtId="168" fontId="33" fillId="0" borderId="0" xfId="0" applyNumberFormat="1" applyFont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2" fontId="33" fillId="4" borderId="0" xfId="0" applyNumberFormat="1" applyFont="1" applyFill="1" applyBorder="1" applyAlignment="1">
      <alignment horizontal="left"/>
    </xf>
    <xf numFmtId="166" fontId="33" fillId="4" borderId="0" xfId="0" applyNumberFormat="1" applyFont="1" applyFill="1" applyBorder="1" applyAlignment="1">
      <alignment horizontal="left"/>
    </xf>
    <xf numFmtId="165" fontId="38" fillId="2" borderId="8" xfId="20" applyNumberFormat="1" applyFont="1" applyFill="1" applyBorder="1"/>
    <xf numFmtId="0" fontId="53" fillId="0" borderId="5" xfId="0" applyFont="1" applyBorder="1" applyAlignment="1">
      <alignment horizontal="right"/>
    </xf>
    <xf numFmtId="43" fontId="40" fillId="0" borderId="84" xfId="0" applyNumberFormat="1" applyFont="1" applyBorder="1"/>
    <xf numFmtId="0" fontId="9" fillId="0" borderId="0" xfId="0" applyFont="1"/>
    <xf numFmtId="0" fontId="9" fillId="0" borderId="0" xfId="0" applyFont="1" applyFill="1"/>
    <xf numFmtId="0" fontId="28" fillId="0" borderId="0" xfId="0" applyFont="1"/>
    <xf numFmtId="0" fontId="31" fillId="0" borderId="0" xfId="0" applyFont="1" applyBorder="1"/>
    <xf numFmtId="0" fontId="31" fillId="0" borderId="0" xfId="0" applyFont="1" applyFill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168" fontId="31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0" fontId="3" fillId="2" borderId="77" xfId="20" applyNumberFormat="1" applyFont="1" applyFill="1" applyBorder="1" applyAlignment="1">
      <alignment vertical="center"/>
    </xf>
    <xf numFmtId="43" fontId="1" fillId="0" borderId="24" xfId="20" applyFont="1" applyBorder="1" applyAlignment="1">
      <alignment vertical="center"/>
    </xf>
    <xf numFmtId="43" fontId="1" fillId="0" borderId="12" xfId="20" applyFont="1" applyBorder="1" applyAlignment="1">
      <alignment vertical="center"/>
    </xf>
    <xf numFmtId="174" fontId="23" fillId="0" borderId="13" xfId="20" applyNumberFormat="1" applyFont="1" applyBorder="1" applyAlignment="1">
      <alignment vertical="center"/>
    </xf>
    <xf numFmtId="43" fontId="16" fillId="0" borderId="0" xfId="20" applyFont="1" applyAlignment="1">
      <alignment vertical="center"/>
    </xf>
    <xf numFmtId="166" fontId="1" fillId="0" borderId="64" xfId="24" applyNumberFormat="1" applyFont="1" applyBorder="1" applyAlignment="1">
      <alignment vertical="center"/>
      <protection/>
    </xf>
    <xf numFmtId="20" fontId="33" fillId="0" borderId="0" xfId="0" applyNumberFormat="1" applyFont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2" borderId="8" xfId="0" applyFont="1" applyFill="1" applyBorder="1" applyAlignment="1">
      <alignment horizontal="right"/>
    </xf>
    <xf numFmtId="0" fontId="33" fillId="2" borderId="95" xfId="0" applyFont="1" applyFill="1" applyBorder="1" applyAlignment="1">
      <alignment horizontal="right"/>
    </xf>
    <xf numFmtId="167" fontId="33" fillId="0" borderId="6" xfId="20" applyNumberFormat="1" applyFont="1" applyBorder="1" applyAlignment="1">
      <alignment horizontal="right"/>
    </xf>
    <xf numFmtId="21" fontId="33" fillId="2" borderId="8" xfId="0" applyNumberFormat="1" applyFont="1" applyFill="1" applyBorder="1" applyAlignment="1">
      <alignment horizontal="right"/>
    </xf>
    <xf numFmtId="168" fontId="33" fillId="0" borderId="4" xfId="0" applyNumberFormat="1" applyFont="1" applyFill="1" applyBorder="1" applyAlignment="1">
      <alignment horizontal="right"/>
    </xf>
    <xf numFmtId="3" fontId="33" fillId="0" borderId="4" xfId="0" applyNumberFormat="1" applyFont="1" applyFill="1" applyBorder="1" applyAlignment="1">
      <alignment horizontal="right"/>
    </xf>
    <xf numFmtId="4" fontId="33" fillId="2" borderId="8" xfId="0" applyNumberFormat="1" applyFont="1" applyFill="1" applyBorder="1" applyAlignment="1">
      <alignment horizontal="right"/>
    </xf>
    <xf numFmtId="9" fontId="33" fillId="2" borderId="8" xfId="0" applyNumberFormat="1" applyFont="1" applyFill="1" applyBorder="1" applyAlignment="1">
      <alignment horizontal="right"/>
    </xf>
    <xf numFmtId="4" fontId="33" fillId="0" borderId="4" xfId="0" applyNumberFormat="1" applyFont="1" applyBorder="1" applyAlignment="1">
      <alignment horizontal="right"/>
    </xf>
    <xf numFmtId="4" fontId="33" fillId="0" borderId="4" xfId="0" applyNumberFormat="1" applyFont="1" applyFill="1" applyBorder="1" applyAlignment="1">
      <alignment horizontal="right"/>
    </xf>
    <xf numFmtId="10" fontId="33" fillId="2" borderId="8" xfId="0" applyNumberFormat="1" applyFont="1" applyFill="1" applyBorder="1" applyAlignment="1">
      <alignment horizontal="right"/>
    </xf>
    <xf numFmtId="4" fontId="23" fillId="0" borderId="84" xfId="0" applyNumberFormat="1" applyFont="1" applyBorder="1" applyAlignment="1">
      <alignment horizontal="right"/>
    </xf>
    <xf numFmtId="0" fontId="28" fillId="0" borderId="0" xfId="0" applyFont="1" applyBorder="1"/>
    <xf numFmtId="167" fontId="1" fillId="2" borderId="8" xfId="20" applyNumberFormat="1" applyFont="1" applyFill="1" applyBorder="1" applyAlignment="1">
      <alignment horizontal="right"/>
    </xf>
    <xf numFmtId="2" fontId="1" fillId="2" borderId="8" xfId="2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9" fontId="1" fillId="2" borderId="95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/>
    </xf>
    <xf numFmtId="0" fontId="16" fillId="0" borderId="12" xfId="0" applyFont="1" applyBorder="1"/>
    <xf numFmtId="0" fontId="1" fillId="0" borderId="102" xfId="24" applyFont="1" applyBorder="1" applyAlignment="1">
      <alignment horizontal="centerContinuous" vertical="center"/>
      <protection/>
    </xf>
    <xf numFmtId="4" fontId="1" fillId="0" borderId="103" xfId="24" applyNumberFormat="1" applyFont="1" applyBorder="1" applyAlignment="1">
      <alignment vertical="center"/>
      <protection/>
    </xf>
    <xf numFmtId="0" fontId="1" fillId="0" borderId="74" xfId="24" applyFont="1" applyBorder="1" applyAlignment="1">
      <alignment vertical="center"/>
      <protection/>
    </xf>
    <xf numFmtId="4" fontId="15" fillId="0" borderId="49" xfId="24" applyNumberFormat="1" applyFont="1" applyBorder="1" applyAlignment="1">
      <alignment vertical="center"/>
      <protection/>
    </xf>
    <xf numFmtId="40" fontId="15" fillId="0" borderId="49" xfId="25" applyFont="1" applyBorder="1" applyAlignment="1">
      <alignment vertical="center"/>
    </xf>
    <xf numFmtId="0" fontId="1" fillId="0" borderId="0" xfId="24" applyFont="1" applyBorder="1" applyAlignment="1">
      <alignment horizontal="left" vertical="center"/>
      <protection/>
    </xf>
    <xf numFmtId="0" fontId="1" fillId="0" borderId="11" xfId="24" applyFont="1" applyBorder="1" applyAlignment="1">
      <alignment horizontal="centerContinuous" vertical="center"/>
      <protection/>
    </xf>
    <xf numFmtId="0" fontId="31" fillId="0" borderId="0" xfId="0" applyFont="1" applyBorder="1" applyAlignment="1">
      <alignment horizontal="right"/>
    </xf>
    <xf numFmtId="43" fontId="16" fillId="2" borderId="104" xfId="20" applyFont="1" applyFill="1" applyBorder="1" applyAlignment="1">
      <alignment vertical="center"/>
    </xf>
    <xf numFmtId="173" fontId="16" fillId="2" borderId="105" xfId="20" applyNumberFormat="1" applyFont="1" applyFill="1" applyBorder="1" applyAlignment="1">
      <alignment vertical="center"/>
    </xf>
    <xf numFmtId="43" fontId="16" fillId="2" borderId="8" xfId="20" applyFont="1" applyFill="1" applyBorder="1" applyAlignment="1">
      <alignment vertical="center"/>
    </xf>
    <xf numFmtId="43" fontId="16" fillId="0" borderId="8" xfId="20" applyFont="1" applyFill="1" applyBorder="1" applyAlignment="1">
      <alignment vertical="center"/>
    </xf>
    <xf numFmtId="0" fontId="16" fillId="0" borderId="49" xfId="0" applyFont="1" applyBorder="1" applyAlignment="1">
      <alignment wrapText="1"/>
    </xf>
    <xf numFmtId="43" fontId="16" fillId="2" borderId="58" xfId="20" applyFont="1" applyFill="1" applyBorder="1" applyAlignment="1">
      <alignment wrapText="1"/>
    </xf>
    <xf numFmtId="43" fontId="16" fillId="2" borderId="4" xfId="20" applyFont="1" applyFill="1" applyBorder="1" applyAlignment="1">
      <alignment wrapText="1"/>
    </xf>
    <xf numFmtId="0" fontId="58" fillId="0" borderId="0" xfId="0" applyFont="1" applyBorder="1" applyAlignment="1">
      <alignment horizontal="center"/>
    </xf>
    <xf numFmtId="0" fontId="60" fillId="0" borderId="0" xfId="0" applyFont="1" applyBorder="1"/>
    <xf numFmtId="0" fontId="57" fillId="0" borderId="0" xfId="0" applyFont="1" applyBorder="1"/>
    <xf numFmtId="43" fontId="57" fillId="0" borderId="0" xfId="20" applyFont="1" applyFill="1" applyBorder="1" applyProtection="1">
      <protection locked="0"/>
    </xf>
    <xf numFmtId="0" fontId="57" fillId="0" borderId="0" xfId="0" applyFont="1" applyFill="1" applyBorder="1" applyAlignment="1" applyProtection="1">
      <alignment horizontal="center"/>
      <protection locked="0"/>
    </xf>
    <xf numFmtId="0" fontId="57" fillId="0" borderId="0" xfId="0" applyFont="1" applyFill="1" applyBorder="1"/>
    <xf numFmtId="164" fontId="57" fillId="0" borderId="0" xfId="0" applyNumberFormat="1" applyFont="1" applyFill="1" applyBorder="1"/>
    <xf numFmtId="0" fontId="57" fillId="0" borderId="0" xfId="0" applyFont="1" applyFill="1" applyBorder="1" applyAlignment="1">
      <alignment horizontal="left"/>
    </xf>
    <xf numFmtId="43" fontId="63" fillId="0" borderId="0" xfId="20" applyFont="1" applyFill="1" applyBorder="1"/>
    <xf numFmtId="43" fontId="57" fillId="5" borderId="51" xfId="20" applyFont="1" applyFill="1" applyBorder="1" applyProtection="1">
      <protection locked="0"/>
    </xf>
    <xf numFmtId="43" fontId="1" fillId="5" borderId="0" xfId="20" applyFont="1" applyFill="1" applyBorder="1" applyProtection="1">
      <protection locked="0"/>
    </xf>
    <xf numFmtId="0" fontId="0" fillId="0" borderId="0" xfId="0" applyBorder="1"/>
    <xf numFmtId="43" fontId="62" fillId="0" borderId="0" xfId="20" applyFont="1" applyBorder="1" applyAlignment="1">
      <alignment horizontal="right"/>
    </xf>
    <xf numFmtId="164" fontId="62" fillId="0" borderId="0" xfId="0" applyNumberFormat="1" applyFont="1" applyBorder="1"/>
    <xf numFmtId="0" fontId="62" fillId="0" borderId="0" xfId="0" applyFont="1" applyBorder="1" applyAlignment="1">
      <alignment/>
    </xf>
    <xf numFmtId="43" fontId="57" fillId="0" borderId="0" xfId="20" applyFont="1" applyBorder="1"/>
    <xf numFmtId="0" fontId="60" fillId="0" borderId="0" xfId="0" applyFont="1" applyBorder="1" applyAlignment="1">
      <alignment horizontal="right"/>
    </xf>
    <xf numFmtId="0" fontId="39" fillId="0" borderId="87" xfId="0" applyFont="1" applyBorder="1" applyAlignment="1">
      <alignment horizontal="left"/>
    </xf>
    <xf numFmtId="0" fontId="15" fillId="0" borderId="49" xfId="20" applyNumberFormat="1" applyFont="1" applyBorder="1" applyAlignment="1">
      <alignment vertical="center"/>
    </xf>
    <xf numFmtId="43" fontId="33" fillId="2" borderId="101" xfId="20" applyFont="1" applyFill="1" applyBorder="1" applyAlignment="1">
      <alignment horizontal="right"/>
    </xf>
    <xf numFmtId="165" fontId="55" fillId="0" borderId="49" xfId="20" applyNumberFormat="1" applyFont="1" applyBorder="1" applyAlignment="1">
      <alignment horizontal="center" vertical="center"/>
    </xf>
    <xf numFmtId="177" fontId="1" fillId="0" borderId="13" xfId="24" applyNumberFormat="1" applyFont="1" applyBorder="1" applyAlignment="1">
      <alignment vertical="center"/>
      <protection/>
    </xf>
    <xf numFmtId="176" fontId="60" fillId="0" borderId="0" xfId="0" applyNumberFormat="1" applyFont="1" applyBorder="1"/>
    <xf numFmtId="0" fontId="62" fillId="0" borderId="0" xfId="0" applyFont="1" applyBorder="1" applyAlignment="1">
      <alignment horizontal="right"/>
    </xf>
    <xf numFmtId="9" fontId="64" fillId="0" borderId="0" xfId="0" applyNumberFormat="1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/>
      <protection locked="0"/>
    </xf>
    <xf numFmtId="0" fontId="62" fillId="0" borderId="7" xfId="0" applyFont="1" applyBorder="1" applyAlignment="1">
      <alignment/>
    </xf>
    <xf numFmtId="0" fontId="57" fillId="0" borderId="1" xfId="0" applyFont="1" applyBorder="1"/>
    <xf numFmtId="43" fontId="57" fillId="0" borderId="1" xfId="20" applyFont="1" applyBorder="1"/>
    <xf numFmtId="0" fontId="57" fillId="0" borderId="2" xfId="0" applyFont="1" applyBorder="1"/>
    <xf numFmtId="43" fontId="3" fillId="0" borderId="7" xfId="2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" fillId="5" borderId="0" xfId="0" applyFont="1" applyFill="1" applyBorder="1" applyAlignment="1" applyProtection="1">
      <alignment horizontal="center"/>
      <protection locked="0"/>
    </xf>
    <xf numFmtId="0" fontId="62" fillId="0" borderId="0" xfId="0" applyFont="1" applyBorder="1" applyAlignment="1">
      <alignment horizontal="center"/>
    </xf>
    <xf numFmtId="43" fontId="62" fillId="0" borderId="0" xfId="20" applyFont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43" fontId="57" fillId="5" borderId="0" xfId="20" applyFont="1" applyFill="1" applyBorder="1"/>
    <xf numFmtId="0" fontId="56" fillId="0" borderId="3" xfId="0" applyFont="1" applyFill="1" applyBorder="1" applyAlignment="1">
      <alignment horizontal="center"/>
    </xf>
    <xf numFmtId="0" fontId="56" fillId="0" borderId="4" xfId="0" applyFont="1" applyFill="1" applyBorder="1" applyAlignment="1">
      <alignment horizontal="center"/>
    </xf>
    <xf numFmtId="0" fontId="0" fillId="0" borderId="3" xfId="0" applyBorder="1"/>
    <xf numFmtId="0" fontId="57" fillId="0" borderId="4" xfId="0" applyFont="1" applyBorder="1"/>
    <xf numFmtId="0" fontId="58" fillId="0" borderId="3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9" fillId="0" borderId="3" xfId="0" applyFont="1" applyBorder="1"/>
    <xf numFmtId="43" fontId="57" fillId="0" borderId="4" xfId="20" applyFont="1" applyFill="1" applyBorder="1" applyProtection="1">
      <protection locked="0"/>
    </xf>
    <xf numFmtId="44" fontId="60" fillId="0" borderId="4" xfId="20" applyNumberFormat="1" applyFont="1" applyFill="1" applyBorder="1" applyProtection="1">
      <protection locked="0"/>
    </xf>
    <xf numFmtId="0" fontId="0" fillId="0" borderId="5" xfId="0" applyBorder="1"/>
    <xf numFmtId="0" fontId="57" fillId="0" borderId="6" xfId="0" applyFont="1" applyBorder="1"/>
    <xf numFmtId="43" fontId="57" fillId="0" borderId="6" xfId="20" applyFont="1" applyBorder="1"/>
    <xf numFmtId="0" fontId="60" fillId="0" borderId="6" xfId="0" applyFont="1" applyBorder="1" applyAlignment="1">
      <alignment horizontal="right"/>
    </xf>
    <xf numFmtId="176" fontId="60" fillId="0" borderId="84" xfId="0" applyNumberFormat="1" applyFont="1" applyBorder="1"/>
    <xf numFmtId="0" fontId="3" fillId="0" borderId="2" xfId="0" applyFont="1" applyFill="1" applyBorder="1" applyAlignment="1">
      <alignment horizontal="center"/>
    </xf>
    <xf numFmtId="43" fontId="1" fillId="0" borderId="3" xfId="20" applyFont="1" applyFill="1" applyBorder="1" applyProtection="1">
      <protection locked="0"/>
    </xf>
    <xf numFmtId="43" fontId="1" fillId="5" borderId="4" xfId="20" applyFont="1" applyFill="1" applyBorder="1" applyProtection="1">
      <protection locked="0"/>
    </xf>
    <xf numFmtId="0" fontId="1" fillId="0" borderId="4" xfId="20" applyNumberFormat="1" applyFont="1" applyFill="1" applyBorder="1" applyProtection="1">
      <protection locked="0"/>
    </xf>
    <xf numFmtId="3" fontId="1" fillId="0" borderId="84" xfId="20" applyNumberFormat="1" applyFont="1" applyFill="1" applyBorder="1" applyProtection="1">
      <protection locked="0"/>
    </xf>
    <xf numFmtId="0" fontId="62" fillId="0" borderId="3" xfId="0" applyFont="1" applyBorder="1" applyAlignment="1">
      <alignment/>
    </xf>
    <xf numFmtId="0" fontId="57" fillId="0" borderId="3" xfId="0" applyFont="1" applyBorder="1" applyAlignment="1">
      <alignment/>
    </xf>
    <xf numFmtId="0" fontId="62" fillId="0" borderId="5" xfId="0" applyFont="1" applyBorder="1" applyAlignment="1">
      <alignment/>
    </xf>
    <xf numFmtId="0" fontId="57" fillId="0" borderId="84" xfId="0" applyFont="1" applyBorder="1"/>
    <xf numFmtId="0" fontId="16" fillId="0" borderId="0" xfId="0" applyFont="1" applyAlignment="1">
      <alignment horizontal="left" wrapText="1"/>
    </xf>
    <xf numFmtId="3" fontId="57" fillId="0" borderId="0" xfId="0" applyNumberFormat="1" applyFont="1" applyBorder="1"/>
    <xf numFmtId="43" fontId="12" fillId="0" borderId="12" xfId="20" applyNumberFormat="1" applyFont="1" applyBorder="1" applyAlignment="1">
      <alignment horizontal="right" vertical="center"/>
    </xf>
    <xf numFmtId="43" fontId="16" fillId="0" borderId="0" xfId="20" applyFont="1" applyAlignment="1">
      <alignment horizontal="left" wrapText="1"/>
    </xf>
    <xf numFmtId="0" fontId="65" fillId="0" borderId="89" xfId="0" applyFont="1" applyBorder="1" applyAlignment="1">
      <alignment horizontal="left"/>
    </xf>
    <xf numFmtId="0" fontId="45" fillId="0" borderId="0" xfId="0" applyFont="1" applyAlignment="1" applyProtection="1">
      <alignment horizontal="left" vertical="center" wrapText="1"/>
      <protection/>
    </xf>
    <xf numFmtId="49" fontId="50" fillId="0" borderId="51" xfId="0" applyNumberFormat="1" applyFont="1" applyBorder="1" applyAlignment="1">
      <alignment horizontal="left" vertical="center" wrapText="1" readingOrder="1"/>
    </xf>
    <xf numFmtId="0" fontId="45" fillId="0" borderId="101" xfId="0" applyFont="1" applyBorder="1" applyAlignment="1" applyProtection="1">
      <alignment horizontal="center" vertical="center" wrapText="1"/>
      <protection/>
    </xf>
    <xf numFmtId="0" fontId="46" fillId="0" borderId="101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/>
      <protection/>
    </xf>
    <xf numFmtId="0" fontId="45" fillId="0" borderId="24" xfId="0" applyFont="1" applyBorder="1" applyAlignment="1" applyProtection="1">
      <alignment horizontal="center"/>
      <protection/>
    </xf>
    <xf numFmtId="0" fontId="46" fillId="0" borderId="106" xfId="0" applyFont="1" applyBorder="1" applyAlignment="1" applyProtection="1">
      <alignment horizontal="left" vertical="top" wrapText="1"/>
      <protection/>
    </xf>
    <xf numFmtId="0" fontId="46" fillId="0" borderId="107" xfId="0" applyFont="1" applyBorder="1" applyAlignment="1" applyProtection="1">
      <alignment horizontal="left" vertical="top" wrapText="1"/>
      <protection/>
    </xf>
    <xf numFmtId="0" fontId="46" fillId="2" borderId="101" xfId="0" applyFont="1" applyFill="1" applyBorder="1" applyAlignment="1" applyProtection="1">
      <alignment horizontal="center" vertical="top" wrapText="1"/>
      <protection/>
    </xf>
    <xf numFmtId="0" fontId="54" fillId="0" borderId="101" xfId="0" applyFont="1" applyBorder="1" applyAlignment="1" applyProtection="1">
      <alignment horizontal="center" vertical="center" wrapText="1"/>
      <protection/>
    </xf>
    <xf numFmtId="43" fontId="49" fillId="2" borderId="101" xfId="2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46" fillId="0" borderId="108" xfId="0" applyFont="1" applyBorder="1" applyAlignment="1" applyProtection="1">
      <alignment horizontal="left" vertical="center" wrapText="1"/>
      <protection/>
    </xf>
    <xf numFmtId="0" fontId="46" fillId="0" borderId="107" xfId="0" applyFont="1" applyBorder="1" applyAlignment="1" applyProtection="1">
      <alignment horizontal="left" vertical="center" wrapText="1"/>
      <protection/>
    </xf>
    <xf numFmtId="0" fontId="33" fillId="0" borderId="3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5" xfId="0" applyFont="1" applyBorder="1" applyAlignment="1">
      <alignment horizontal="right"/>
    </xf>
    <xf numFmtId="0" fontId="33" fillId="0" borderId="6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33" fillId="0" borderId="108" xfId="0" applyFont="1" applyBorder="1" applyAlignment="1">
      <alignment horizontal="left"/>
    </xf>
    <xf numFmtId="0" fontId="33" fillId="0" borderId="109" xfId="0" applyFont="1" applyBorder="1" applyAlignment="1">
      <alignment horizontal="left"/>
    </xf>
    <xf numFmtId="0" fontId="33" fillId="0" borderId="107" xfId="0" applyFont="1" applyBorder="1" applyAlignment="1">
      <alignment horizontal="left"/>
    </xf>
    <xf numFmtId="0" fontId="60" fillId="0" borderId="0" xfId="0" applyFont="1" applyBorder="1" applyAlignment="1">
      <alignment horizontal="right"/>
    </xf>
    <xf numFmtId="0" fontId="60" fillId="0" borderId="4" xfId="0" applyFont="1" applyBorder="1" applyAlignment="1">
      <alignment horizontal="right"/>
    </xf>
    <xf numFmtId="7" fontId="60" fillId="0" borderId="0" xfId="0" applyNumberFormat="1" applyFont="1" applyBorder="1" applyAlignment="1">
      <alignment horizontal="right"/>
    </xf>
    <xf numFmtId="7" fontId="60" fillId="0" borderId="4" xfId="0" applyNumberFormat="1" applyFont="1" applyBorder="1" applyAlignment="1">
      <alignment horizontal="right"/>
    </xf>
    <xf numFmtId="0" fontId="64" fillId="0" borderId="0" xfId="0" applyFont="1" applyFill="1" applyBorder="1" applyAlignment="1" applyProtection="1">
      <alignment horizontal="left"/>
      <protection locked="0"/>
    </xf>
    <xf numFmtId="43" fontId="1" fillId="0" borderId="5" xfId="20" applyFont="1" applyFill="1" applyBorder="1" applyAlignment="1" applyProtection="1">
      <alignment horizontal="left"/>
      <protection locked="0"/>
    </xf>
    <xf numFmtId="43" fontId="1" fillId="0" borderId="6" xfId="20" applyFont="1" applyFill="1" applyBorder="1" applyAlignment="1" applyProtection="1">
      <alignment horizontal="left"/>
      <protection locked="0"/>
    </xf>
    <xf numFmtId="0" fontId="66" fillId="6" borderId="110" xfId="0" applyFont="1" applyFill="1" applyBorder="1" applyAlignment="1">
      <alignment horizontal="center"/>
    </xf>
    <xf numFmtId="0" fontId="66" fillId="6" borderId="62" xfId="0" applyFont="1" applyFill="1" applyBorder="1" applyAlignment="1">
      <alignment horizontal="center"/>
    </xf>
    <xf numFmtId="0" fontId="66" fillId="6" borderId="111" xfId="0" applyFont="1" applyFill="1" applyBorder="1" applyAlignment="1">
      <alignment horizontal="center"/>
    </xf>
    <xf numFmtId="43" fontId="1" fillId="0" borderId="3" xfId="20" applyFont="1" applyFill="1" applyBorder="1" applyAlignment="1" applyProtection="1">
      <alignment horizontal="left"/>
      <protection locked="0"/>
    </xf>
    <xf numFmtId="43" fontId="1" fillId="0" borderId="0" xfId="2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wrapText="1"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52" fillId="4" borderId="1" xfId="0" applyFont="1" applyFill="1" applyBorder="1" applyAlignment="1" applyProtection="1">
      <alignment horizontal="left" vertical="top" wrapText="1"/>
      <protection/>
    </xf>
    <xf numFmtId="0" fontId="51" fillId="0" borderId="51" xfId="0" applyFont="1" applyBorder="1" applyAlignment="1" applyProtection="1">
      <alignment horizontal="left" vertical="top" wrapText="1"/>
      <protection/>
    </xf>
    <xf numFmtId="0" fontId="51" fillId="0" borderId="0" xfId="0" applyFont="1" applyBorder="1" applyAlignment="1" applyProtection="1">
      <alignment horizontal="left" vertical="top" wrapText="1"/>
      <protection/>
    </xf>
    <xf numFmtId="44" fontId="46" fillId="2" borderId="101" xfId="28" applyFont="1" applyFill="1" applyBorder="1" applyAlignment="1" applyProtection="1">
      <alignment horizontal="center" vertical="top" wrapText="1"/>
      <protection locked="0"/>
    </xf>
    <xf numFmtId="0" fontId="45" fillId="2" borderId="101" xfId="0" applyFont="1" applyFill="1" applyBorder="1" applyAlignment="1" applyProtection="1">
      <alignment horizontal="center" vertical="center" wrapText="1"/>
      <protection/>
    </xf>
    <xf numFmtId="14" fontId="46" fillId="2" borderId="101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01" xfId="0" applyFont="1" applyFill="1" applyBorder="1" applyAlignment="1" applyProtection="1">
      <alignment horizontal="center" vertical="center" wrapText="1"/>
      <protection locked="0"/>
    </xf>
    <xf numFmtId="0" fontId="45" fillId="7" borderId="101" xfId="0" applyFont="1" applyFill="1" applyBorder="1" applyAlignment="1" applyProtection="1">
      <alignment horizontal="center" vertical="center"/>
      <protection/>
    </xf>
    <xf numFmtId="0" fontId="46" fillId="2" borderId="101" xfId="0" applyFont="1" applyFill="1" applyBorder="1" applyAlignment="1" applyProtection="1">
      <alignment horizontal="center" vertical="center" wrapText="1"/>
      <protection/>
    </xf>
    <xf numFmtId="0" fontId="46" fillId="2" borderId="106" xfId="0" applyFont="1" applyFill="1" applyBorder="1" applyAlignment="1" applyProtection="1">
      <alignment horizontal="center" vertical="center"/>
      <protection/>
    </xf>
    <xf numFmtId="0" fontId="46" fillId="2" borderId="109" xfId="0" applyFont="1" applyFill="1" applyBorder="1" applyAlignment="1" applyProtection="1">
      <alignment horizontal="center" vertical="center"/>
      <protection/>
    </xf>
    <xf numFmtId="0" fontId="46" fillId="2" borderId="107" xfId="0" applyFont="1" applyFill="1" applyBorder="1" applyAlignment="1" applyProtection="1">
      <alignment horizontal="center" vertical="center"/>
      <protection/>
    </xf>
    <xf numFmtId="0" fontId="35" fillId="0" borderId="106" xfId="0" applyFont="1" applyBorder="1" applyAlignment="1">
      <alignment horizontal="center"/>
    </xf>
    <xf numFmtId="0" fontId="35" fillId="0" borderId="109" xfId="0" applyFont="1" applyBorder="1" applyAlignment="1">
      <alignment horizontal="center"/>
    </xf>
    <xf numFmtId="0" fontId="35" fillId="0" borderId="107" xfId="0" applyFont="1" applyBorder="1" applyAlignment="1">
      <alignment horizontal="center"/>
    </xf>
    <xf numFmtId="0" fontId="42" fillId="0" borderId="106" xfId="0" applyFont="1" applyBorder="1" applyAlignment="1">
      <alignment horizontal="left"/>
    </xf>
    <xf numFmtId="0" fontId="42" fillId="0" borderId="107" xfId="0" applyFont="1" applyBorder="1" applyAlignment="1">
      <alignment horizontal="left"/>
    </xf>
    <xf numFmtId="0" fontId="42" fillId="0" borderId="101" xfId="0" applyFont="1" applyBorder="1" applyAlignment="1">
      <alignment horizontal="justify" vertical="center" wrapText="1"/>
    </xf>
    <xf numFmtId="0" fontId="13" fillId="0" borderId="101" xfId="27" applyFont="1" applyBorder="1" applyAlignment="1">
      <alignment horizontal="center"/>
      <protection/>
    </xf>
    <xf numFmtId="0" fontId="1" fillId="0" borderId="101" xfId="27" applyFont="1" applyBorder="1" applyAlignment="1">
      <alignment horizontal="center"/>
      <protection/>
    </xf>
    <xf numFmtId="0" fontId="42" fillId="0" borderId="101" xfId="0" applyFont="1" applyBorder="1" applyAlignment="1">
      <alignment horizontal="left" vertical="center" wrapText="1"/>
    </xf>
    <xf numFmtId="0" fontId="42" fillId="0" borderId="101" xfId="0" applyFont="1" applyBorder="1" applyAlignment="1">
      <alignment horizontal="justify" vertical="center"/>
    </xf>
    <xf numFmtId="167" fontId="17" fillId="0" borderId="0" xfId="0" applyNumberFormat="1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52" fillId="4" borderId="51" xfId="0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left" vertical="center" wrapText="1"/>
    </xf>
    <xf numFmtId="0" fontId="40" fillId="0" borderId="9" xfId="0" applyFont="1" applyBorder="1" applyAlignment="1">
      <alignment horizontal="center"/>
    </xf>
    <xf numFmtId="0" fontId="40" fillId="0" borderId="11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7" fillId="0" borderId="87" xfId="0" applyFont="1" applyBorder="1" applyAlignment="1">
      <alignment horizontal="left" wrapText="1"/>
    </xf>
    <xf numFmtId="0" fontId="17" fillId="0" borderId="89" xfId="0" applyFont="1" applyBorder="1" applyAlignment="1">
      <alignment horizontal="left" wrapText="1"/>
    </xf>
    <xf numFmtId="0" fontId="57" fillId="0" borderId="0" xfId="0" applyFont="1" applyFill="1" applyBorder="1" applyAlignment="1" applyProtection="1">
      <alignment horizontal="left"/>
      <protection locked="0"/>
    </xf>
    <xf numFmtId="0" fontId="57" fillId="0" borderId="51" xfId="0" applyFont="1" applyFill="1" applyBorder="1" applyAlignment="1" applyProtection="1">
      <alignment horizontal="left"/>
      <protection locked="0"/>
    </xf>
    <xf numFmtId="175" fontId="13" fillId="0" borderId="12" xfId="20" applyNumberFormat="1" applyFont="1" applyBorder="1" applyAlignment="1">
      <alignment vertical="center"/>
    </xf>
    <xf numFmtId="175" fontId="13" fillId="0" borderId="13" xfId="20" applyNumberFormat="1" applyFont="1" applyBorder="1" applyAlignment="1">
      <alignment vertical="center"/>
    </xf>
    <xf numFmtId="0" fontId="13" fillId="0" borderId="76" xfId="24" applyFont="1" applyBorder="1" applyAlignment="1">
      <alignment horizontal="center" vertical="center"/>
      <protection/>
    </xf>
    <xf numFmtId="0" fontId="13" fillId="0" borderId="52" xfId="24" applyFont="1" applyBorder="1" applyAlignment="1">
      <alignment horizontal="center" vertical="center"/>
      <protection/>
    </xf>
    <xf numFmtId="0" fontId="3" fillId="0" borderId="113" xfId="24" applyFont="1" applyBorder="1" applyAlignment="1">
      <alignment horizontal="center" vertical="center" wrapText="1"/>
      <protection/>
    </xf>
    <xf numFmtId="0" fontId="3" fillId="0" borderId="114" xfId="24" applyFont="1" applyBorder="1" applyAlignment="1">
      <alignment horizontal="center" vertical="center" wrapText="1"/>
      <protection/>
    </xf>
    <xf numFmtId="0" fontId="3" fillId="0" borderId="115" xfId="24" applyFont="1" applyBorder="1" applyAlignment="1">
      <alignment horizontal="center" vertical="center" wrapText="1"/>
      <protection/>
    </xf>
    <xf numFmtId="0" fontId="46" fillId="0" borderId="17" xfId="0" applyFont="1" applyBorder="1" applyAlignment="1" applyProtection="1">
      <alignment horizontal="left" vertical="center" wrapText="1"/>
      <protection/>
    </xf>
    <xf numFmtId="0" fontId="1" fillId="0" borderId="81" xfId="24" applyFont="1" applyBorder="1" applyAlignment="1">
      <alignment horizontal="center" vertical="center"/>
      <protection/>
    </xf>
    <xf numFmtId="0" fontId="3" fillId="0" borderId="116" xfId="24" applyFont="1" applyBorder="1" applyAlignment="1">
      <alignment horizontal="right" vertical="center"/>
      <protection/>
    </xf>
    <xf numFmtId="0" fontId="3" fillId="0" borderId="6" xfId="24" applyFont="1" applyBorder="1" applyAlignment="1">
      <alignment horizontal="right" vertical="center"/>
      <protection/>
    </xf>
    <xf numFmtId="0" fontId="3" fillId="0" borderId="22" xfId="24" applyFont="1" applyBorder="1" applyAlignment="1">
      <alignment horizontal="right"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20" fillId="0" borderId="51" xfId="24" applyFont="1" applyBorder="1" applyAlignment="1">
      <alignment horizontal="center" vertical="center"/>
      <protection/>
    </xf>
    <xf numFmtId="0" fontId="20" fillId="0" borderId="117" xfId="24" applyFont="1" applyBorder="1" applyAlignment="1">
      <alignment horizontal="center" vertical="center"/>
      <protection/>
    </xf>
    <xf numFmtId="0" fontId="3" fillId="0" borderId="118" xfId="24" applyFont="1" applyBorder="1" applyAlignment="1">
      <alignment horizontal="center" vertical="center"/>
      <protection/>
    </xf>
    <xf numFmtId="0" fontId="3" fillId="0" borderId="62" xfId="24" applyFont="1" applyBorder="1" applyAlignment="1">
      <alignment horizontal="center" vertical="center"/>
      <protection/>
    </xf>
    <xf numFmtId="0" fontId="3" fillId="0" borderId="119" xfId="24" applyFont="1" applyBorder="1" applyAlignment="1">
      <alignment horizontal="center" vertical="center"/>
      <protection/>
    </xf>
    <xf numFmtId="0" fontId="20" fillId="0" borderId="104" xfId="24" applyFont="1" applyBorder="1" applyAlignment="1">
      <alignment horizontal="center" vertical="center"/>
      <protection/>
    </xf>
    <xf numFmtId="0" fontId="20" fillId="0" borderId="1" xfId="24" applyFont="1" applyBorder="1" applyAlignment="1">
      <alignment horizontal="center" vertical="center"/>
      <protection/>
    </xf>
    <xf numFmtId="0" fontId="20" fillId="0" borderId="103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" fillId="0" borderId="19" xfId="24" applyFont="1" applyBorder="1" applyAlignment="1">
      <alignment horizontal="center" vertical="center"/>
      <protection/>
    </xf>
    <xf numFmtId="0" fontId="1" fillId="0" borderId="51" xfId="24" applyFont="1" applyBorder="1" applyAlignment="1">
      <alignment horizontal="center" vertical="center"/>
      <protection/>
    </xf>
    <xf numFmtId="0" fontId="1" fillId="0" borderId="11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3" fillId="0" borderId="12" xfId="24" applyFont="1" applyBorder="1" applyAlignment="1">
      <alignment horizontal="center" vertical="center"/>
      <protection/>
    </xf>
    <xf numFmtId="0" fontId="13" fillId="0" borderId="13" xfId="24" applyFont="1" applyBorder="1" applyAlignment="1">
      <alignment horizontal="center" vertical="center"/>
      <protection/>
    </xf>
    <xf numFmtId="0" fontId="3" fillId="0" borderId="32" xfId="24" applyFont="1" applyBorder="1" applyAlignment="1">
      <alignment horizontal="left" vertical="center"/>
      <protection/>
    </xf>
    <xf numFmtId="0" fontId="3" fillId="0" borderId="33" xfId="24" applyFont="1" applyBorder="1" applyAlignment="1">
      <alignment horizontal="left" vertical="center"/>
      <protection/>
    </xf>
    <xf numFmtId="0" fontId="3" fillId="0" borderId="34" xfId="24" applyFont="1" applyBorder="1" applyAlignment="1">
      <alignment horizontal="left" vertical="center"/>
      <protection/>
    </xf>
    <xf numFmtId="0" fontId="3" fillId="0" borderId="118" xfId="24" applyFont="1" applyBorder="1" applyAlignment="1">
      <alignment horizontal="right" vertical="center"/>
      <protection/>
    </xf>
    <xf numFmtId="0" fontId="3" fillId="0" borderId="62" xfId="24" applyFont="1" applyBorder="1" applyAlignment="1">
      <alignment horizontal="right" vertical="center"/>
      <protection/>
    </xf>
    <xf numFmtId="0" fontId="3" fillId="0" borderId="119" xfId="24" applyFont="1" applyBorder="1" applyAlignment="1">
      <alignment horizontal="right" vertical="center"/>
      <protection/>
    </xf>
    <xf numFmtId="170" fontId="3" fillId="0" borderId="12" xfId="25" applyNumberFormat="1" applyFont="1" applyBorder="1" applyAlignment="1">
      <alignment horizontal="center" vertical="center"/>
    </xf>
    <xf numFmtId="170" fontId="3" fillId="0" borderId="49" xfId="25" applyNumberFormat="1" applyFont="1" applyBorder="1" applyAlignment="1">
      <alignment horizontal="center" vertical="center"/>
    </xf>
    <xf numFmtId="0" fontId="3" fillId="0" borderId="120" xfId="24" applyFont="1" applyBorder="1" applyAlignment="1">
      <alignment horizontal="center" vertical="center"/>
      <protection/>
    </xf>
    <xf numFmtId="0" fontId="3" fillId="0" borderId="88" xfId="24" applyFont="1" applyBorder="1" applyAlignment="1">
      <alignment horizontal="center" vertical="center"/>
      <protection/>
    </xf>
    <xf numFmtId="0" fontId="3" fillId="0" borderId="121" xfId="24" applyFont="1" applyBorder="1" applyAlignment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2" xfId="22"/>
    <cellStyle name="Porcentagem 2" xfId="23"/>
    <cellStyle name="Normal_Indústria LEV- Preços" xfId="24"/>
    <cellStyle name="Separador de milhares_Indústria LEV- Preços" xfId="25"/>
    <cellStyle name="Vírgula 2" xfId="26"/>
    <cellStyle name="Normal_P2-Exemplo Varrição Manual - Sarj" xfId="27"/>
    <cellStyle name="Moeda" xfId="28"/>
    <cellStyle name="Normal 2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dentifica&#231;&#227;o do servi&#231;o'!A1" /><Relationship Id="rId2" Type="http://schemas.openxmlformats.org/officeDocument/2006/relationships/hyperlink" Target="#'2-Dimensionamento'!A1" /><Relationship Id="rId3" Type="http://schemas.openxmlformats.org/officeDocument/2006/relationships/hyperlink" Target="#'3-M&#227;o de obra'!A1" /><Relationship Id="rId4" Type="http://schemas.openxmlformats.org/officeDocument/2006/relationships/hyperlink" Target="#'4-Encargos Sociais'!A1" /><Relationship Id="rId5" Type="http://schemas.openxmlformats.org/officeDocument/2006/relationships/hyperlink" Target="#'5-EPI'!A1" /><Relationship Id="rId6" Type="http://schemas.openxmlformats.org/officeDocument/2006/relationships/hyperlink" Target="#'6-Material'!A1" /><Relationship Id="rId7" Type="http://schemas.openxmlformats.org/officeDocument/2006/relationships/hyperlink" Target="#'7-Despesas Indiretas'!A1" /><Relationship Id="rId8" Type="http://schemas.openxmlformats.org/officeDocument/2006/relationships/hyperlink" Target="#'8-Combust&#237;vel'!A1" /><Relationship Id="rId9" Type="http://schemas.openxmlformats.org/officeDocument/2006/relationships/hyperlink" Target="#'9-PV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76200</xdr:rowOff>
    </xdr:from>
    <xdr:to>
      <xdr:col>4</xdr:col>
      <xdr:colOff>9525</xdr:colOff>
      <xdr:row>7</xdr:row>
      <xdr:rowOff>171450</xdr:rowOff>
    </xdr:to>
    <xdr:sp macro="" textlink="">
      <xdr:nvSpPr>
        <xdr:cNvPr id="2" name="Retângulo de cantos arredondados 1">
          <a:hlinkClick r:id="rId1"/>
        </xdr:cNvPr>
        <xdr:cNvSpPr/>
      </xdr:nvSpPr>
      <xdr:spPr>
        <a:xfrm>
          <a:off x="104775" y="1143000"/>
          <a:ext cx="1600200" cy="6381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endParaRPr lang="pt-BR">
            <a:solidFill>
              <a:sysClr val="windowText" lastClr="000000"/>
            </a:solidFill>
            <a:effectLst/>
          </a:endParaRPr>
        </a:p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IDENTIFICAÇÃO</a:t>
          </a:r>
        </a:p>
      </xdr:txBody>
    </xdr:sp>
    <xdr:clientData/>
  </xdr:twoCellAnchor>
  <xdr:twoCellAnchor>
    <xdr:from>
      <xdr:col>1</xdr:col>
      <xdr:colOff>123825</xdr:colOff>
      <xdr:row>9</xdr:row>
      <xdr:rowOff>38100</xdr:rowOff>
    </xdr:from>
    <xdr:to>
      <xdr:col>4</xdr:col>
      <xdr:colOff>19050</xdr:colOff>
      <xdr:row>12</xdr:row>
      <xdr:rowOff>19050</xdr:rowOff>
    </xdr:to>
    <xdr:sp macro="" textlink="">
      <xdr:nvSpPr>
        <xdr:cNvPr id="3" name="Retângulo de cantos arredondados 2">
          <a:hlinkClick r:id="rId2"/>
        </xdr:cNvPr>
        <xdr:cNvSpPr/>
      </xdr:nvSpPr>
      <xdr:spPr>
        <a:xfrm>
          <a:off x="123825" y="2009775"/>
          <a:ext cx="1590675" cy="523875"/>
        </a:xfrm>
        <a:prstGeom prst="roundRect">
          <a:avLst/>
        </a:prstGeom>
        <a:solidFill>
          <a:srgbClr val="B8CCE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ctr"/>
          <a:r>
            <a:rPr lang="pt-BR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DIMENSIONAMENTO</a:t>
          </a:r>
        </a:p>
      </xdr:txBody>
    </xdr:sp>
    <xdr:clientData/>
  </xdr:twoCellAnchor>
  <xdr:twoCellAnchor>
    <xdr:from>
      <xdr:col>1</xdr:col>
      <xdr:colOff>114300</xdr:colOff>
      <xdr:row>13</xdr:row>
      <xdr:rowOff>38100</xdr:rowOff>
    </xdr:from>
    <xdr:to>
      <xdr:col>3</xdr:col>
      <xdr:colOff>276225</xdr:colOff>
      <xdr:row>16</xdr:row>
      <xdr:rowOff>19050</xdr:rowOff>
    </xdr:to>
    <xdr:sp macro="" textlink="">
      <xdr:nvSpPr>
        <xdr:cNvPr id="19" name="Retângulo de cantos arredondados 18">
          <a:hlinkClick r:id="rId3"/>
        </xdr:cNvPr>
        <xdr:cNvSpPr/>
      </xdr:nvSpPr>
      <xdr:spPr>
        <a:xfrm>
          <a:off x="114300" y="2733675"/>
          <a:ext cx="157162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266700</xdr:colOff>
      <xdr:row>4</xdr:row>
      <xdr:rowOff>66675</xdr:rowOff>
    </xdr:from>
    <xdr:to>
      <xdr:col>7</xdr:col>
      <xdr:colOff>504825</xdr:colOff>
      <xdr:row>7</xdr:row>
      <xdr:rowOff>47625</xdr:rowOff>
    </xdr:to>
    <xdr:sp macro="" textlink="">
      <xdr:nvSpPr>
        <xdr:cNvPr id="24" name="Retângulo de cantos arredondados 23">
          <a:hlinkClick r:id="rId4"/>
        </xdr:cNvPr>
        <xdr:cNvSpPr/>
      </xdr:nvSpPr>
      <xdr:spPr>
        <a:xfrm>
          <a:off x="1962150" y="1133475"/>
          <a:ext cx="17145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ENCARGOS SOCIAIS</a:t>
          </a:r>
        </a:p>
      </xdr:txBody>
    </xdr:sp>
    <xdr:clientData/>
  </xdr:twoCellAnchor>
  <xdr:twoCellAnchor>
    <xdr:from>
      <xdr:col>4</xdr:col>
      <xdr:colOff>276225</xdr:colOff>
      <xdr:row>8</xdr:row>
      <xdr:rowOff>38100</xdr:rowOff>
    </xdr:from>
    <xdr:to>
      <xdr:col>7</xdr:col>
      <xdr:colOff>514350</xdr:colOff>
      <xdr:row>13</xdr:row>
      <xdr:rowOff>0</xdr:rowOff>
    </xdr:to>
    <xdr:sp macro="" textlink="">
      <xdr:nvSpPr>
        <xdr:cNvPr id="25" name="Retângulo de cantos arredondados 24">
          <a:hlinkClick r:id="rId5"/>
        </xdr:cNvPr>
        <xdr:cNvSpPr/>
      </xdr:nvSpPr>
      <xdr:spPr>
        <a:xfrm>
          <a:off x="1971675" y="1828800"/>
          <a:ext cx="1714500" cy="8667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UNIFORMES E EQUIPAMENTOS DE PROTEÇÃO INDIVIDUAL</a:t>
          </a:r>
        </a:p>
      </xdr:txBody>
    </xdr:sp>
    <xdr:clientData/>
  </xdr:twoCellAnchor>
  <xdr:twoCellAnchor>
    <xdr:from>
      <xdr:col>4</xdr:col>
      <xdr:colOff>238125</xdr:colOff>
      <xdr:row>13</xdr:row>
      <xdr:rowOff>104775</xdr:rowOff>
    </xdr:from>
    <xdr:to>
      <xdr:col>7</xdr:col>
      <xdr:colOff>476250</xdr:colOff>
      <xdr:row>16</xdr:row>
      <xdr:rowOff>85725</xdr:rowOff>
    </xdr:to>
    <xdr:sp macro="" textlink="">
      <xdr:nvSpPr>
        <xdr:cNvPr id="26" name="Retângulo de cantos arredondados 25">
          <a:hlinkClick r:id="rId6"/>
        </xdr:cNvPr>
        <xdr:cNvSpPr/>
      </xdr:nvSpPr>
      <xdr:spPr>
        <a:xfrm>
          <a:off x="1933575" y="2800350"/>
          <a:ext cx="17145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MATERIAL/SERVIÇOS</a:t>
          </a:r>
        </a:p>
      </xdr:txBody>
    </xdr:sp>
    <xdr:clientData/>
  </xdr:twoCellAnchor>
  <xdr:twoCellAnchor>
    <xdr:from>
      <xdr:col>8</xdr:col>
      <xdr:colOff>38100</xdr:colOff>
      <xdr:row>4</xdr:row>
      <xdr:rowOff>57150</xdr:rowOff>
    </xdr:from>
    <xdr:to>
      <xdr:col>11</xdr:col>
      <xdr:colOff>342900</xdr:colOff>
      <xdr:row>8</xdr:row>
      <xdr:rowOff>9525</xdr:rowOff>
    </xdr:to>
    <xdr:sp macro="" textlink="">
      <xdr:nvSpPr>
        <xdr:cNvPr id="27" name="Retângulo de cantos arredondados 26">
          <a:hlinkClick r:id="rId7"/>
        </xdr:cNvPr>
        <xdr:cNvSpPr/>
      </xdr:nvSpPr>
      <xdr:spPr>
        <a:xfrm>
          <a:off x="3848100" y="1123950"/>
          <a:ext cx="1714500" cy="6762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DESPESAS INDIRETAS</a:t>
          </a:r>
        </a:p>
      </xdr:txBody>
    </xdr:sp>
    <xdr:clientData/>
  </xdr:twoCellAnchor>
  <xdr:twoCellAnchor>
    <xdr:from>
      <xdr:col>8</xdr:col>
      <xdr:colOff>57150</xdr:colOff>
      <xdr:row>8</xdr:row>
      <xdr:rowOff>123825</xdr:rowOff>
    </xdr:from>
    <xdr:to>
      <xdr:col>11</xdr:col>
      <xdr:colOff>361950</xdr:colOff>
      <xdr:row>12</xdr:row>
      <xdr:rowOff>85725</xdr:rowOff>
    </xdr:to>
    <xdr:sp macro="" textlink="">
      <xdr:nvSpPr>
        <xdr:cNvPr id="28" name="Retângulo de cantos arredondados 27">
          <a:hlinkClick r:id="rId8"/>
        </xdr:cNvPr>
        <xdr:cNvSpPr/>
      </xdr:nvSpPr>
      <xdr:spPr>
        <a:xfrm>
          <a:off x="3867150" y="1914525"/>
          <a:ext cx="1714500" cy="685800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8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COMBUSTÍVEL</a:t>
          </a:r>
        </a:p>
      </xdr:txBody>
    </xdr:sp>
    <xdr:clientData/>
  </xdr:twoCellAnchor>
  <xdr:twoCellAnchor>
    <xdr:from>
      <xdr:col>8</xdr:col>
      <xdr:colOff>47625</xdr:colOff>
      <xdr:row>13</xdr:row>
      <xdr:rowOff>66675</xdr:rowOff>
    </xdr:from>
    <xdr:to>
      <xdr:col>11</xdr:col>
      <xdr:colOff>352425</xdr:colOff>
      <xdr:row>17</xdr:row>
      <xdr:rowOff>28575</xdr:rowOff>
    </xdr:to>
    <xdr:sp macro="" textlink="">
      <xdr:nvSpPr>
        <xdr:cNvPr id="21" name="Retângulo de cantos arredondados 20">
          <a:hlinkClick r:id="rId9"/>
        </xdr:cNvPr>
        <xdr:cNvSpPr/>
      </xdr:nvSpPr>
      <xdr:spPr>
        <a:xfrm>
          <a:off x="3857625" y="2762250"/>
          <a:ext cx="1714500" cy="685800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ANÁLISE DO PREÇO DE VENDA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40</xdr:row>
      <xdr:rowOff>57150</xdr:rowOff>
    </xdr:from>
    <xdr:to>
      <xdr:col>4</xdr:col>
      <xdr:colOff>600075</xdr:colOff>
      <xdr:row>50</xdr:row>
      <xdr:rowOff>95250</xdr:rowOff>
    </xdr:to>
    <xdr:sp macro="" textlink="">
      <xdr:nvSpPr>
        <xdr:cNvPr id="2" name="Retângulo 1"/>
        <xdr:cNvSpPr/>
      </xdr:nvSpPr>
      <xdr:spPr>
        <a:xfrm>
          <a:off x="285750" y="8010525"/>
          <a:ext cx="5000625" cy="1866900"/>
        </a:xfrm>
        <a:prstGeom prst="rec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29</xdr:row>
      <xdr:rowOff>104775</xdr:rowOff>
    </xdr:from>
    <xdr:to>
      <xdr:col>7</xdr:col>
      <xdr:colOff>781050</xdr:colOff>
      <xdr:row>29</xdr:row>
      <xdr:rowOff>104775</xdr:rowOff>
    </xdr:to>
    <xdr:cxnSp macro="">
      <xdr:nvCxnSpPr>
        <xdr:cNvPr id="3" name="Conector de seta reta 2"/>
        <xdr:cNvCxnSpPr/>
      </xdr:nvCxnSpPr>
      <xdr:spPr>
        <a:xfrm flipH="1">
          <a:off x="5876925" y="5476875"/>
          <a:ext cx="723900" cy="0"/>
        </a:xfrm>
        <a:prstGeom prst="straightConnector1">
          <a:avLst/>
        </a:prstGeom>
        <a:ln w="28575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"/>
  <sheetViews>
    <sheetView showGridLines="0" workbookViewId="0" topLeftCell="B1">
      <selection activeCell="E3" sqref="E3"/>
    </sheetView>
  </sheetViews>
  <sheetFormatPr defaultColWidth="8.796875" defaultRowHeight="14.25"/>
  <cols>
    <col min="1" max="1" width="8.796875" style="226" hidden="1" customWidth="1"/>
    <col min="2" max="2" width="7.5" style="226" customWidth="1"/>
    <col min="3" max="3" width="7.296875" style="226" customWidth="1"/>
    <col min="4" max="4" width="3" style="226" customWidth="1"/>
    <col min="5" max="5" width="7.296875" style="226" customWidth="1"/>
    <col min="6" max="6" width="5.296875" style="226" customWidth="1"/>
    <col min="7" max="7" width="2.8984375" style="226" customWidth="1"/>
    <col min="8" max="8" width="6.69921875" style="226" customWidth="1"/>
    <col min="9" max="9" width="6.796875" style="226" customWidth="1"/>
    <col min="10" max="10" width="0.4921875" style="226" customWidth="1"/>
    <col min="11" max="11" width="7.5" style="226" customWidth="1"/>
    <col min="12" max="12" width="10.19921875" style="226" customWidth="1"/>
    <col min="13" max="16384" width="8.796875" style="226" customWidth="1"/>
  </cols>
  <sheetData>
    <row r="1" spans="2:12" ht="36.6" customHeight="1">
      <c r="B1" s="481" t="s">
        <v>219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2" ht="13.95" customHeight="1">
      <c r="B2" s="191" t="s">
        <v>218</v>
      </c>
    </row>
    <row r="3" ht="17.4">
      <c r="B3" s="227"/>
    </row>
    <row r="4" ht="17.4">
      <c r="B4" s="228" t="s">
        <v>86</v>
      </c>
    </row>
  </sheetData>
  <mergeCells count="1">
    <mergeCell ref="B1:L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48"/>
  <sheetViews>
    <sheetView showGridLines="0" view="pageBreakPreview" zoomScaleSheetLayoutView="100" workbookViewId="0" topLeftCell="A25">
      <selection activeCell="I43" sqref="I43"/>
    </sheetView>
  </sheetViews>
  <sheetFormatPr defaultColWidth="7.19921875" defaultRowHeight="14.25"/>
  <cols>
    <col min="1" max="1" width="1.59765625" style="62" customWidth="1"/>
    <col min="2" max="2" width="2.09765625" style="62" customWidth="1"/>
    <col min="3" max="3" width="17.3984375" style="62" customWidth="1"/>
    <col min="4" max="4" width="7.19921875" style="62" customWidth="1"/>
    <col min="5" max="5" width="10.69921875" style="62" customWidth="1"/>
    <col min="6" max="6" width="10.09765625" style="62" customWidth="1"/>
    <col min="7" max="7" width="12" style="62" customWidth="1"/>
    <col min="8" max="8" width="12.296875" style="62" customWidth="1"/>
    <col min="9" max="9" width="11.5" style="62" customWidth="1"/>
    <col min="10" max="10" width="1.8984375" style="62" customWidth="1"/>
    <col min="11" max="256" width="7.19921875" style="62" customWidth="1"/>
    <col min="257" max="257" width="1.59765625" style="62" customWidth="1"/>
    <col min="258" max="258" width="2.09765625" style="62" customWidth="1"/>
    <col min="259" max="259" width="17.3984375" style="62" customWidth="1"/>
    <col min="260" max="260" width="7.19921875" style="62" customWidth="1"/>
    <col min="261" max="261" width="10.69921875" style="62" customWidth="1"/>
    <col min="262" max="262" width="11.09765625" style="62" customWidth="1"/>
    <col min="263" max="263" width="7.69921875" style="62" customWidth="1"/>
    <col min="264" max="264" width="9" style="62" bestFit="1" customWidth="1"/>
    <col min="265" max="265" width="9.59765625" style="62" bestFit="1" customWidth="1"/>
    <col min="266" max="266" width="1.8984375" style="62" customWidth="1"/>
    <col min="267" max="512" width="7.19921875" style="62" customWidth="1"/>
    <col min="513" max="513" width="1.59765625" style="62" customWidth="1"/>
    <col min="514" max="514" width="2.09765625" style="62" customWidth="1"/>
    <col min="515" max="515" width="17.3984375" style="62" customWidth="1"/>
    <col min="516" max="516" width="7.19921875" style="62" customWidth="1"/>
    <col min="517" max="517" width="10.69921875" style="62" customWidth="1"/>
    <col min="518" max="518" width="11.09765625" style="62" customWidth="1"/>
    <col min="519" max="519" width="7.69921875" style="62" customWidth="1"/>
    <col min="520" max="520" width="9" style="62" bestFit="1" customWidth="1"/>
    <col min="521" max="521" width="9.59765625" style="62" bestFit="1" customWidth="1"/>
    <col min="522" max="522" width="1.8984375" style="62" customWidth="1"/>
    <col min="523" max="768" width="7.19921875" style="62" customWidth="1"/>
    <col min="769" max="769" width="1.59765625" style="62" customWidth="1"/>
    <col min="770" max="770" width="2.09765625" style="62" customWidth="1"/>
    <col min="771" max="771" width="17.3984375" style="62" customWidth="1"/>
    <col min="772" max="772" width="7.19921875" style="62" customWidth="1"/>
    <col min="773" max="773" width="10.69921875" style="62" customWidth="1"/>
    <col min="774" max="774" width="11.09765625" style="62" customWidth="1"/>
    <col min="775" max="775" width="7.69921875" style="62" customWidth="1"/>
    <col min="776" max="776" width="9" style="62" bestFit="1" customWidth="1"/>
    <col min="777" max="777" width="9.59765625" style="62" bestFit="1" customWidth="1"/>
    <col min="778" max="778" width="1.8984375" style="62" customWidth="1"/>
    <col min="779" max="1024" width="7.19921875" style="62" customWidth="1"/>
    <col min="1025" max="1025" width="1.59765625" style="62" customWidth="1"/>
    <col min="1026" max="1026" width="2.09765625" style="62" customWidth="1"/>
    <col min="1027" max="1027" width="17.3984375" style="62" customWidth="1"/>
    <col min="1028" max="1028" width="7.19921875" style="62" customWidth="1"/>
    <col min="1029" max="1029" width="10.69921875" style="62" customWidth="1"/>
    <col min="1030" max="1030" width="11.09765625" style="62" customWidth="1"/>
    <col min="1031" max="1031" width="7.69921875" style="62" customWidth="1"/>
    <col min="1032" max="1032" width="9" style="62" bestFit="1" customWidth="1"/>
    <col min="1033" max="1033" width="9.59765625" style="62" bestFit="1" customWidth="1"/>
    <col min="1034" max="1034" width="1.8984375" style="62" customWidth="1"/>
    <col min="1035" max="1280" width="7.19921875" style="62" customWidth="1"/>
    <col min="1281" max="1281" width="1.59765625" style="62" customWidth="1"/>
    <col min="1282" max="1282" width="2.09765625" style="62" customWidth="1"/>
    <col min="1283" max="1283" width="17.3984375" style="62" customWidth="1"/>
    <col min="1284" max="1284" width="7.19921875" style="62" customWidth="1"/>
    <col min="1285" max="1285" width="10.69921875" style="62" customWidth="1"/>
    <col min="1286" max="1286" width="11.09765625" style="62" customWidth="1"/>
    <col min="1287" max="1287" width="7.69921875" style="62" customWidth="1"/>
    <col min="1288" max="1288" width="9" style="62" bestFit="1" customWidth="1"/>
    <col min="1289" max="1289" width="9.59765625" style="62" bestFit="1" customWidth="1"/>
    <col min="1290" max="1290" width="1.8984375" style="62" customWidth="1"/>
    <col min="1291" max="1536" width="7.19921875" style="62" customWidth="1"/>
    <col min="1537" max="1537" width="1.59765625" style="62" customWidth="1"/>
    <col min="1538" max="1538" width="2.09765625" style="62" customWidth="1"/>
    <col min="1539" max="1539" width="17.3984375" style="62" customWidth="1"/>
    <col min="1540" max="1540" width="7.19921875" style="62" customWidth="1"/>
    <col min="1541" max="1541" width="10.69921875" style="62" customWidth="1"/>
    <col min="1542" max="1542" width="11.09765625" style="62" customWidth="1"/>
    <col min="1543" max="1543" width="7.69921875" style="62" customWidth="1"/>
    <col min="1544" max="1544" width="9" style="62" bestFit="1" customWidth="1"/>
    <col min="1545" max="1545" width="9.59765625" style="62" bestFit="1" customWidth="1"/>
    <col min="1546" max="1546" width="1.8984375" style="62" customWidth="1"/>
    <col min="1547" max="1792" width="7.19921875" style="62" customWidth="1"/>
    <col min="1793" max="1793" width="1.59765625" style="62" customWidth="1"/>
    <col min="1794" max="1794" width="2.09765625" style="62" customWidth="1"/>
    <col min="1795" max="1795" width="17.3984375" style="62" customWidth="1"/>
    <col min="1796" max="1796" width="7.19921875" style="62" customWidth="1"/>
    <col min="1797" max="1797" width="10.69921875" style="62" customWidth="1"/>
    <col min="1798" max="1798" width="11.09765625" style="62" customWidth="1"/>
    <col min="1799" max="1799" width="7.69921875" style="62" customWidth="1"/>
    <col min="1800" max="1800" width="9" style="62" bestFit="1" customWidth="1"/>
    <col min="1801" max="1801" width="9.59765625" style="62" bestFit="1" customWidth="1"/>
    <col min="1802" max="1802" width="1.8984375" style="62" customWidth="1"/>
    <col min="1803" max="2048" width="7.19921875" style="62" customWidth="1"/>
    <col min="2049" max="2049" width="1.59765625" style="62" customWidth="1"/>
    <col min="2050" max="2050" width="2.09765625" style="62" customWidth="1"/>
    <col min="2051" max="2051" width="17.3984375" style="62" customWidth="1"/>
    <col min="2052" max="2052" width="7.19921875" style="62" customWidth="1"/>
    <col min="2053" max="2053" width="10.69921875" style="62" customWidth="1"/>
    <col min="2054" max="2054" width="11.09765625" style="62" customWidth="1"/>
    <col min="2055" max="2055" width="7.69921875" style="62" customWidth="1"/>
    <col min="2056" max="2056" width="9" style="62" bestFit="1" customWidth="1"/>
    <col min="2057" max="2057" width="9.59765625" style="62" bestFit="1" customWidth="1"/>
    <col min="2058" max="2058" width="1.8984375" style="62" customWidth="1"/>
    <col min="2059" max="2304" width="7.19921875" style="62" customWidth="1"/>
    <col min="2305" max="2305" width="1.59765625" style="62" customWidth="1"/>
    <col min="2306" max="2306" width="2.09765625" style="62" customWidth="1"/>
    <col min="2307" max="2307" width="17.3984375" style="62" customWidth="1"/>
    <col min="2308" max="2308" width="7.19921875" style="62" customWidth="1"/>
    <col min="2309" max="2309" width="10.69921875" style="62" customWidth="1"/>
    <col min="2310" max="2310" width="11.09765625" style="62" customWidth="1"/>
    <col min="2311" max="2311" width="7.69921875" style="62" customWidth="1"/>
    <col min="2312" max="2312" width="9" style="62" bestFit="1" customWidth="1"/>
    <col min="2313" max="2313" width="9.59765625" style="62" bestFit="1" customWidth="1"/>
    <col min="2314" max="2314" width="1.8984375" style="62" customWidth="1"/>
    <col min="2315" max="2560" width="7.19921875" style="62" customWidth="1"/>
    <col min="2561" max="2561" width="1.59765625" style="62" customWidth="1"/>
    <col min="2562" max="2562" width="2.09765625" style="62" customWidth="1"/>
    <col min="2563" max="2563" width="17.3984375" style="62" customWidth="1"/>
    <col min="2564" max="2564" width="7.19921875" style="62" customWidth="1"/>
    <col min="2565" max="2565" width="10.69921875" style="62" customWidth="1"/>
    <col min="2566" max="2566" width="11.09765625" style="62" customWidth="1"/>
    <col min="2567" max="2567" width="7.69921875" style="62" customWidth="1"/>
    <col min="2568" max="2568" width="9" style="62" bestFit="1" customWidth="1"/>
    <col min="2569" max="2569" width="9.59765625" style="62" bestFit="1" customWidth="1"/>
    <col min="2570" max="2570" width="1.8984375" style="62" customWidth="1"/>
    <col min="2571" max="2816" width="7.19921875" style="62" customWidth="1"/>
    <col min="2817" max="2817" width="1.59765625" style="62" customWidth="1"/>
    <col min="2818" max="2818" width="2.09765625" style="62" customWidth="1"/>
    <col min="2819" max="2819" width="17.3984375" style="62" customWidth="1"/>
    <col min="2820" max="2820" width="7.19921875" style="62" customWidth="1"/>
    <col min="2821" max="2821" width="10.69921875" style="62" customWidth="1"/>
    <col min="2822" max="2822" width="11.09765625" style="62" customWidth="1"/>
    <col min="2823" max="2823" width="7.69921875" style="62" customWidth="1"/>
    <col min="2824" max="2824" width="9" style="62" bestFit="1" customWidth="1"/>
    <col min="2825" max="2825" width="9.59765625" style="62" bestFit="1" customWidth="1"/>
    <col min="2826" max="2826" width="1.8984375" style="62" customWidth="1"/>
    <col min="2827" max="3072" width="7.19921875" style="62" customWidth="1"/>
    <col min="3073" max="3073" width="1.59765625" style="62" customWidth="1"/>
    <col min="3074" max="3074" width="2.09765625" style="62" customWidth="1"/>
    <col min="3075" max="3075" width="17.3984375" style="62" customWidth="1"/>
    <col min="3076" max="3076" width="7.19921875" style="62" customWidth="1"/>
    <col min="3077" max="3077" width="10.69921875" style="62" customWidth="1"/>
    <col min="3078" max="3078" width="11.09765625" style="62" customWidth="1"/>
    <col min="3079" max="3079" width="7.69921875" style="62" customWidth="1"/>
    <col min="3080" max="3080" width="9" style="62" bestFit="1" customWidth="1"/>
    <col min="3081" max="3081" width="9.59765625" style="62" bestFit="1" customWidth="1"/>
    <col min="3082" max="3082" width="1.8984375" style="62" customWidth="1"/>
    <col min="3083" max="3328" width="7.19921875" style="62" customWidth="1"/>
    <col min="3329" max="3329" width="1.59765625" style="62" customWidth="1"/>
    <col min="3330" max="3330" width="2.09765625" style="62" customWidth="1"/>
    <col min="3331" max="3331" width="17.3984375" style="62" customWidth="1"/>
    <col min="3332" max="3332" width="7.19921875" style="62" customWidth="1"/>
    <col min="3333" max="3333" width="10.69921875" style="62" customWidth="1"/>
    <col min="3334" max="3334" width="11.09765625" style="62" customWidth="1"/>
    <col min="3335" max="3335" width="7.69921875" style="62" customWidth="1"/>
    <col min="3336" max="3336" width="9" style="62" bestFit="1" customWidth="1"/>
    <col min="3337" max="3337" width="9.59765625" style="62" bestFit="1" customWidth="1"/>
    <col min="3338" max="3338" width="1.8984375" style="62" customWidth="1"/>
    <col min="3339" max="3584" width="7.19921875" style="62" customWidth="1"/>
    <col min="3585" max="3585" width="1.59765625" style="62" customWidth="1"/>
    <col min="3586" max="3586" width="2.09765625" style="62" customWidth="1"/>
    <col min="3587" max="3587" width="17.3984375" style="62" customWidth="1"/>
    <col min="3588" max="3588" width="7.19921875" style="62" customWidth="1"/>
    <col min="3589" max="3589" width="10.69921875" style="62" customWidth="1"/>
    <col min="3590" max="3590" width="11.09765625" style="62" customWidth="1"/>
    <col min="3591" max="3591" width="7.69921875" style="62" customWidth="1"/>
    <col min="3592" max="3592" width="9" style="62" bestFit="1" customWidth="1"/>
    <col min="3593" max="3593" width="9.59765625" style="62" bestFit="1" customWidth="1"/>
    <col min="3594" max="3594" width="1.8984375" style="62" customWidth="1"/>
    <col min="3595" max="3840" width="7.19921875" style="62" customWidth="1"/>
    <col min="3841" max="3841" width="1.59765625" style="62" customWidth="1"/>
    <col min="3842" max="3842" width="2.09765625" style="62" customWidth="1"/>
    <col min="3843" max="3843" width="17.3984375" style="62" customWidth="1"/>
    <col min="3844" max="3844" width="7.19921875" style="62" customWidth="1"/>
    <col min="3845" max="3845" width="10.69921875" style="62" customWidth="1"/>
    <col min="3846" max="3846" width="11.09765625" style="62" customWidth="1"/>
    <col min="3847" max="3847" width="7.69921875" style="62" customWidth="1"/>
    <col min="3848" max="3848" width="9" style="62" bestFit="1" customWidth="1"/>
    <col min="3849" max="3849" width="9.59765625" style="62" bestFit="1" customWidth="1"/>
    <col min="3850" max="3850" width="1.8984375" style="62" customWidth="1"/>
    <col min="3851" max="4096" width="7.19921875" style="62" customWidth="1"/>
    <col min="4097" max="4097" width="1.59765625" style="62" customWidth="1"/>
    <col min="4098" max="4098" width="2.09765625" style="62" customWidth="1"/>
    <col min="4099" max="4099" width="17.3984375" style="62" customWidth="1"/>
    <col min="4100" max="4100" width="7.19921875" style="62" customWidth="1"/>
    <col min="4101" max="4101" width="10.69921875" style="62" customWidth="1"/>
    <col min="4102" max="4102" width="11.09765625" style="62" customWidth="1"/>
    <col min="4103" max="4103" width="7.69921875" style="62" customWidth="1"/>
    <col min="4104" max="4104" width="9" style="62" bestFit="1" customWidth="1"/>
    <col min="4105" max="4105" width="9.59765625" style="62" bestFit="1" customWidth="1"/>
    <col min="4106" max="4106" width="1.8984375" style="62" customWidth="1"/>
    <col min="4107" max="4352" width="7.19921875" style="62" customWidth="1"/>
    <col min="4353" max="4353" width="1.59765625" style="62" customWidth="1"/>
    <col min="4354" max="4354" width="2.09765625" style="62" customWidth="1"/>
    <col min="4355" max="4355" width="17.3984375" style="62" customWidth="1"/>
    <col min="4356" max="4356" width="7.19921875" style="62" customWidth="1"/>
    <col min="4357" max="4357" width="10.69921875" style="62" customWidth="1"/>
    <col min="4358" max="4358" width="11.09765625" style="62" customWidth="1"/>
    <col min="4359" max="4359" width="7.69921875" style="62" customWidth="1"/>
    <col min="4360" max="4360" width="9" style="62" bestFit="1" customWidth="1"/>
    <col min="4361" max="4361" width="9.59765625" style="62" bestFit="1" customWidth="1"/>
    <col min="4362" max="4362" width="1.8984375" style="62" customWidth="1"/>
    <col min="4363" max="4608" width="7.19921875" style="62" customWidth="1"/>
    <col min="4609" max="4609" width="1.59765625" style="62" customWidth="1"/>
    <col min="4610" max="4610" width="2.09765625" style="62" customWidth="1"/>
    <col min="4611" max="4611" width="17.3984375" style="62" customWidth="1"/>
    <col min="4612" max="4612" width="7.19921875" style="62" customWidth="1"/>
    <col min="4613" max="4613" width="10.69921875" style="62" customWidth="1"/>
    <col min="4614" max="4614" width="11.09765625" style="62" customWidth="1"/>
    <col min="4615" max="4615" width="7.69921875" style="62" customWidth="1"/>
    <col min="4616" max="4616" width="9" style="62" bestFit="1" customWidth="1"/>
    <col min="4617" max="4617" width="9.59765625" style="62" bestFit="1" customWidth="1"/>
    <col min="4618" max="4618" width="1.8984375" style="62" customWidth="1"/>
    <col min="4619" max="4864" width="7.19921875" style="62" customWidth="1"/>
    <col min="4865" max="4865" width="1.59765625" style="62" customWidth="1"/>
    <col min="4866" max="4866" width="2.09765625" style="62" customWidth="1"/>
    <col min="4867" max="4867" width="17.3984375" style="62" customWidth="1"/>
    <col min="4868" max="4868" width="7.19921875" style="62" customWidth="1"/>
    <col min="4869" max="4869" width="10.69921875" style="62" customWidth="1"/>
    <col min="4870" max="4870" width="11.09765625" style="62" customWidth="1"/>
    <col min="4871" max="4871" width="7.69921875" style="62" customWidth="1"/>
    <col min="4872" max="4872" width="9" style="62" bestFit="1" customWidth="1"/>
    <col min="4873" max="4873" width="9.59765625" style="62" bestFit="1" customWidth="1"/>
    <col min="4874" max="4874" width="1.8984375" style="62" customWidth="1"/>
    <col min="4875" max="5120" width="7.19921875" style="62" customWidth="1"/>
    <col min="5121" max="5121" width="1.59765625" style="62" customWidth="1"/>
    <col min="5122" max="5122" width="2.09765625" style="62" customWidth="1"/>
    <col min="5123" max="5123" width="17.3984375" style="62" customWidth="1"/>
    <col min="5124" max="5124" width="7.19921875" style="62" customWidth="1"/>
    <col min="5125" max="5125" width="10.69921875" style="62" customWidth="1"/>
    <col min="5126" max="5126" width="11.09765625" style="62" customWidth="1"/>
    <col min="5127" max="5127" width="7.69921875" style="62" customWidth="1"/>
    <col min="5128" max="5128" width="9" style="62" bestFit="1" customWidth="1"/>
    <col min="5129" max="5129" width="9.59765625" style="62" bestFit="1" customWidth="1"/>
    <col min="5130" max="5130" width="1.8984375" style="62" customWidth="1"/>
    <col min="5131" max="5376" width="7.19921875" style="62" customWidth="1"/>
    <col min="5377" max="5377" width="1.59765625" style="62" customWidth="1"/>
    <col min="5378" max="5378" width="2.09765625" style="62" customWidth="1"/>
    <col min="5379" max="5379" width="17.3984375" style="62" customWidth="1"/>
    <col min="5380" max="5380" width="7.19921875" style="62" customWidth="1"/>
    <col min="5381" max="5381" width="10.69921875" style="62" customWidth="1"/>
    <col min="5382" max="5382" width="11.09765625" style="62" customWidth="1"/>
    <col min="5383" max="5383" width="7.69921875" style="62" customWidth="1"/>
    <col min="5384" max="5384" width="9" style="62" bestFit="1" customWidth="1"/>
    <col min="5385" max="5385" width="9.59765625" style="62" bestFit="1" customWidth="1"/>
    <col min="5386" max="5386" width="1.8984375" style="62" customWidth="1"/>
    <col min="5387" max="5632" width="7.19921875" style="62" customWidth="1"/>
    <col min="5633" max="5633" width="1.59765625" style="62" customWidth="1"/>
    <col min="5634" max="5634" width="2.09765625" style="62" customWidth="1"/>
    <col min="5635" max="5635" width="17.3984375" style="62" customWidth="1"/>
    <col min="5636" max="5636" width="7.19921875" style="62" customWidth="1"/>
    <col min="5637" max="5637" width="10.69921875" style="62" customWidth="1"/>
    <col min="5638" max="5638" width="11.09765625" style="62" customWidth="1"/>
    <col min="5639" max="5639" width="7.69921875" style="62" customWidth="1"/>
    <col min="5640" max="5640" width="9" style="62" bestFit="1" customWidth="1"/>
    <col min="5641" max="5641" width="9.59765625" style="62" bestFit="1" customWidth="1"/>
    <col min="5642" max="5642" width="1.8984375" style="62" customWidth="1"/>
    <col min="5643" max="5888" width="7.19921875" style="62" customWidth="1"/>
    <col min="5889" max="5889" width="1.59765625" style="62" customWidth="1"/>
    <col min="5890" max="5890" width="2.09765625" style="62" customWidth="1"/>
    <col min="5891" max="5891" width="17.3984375" style="62" customWidth="1"/>
    <col min="5892" max="5892" width="7.19921875" style="62" customWidth="1"/>
    <col min="5893" max="5893" width="10.69921875" style="62" customWidth="1"/>
    <col min="5894" max="5894" width="11.09765625" style="62" customWidth="1"/>
    <col min="5895" max="5895" width="7.69921875" style="62" customWidth="1"/>
    <col min="5896" max="5896" width="9" style="62" bestFit="1" customWidth="1"/>
    <col min="5897" max="5897" width="9.59765625" style="62" bestFit="1" customWidth="1"/>
    <col min="5898" max="5898" width="1.8984375" style="62" customWidth="1"/>
    <col min="5899" max="6144" width="7.19921875" style="62" customWidth="1"/>
    <col min="6145" max="6145" width="1.59765625" style="62" customWidth="1"/>
    <col min="6146" max="6146" width="2.09765625" style="62" customWidth="1"/>
    <col min="6147" max="6147" width="17.3984375" style="62" customWidth="1"/>
    <col min="6148" max="6148" width="7.19921875" style="62" customWidth="1"/>
    <col min="6149" max="6149" width="10.69921875" style="62" customWidth="1"/>
    <col min="6150" max="6150" width="11.09765625" style="62" customWidth="1"/>
    <col min="6151" max="6151" width="7.69921875" style="62" customWidth="1"/>
    <col min="6152" max="6152" width="9" style="62" bestFit="1" customWidth="1"/>
    <col min="6153" max="6153" width="9.59765625" style="62" bestFit="1" customWidth="1"/>
    <col min="6154" max="6154" width="1.8984375" style="62" customWidth="1"/>
    <col min="6155" max="6400" width="7.19921875" style="62" customWidth="1"/>
    <col min="6401" max="6401" width="1.59765625" style="62" customWidth="1"/>
    <col min="6402" max="6402" width="2.09765625" style="62" customWidth="1"/>
    <col min="6403" max="6403" width="17.3984375" style="62" customWidth="1"/>
    <col min="6404" max="6404" width="7.19921875" style="62" customWidth="1"/>
    <col min="6405" max="6405" width="10.69921875" style="62" customWidth="1"/>
    <col min="6406" max="6406" width="11.09765625" style="62" customWidth="1"/>
    <col min="6407" max="6407" width="7.69921875" style="62" customWidth="1"/>
    <col min="6408" max="6408" width="9" style="62" bestFit="1" customWidth="1"/>
    <col min="6409" max="6409" width="9.59765625" style="62" bestFit="1" customWidth="1"/>
    <col min="6410" max="6410" width="1.8984375" style="62" customWidth="1"/>
    <col min="6411" max="6656" width="7.19921875" style="62" customWidth="1"/>
    <col min="6657" max="6657" width="1.59765625" style="62" customWidth="1"/>
    <col min="6658" max="6658" width="2.09765625" style="62" customWidth="1"/>
    <col min="6659" max="6659" width="17.3984375" style="62" customWidth="1"/>
    <col min="6660" max="6660" width="7.19921875" style="62" customWidth="1"/>
    <col min="6661" max="6661" width="10.69921875" style="62" customWidth="1"/>
    <col min="6662" max="6662" width="11.09765625" style="62" customWidth="1"/>
    <col min="6663" max="6663" width="7.69921875" style="62" customWidth="1"/>
    <col min="6664" max="6664" width="9" style="62" bestFit="1" customWidth="1"/>
    <col min="6665" max="6665" width="9.59765625" style="62" bestFit="1" customWidth="1"/>
    <col min="6666" max="6666" width="1.8984375" style="62" customWidth="1"/>
    <col min="6667" max="6912" width="7.19921875" style="62" customWidth="1"/>
    <col min="6913" max="6913" width="1.59765625" style="62" customWidth="1"/>
    <col min="6914" max="6914" width="2.09765625" style="62" customWidth="1"/>
    <col min="6915" max="6915" width="17.3984375" style="62" customWidth="1"/>
    <col min="6916" max="6916" width="7.19921875" style="62" customWidth="1"/>
    <col min="6917" max="6917" width="10.69921875" style="62" customWidth="1"/>
    <col min="6918" max="6918" width="11.09765625" style="62" customWidth="1"/>
    <col min="6919" max="6919" width="7.69921875" style="62" customWidth="1"/>
    <col min="6920" max="6920" width="9" style="62" bestFit="1" customWidth="1"/>
    <col min="6921" max="6921" width="9.59765625" style="62" bestFit="1" customWidth="1"/>
    <col min="6922" max="6922" width="1.8984375" style="62" customWidth="1"/>
    <col min="6923" max="7168" width="7.19921875" style="62" customWidth="1"/>
    <col min="7169" max="7169" width="1.59765625" style="62" customWidth="1"/>
    <col min="7170" max="7170" width="2.09765625" style="62" customWidth="1"/>
    <col min="7171" max="7171" width="17.3984375" style="62" customWidth="1"/>
    <col min="7172" max="7172" width="7.19921875" style="62" customWidth="1"/>
    <col min="7173" max="7173" width="10.69921875" style="62" customWidth="1"/>
    <col min="7174" max="7174" width="11.09765625" style="62" customWidth="1"/>
    <col min="7175" max="7175" width="7.69921875" style="62" customWidth="1"/>
    <col min="7176" max="7176" width="9" style="62" bestFit="1" customWidth="1"/>
    <col min="7177" max="7177" width="9.59765625" style="62" bestFit="1" customWidth="1"/>
    <col min="7178" max="7178" width="1.8984375" style="62" customWidth="1"/>
    <col min="7179" max="7424" width="7.19921875" style="62" customWidth="1"/>
    <col min="7425" max="7425" width="1.59765625" style="62" customWidth="1"/>
    <col min="7426" max="7426" width="2.09765625" style="62" customWidth="1"/>
    <col min="7427" max="7427" width="17.3984375" style="62" customWidth="1"/>
    <col min="7428" max="7428" width="7.19921875" style="62" customWidth="1"/>
    <col min="7429" max="7429" width="10.69921875" style="62" customWidth="1"/>
    <col min="7430" max="7430" width="11.09765625" style="62" customWidth="1"/>
    <col min="7431" max="7431" width="7.69921875" style="62" customWidth="1"/>
    <col min="7432" max="7432" width="9" style="62" bestFit="1" customWidth="1"/>
    <col min="7433" max="7433" width="9.59765625" style="62" bestFit="1" customWidth="1"/>
    <col min="7434" max="7434" width="1.8984375" style="62" customWidth="1"/>
    <col min="7435" max="7680" width="7.19921875" style="62" customWidth="1"/>
    <col min="7681" max="7681" width="1.59765625" style="62" customWidth="1"/>
    <col min="7682" max="7682" width="2.09765625" style="62" customWidth="1"/>
    <col min="7683" max="7683" width="17.3984375" style="62" customWidth="1"/>
    <col min="7684" max="7684" width="7.19921875" style="62" customWidth="1"/>
    <col min="7685" max="7685" width="10.69921875" style="62" customWidth="1"/>
    <col min="7686" max="7686" width="11.09765625" style="62" customWidth="1"/>
    <col min="7687" max="7687" width="7.69921875" style="62" customWidth="1"/>
    <col min="7688" max="7688" width="9" style="62" bestFit="1" customWidth="1"/>
    <col min="7689" max="7689" width="9.59765625" style="62" bestFit="1" customWidth="1"/>
    <col min="7690" max="7690" width="1.8984375" style="62" customWidth="1"/>
    <col min="7691" max="7936" width="7.19921875" style="62" customWidth="1"/>
    <col min="7937" max="7937" width="1.59765625" style="62" customWidth="1"/>
    <col min="7938" max="7938" width="2.09765625" style="62" customWidth="1"/>
    <col min="7939" max="7939" width="17.3984375" style="62" customWidth="1"/>
    <col min="7940" max="7940" width="7.19921875" style="62" customWidth="1"/>
    <col min="7941" max="7941" width="10.69921875" style="62" customWidth="1"/>
    <col min="7942" max="7942" width="11.09765625" style="62" customWidth="1"/>
    <col min="7943" max="7943" width="7.69921875" style="62" customWidth="1"/>
    <col min="7944" max="7944" width="9" style="62" bestFit="1" customWidth="1"/>
    <col min="7945" max="7945" width="9.59765625" style="62" bestFit="1" customWidth="1"/>
    <col min="7946" max="7946" width="1.8984375" style="62" customWidth="1"/>
    <col min="7947" max="8192" width="7.19921875" style="62" customWidth="1"/>
    <col min="8193" max="8193" width="1.59765625" style="62" customWidth="1"/>
    <col min="8194" max="8194" width="2.09765625" style="62" customWidth="1"/>
    <col min="8195" max="8195" width="17.3984375" style="62" customWidth="1"/>
    <col min="8196" max="8196" width="7.19921875" style="62" customWidth="1"/>
    <col min="8197" max="8197" width="10.69921875" style="62" customWidth="1"/>
    <col min="8198" max="8198" width="11.09765625" style="62" customWidth="1"/>
    <col min="8199" max="8199" width="7.69921875" style="62" customWidth="1"/>
    <col min="8200" max="8200" width="9" style="62" bestFit="1" customWidth="1"/>
    <col min="8201" max="8201" width="9.59765625" style="62" bestFit="1" customWidth="1"/>
    <col min="8202" max="8202" width="1.8984375" style="62" customWidth="1"/>
    <col min="8203" max="8448" width="7.19921875" style="62" customWidth="1"/>
    <col min="8449" max="8449" width="1.59765625" style="62" customWidth="1"/>
    <col min="8450" max="8450" width="2.09765625" style="62" customWidth="1"/>
    <col min="8451" max="8451" width="17.3984375" style="62" customWidth="1"/>
    <col min="8452" max="8452" width="7.19921875" style="62" customWidth="1"/>
    <col min="8453" max="8453" width="10.69921875" style="62" customWidth="1"/>
    <col min="8454" max="8454" width="11.09765625" style="62" customWidth="1"/>
    <col min="8455" max="8455" width="7.69921875" style="62" customWidth="1"/>
    <col min="8456" max="8456" width="9" style="62" bestFit="1" customWidth="1"/>
    <col min="8457" max="8457" width="9.59765625" style="62" bestFit="1" customWidth="1"/>
    <col min="8458" max="8458" width="1.8984375" style="62" customWidth="1"/>
    <col min="8459" max="8704" width="7.19921875" style="62" customWidth="1"/>
    <col min="8705" max="8705" width="1.59765625" style="62" customWidth="1"/>
    <col min="8706" max="8706" width="2.09765625" style="62" customWidth="1"/>
    <col min="8707" max="8707" width="17.3984375" style="62" customWidth="1"/>
    <col min="8708" max="8708" width="7.19921875" style="62" customWidth="1"/>
    <col min="8709" max="8709" width="10.69921875" style="62" customWidth="1"/>
    <col min="8710" max="8710" width="11.09765625" style="62" customWidth="1"/>
    <col min="8711" max="8711" width="7.69921875" style="62" customWidth="1"/>
    <col min="8712" max="8712" width="9" style="62" bestFit="1" customWidth="1"/>
    <col min="8713" max="8713" width="9.59765625" style="62" bestFit="1" customWidth="1"/>
    <col min="8714" max="8714" width="1.8984375" style="62" customWidth="1"/>
    <col min="8715" max="8960" width="7.19921875" style="62" customWidth="1"/>
    <col min="8961" max="8961" width="1.59765625" style="62" customWidth="1"/>
    <col min="8962" max="8962" width="2.09765625" style="62" customWidth="1"/>
    <col min="8963" max="8963" width="17.3984375" style="62" customWidth="1"/>
    <col min="8964" max="8964" width="7.19921875" style="62" customWidth="1"/>
    <col min="8965" max="8965" width="10.69921875" style="62" customWidth="1"/>
    <col min="8966" max="8966" width="11.09765625" style="62" customWidth="1"/>
    <col min="8967" max="8967" width="7.69921875" style="62" customWidth="1"/>
    <col min="8968" max="8968" width="9" style="62" bestFit="1" customWidth="1"/>
    <col min="8969" max="8969" width="9.59765625" style="62" bestFit="1" customWidth="1"/>
    <col min="8970" max="8970" width="1.8984375" style="62" customWidth="1"/>
    <col min="8971" max="9216" width="7.19921875" style="62" customWidth="1"/>
    <col min="9217" max="9217" width="1.59765625" style="62" customWidth="1"/>
    <col min="9218" max="9218" width="2.09765625" style="62" customWidth="1"/>
    <col min="9219" max="9219" width="17.3984375" style="62" customWidth="1"/>
    <col min="9220" max="9220" width="7.19921875" style="62" customWidth="1"/>
    <col min="9221" max="9221" width="10.69921875" style="62" customWidth="1"/>
    <col min="9222" max="9222" width="11.09765625" style="62" customWidth="1"/>
    <col min="9223" max="9223" width="7.69921875" style="62" customWidth="1"/>
    <col min="9224" max="9224" width="9" style="62" bestFit="1" customWidth="1"/>
    <col min="9225" max="9225" width="9.59765625" style="62" bestFit="1" customWidth="1"/>
    <col min="9226" max="9226" width="1.8984375" style="62" customWidth="1"/>
    <col min="9227" max="9472" width="7.19921875" style="62" customWidth="1"/>
    <col min="9473" max="9473" width="1.59765625" style="62" customWidth="1"/>
    <col min="9474" max="9474" width="2.09765625" style="62" customWidth="1"/>
    <col min="9475" max="9475" width="17.3984375" style="62" customWidth="1"/>
    <col min="9476" max="9476" width="7.19921875" style="62" customWidth="1"/>
    <col min="9477" max="9477" width="10.69921875" style="62" customWidth="1"/>
    <col min="9478" max="9478" width="11.09765625" style="62" customWidth="1"/>
    <col min="9479" max="9479" width="7.69921875" style="62" customWidth="1"/>
    <col min="9480" max="9480" width="9" style="62" bestFit="1" customWidth="1"/>
    <col min="9481" max="9481" width="9.59765625" style="62" bestFit="1" customWidth="1"/>
    <col min="9482" max="9482" width="1.8984375" style="62" customWidth="1"/>
    <col min="9483" max="9728" width="7.19921875" style="62" customWidth="1"/>
    <col min="9729" max="9729" width="1.59765625" style="62" customWidth="1"/>
    <col min="9730" max="9730" width="2.09765625" style="62" customWidth="1"/>
    <col min="9731" max="9731" width="17.3984375" style="62" customWidth="1"/>
    <col min="9732" max="9732" width="7.19921875" style="62" customWidth="1"/>
    <col min="9733" max="9733" width="10.69921875" style="62" customWidth="1"/>
    <col min="9734" max="9734" width="11.09765625" style="62" customWidth="1"/>
    <col min="9735" max="9735" width="7.69921875" style="62" customWidth="1"/>
    <col min="9736" max="9736" width="9" style="62" bestFit="1" customWidth="1"/>
    <col min="9737" max="9737" width="9.59765625" style="62" bestFit="1" customWidth="1"/>
    <col min="9738" max="9738" width="1.8984375" style="62" customWidth="1"/>
    <col min="9739" max="9984" width="7.19921875" style="62" customWidth="1"/>
    <col min="9985" max="9985" width="1.59765625" style="62" customWidth="1"/>
    <col min="9986" max="9986" width="2.09765625" style="62" customWidth="1"/>
    <col min="9987" max="9987" width="17.3984375" style="62" customWidth="1"/>
    <col min="9988" max="9988" width="7.19921875" style="62" customWidth="1"/>
    <col min="9989" max="9989" width="10.69921875" style="62" customWidth="1"/>
    <col min="9990" max="9990" width="11.09765625" style="62" customWidth="1"/>
    <col min="9991" max="9991" width="7.69921875" style="62" customWidth="1"/>
    <col min="9992" max="9992" width="9" style="62" bestFit="1" customWidth="1"/>
    <col min="9993" max="9993" width="9.59765625" style="62" bestFit="1" customWidth="1"/>
    <col min="9994" max="9994" width="1.8984375" style="62" customWidth="1"/>
    <col min="9995" max="10240" width="7.19921875" style="62" customWidth="1"/>
    <col min="10241" max="10241" width="1.59765625" style="62" customWidth="1"/>
    <col min="10242" max="10242" width="2.09765625" style="62" customWidth="1"/>
    <col min="10243" max="10243" width="17.3984375" style="62" customWidth="1"/>
    <col min="10244" max="10244" width="7.19921875" style="62" customWidth="1"/>
    <col min="10245" max="10245" width="10.69921875" style="62" customWidth="1"/>
    <col min="10246" max="10246" width="11.09765625" style="62" customWidth="1"/>
    <col min="10247" max="10247" width="7.69921875" style="62" customWidth="1"/>
    <col min="10248" max="10248" width="9" style="62" bestFit="1" customWidth="1"/>
    <col min="10249" max="10249" width="9.59765625" style="62" bestFit="1" customWidth="1"/>
    <col min="10250" max="10250" width="1.8984375" style="62" customWidth="1"/>
    <col min="10251" max="10496" width="7.19921875" style="62" customWidth="1"/>
    <col min="10497" max="10497" width="1.59765625" style="62" customWidth="1"/>
    <col min="10498" max="10498" width="2.09765625" style="62" customWidth="1"/>
    <col min="10499" max="10499" width="17.3984375" style="62" customWidth="1"/>
    <col min="10500" max="10500" width="7.19921875" style="62" customWidth="1"/>
    <col min="10501" max="10501" width="10.69921875" style="62" customWidth="1"/>
    <col min="10502" max="10502" width="11.09765625" style="62" customWidth="1"/>
    <col min="10503" max="10503" width="7.69921875" style="62" customWidth="1"/>
    <col min="10504" max="10504" width="9" style="62" bestFit="1" customWidth="1"/>
    <col min="10505" max="10505" width="9.59765625" style="62" bestFit="1" customWidth="1"/>
    <col min="10506" max="10506" width="1.8984375" style="62" customWidth="1"/>
    <col min="10507" max="10752" width="7.19921875" style="62" customWidth="1"/>
    <col min="10753" max="10753" width="1.59765625" style="62" customWidth="1"/>
    <col min="10754" max="10754" width="2.09765625" style="62" customWidth="1"/>
    <col min="10755" max="10755" width="17.3984375" style="62" customWidth="1"/>
    <col min="10756" max="10756" width="7.19921875" style="62" customWidth="1"/>
    <col min="10757" max="10757" width="10.69921875" style="62" customWidth="1"/>
    <col min="10758" max="10758" width="11.09765625" style="62" customWidth="1"/>
    <col min="10759" max="10759" width="7.69921875" style="62" customWidth="1"/>
    <col min="10760" max="10760" width="9" style="62" bestFit="1" customWidth="1"/>
    <col min="10761" max="10761" width="9.59765625" style="62" bestFit="1" customWidth="1"/>
    <col min="10762" max="10762" width="1.8984375" style="62" customWidth="1"/>
    <col min="10763" max="11008" width="7.19921875" style="62" customWidth="1"/>
    <col min="11009" max="11009" width="1.59765625" style="62" customWidth="1"/>
    <col min="11010" max="11010" width="2.09765625" style="62" customWidth="1"/>
    <col min="11011" max="11011" width="17.3984375" style="62" customWidth="1"/>
    <col min="11012" max="11012" width="7.19921875" style="62" customWidth="1"/>
    <col min="11013" max="11013" width="10.69921875" style="62" customWidth="1"/>
    <col min="11014" max="11014" width="11.09765625" style="62" customWidth="1"/>
    <col min="11015" max="11015" width="7.69921875" style="62" customWidth="1"/>
    <col min="11016" max="11016" width="9" style="62" bestFit="1" customWidth="1"/>
    <col min="11017" max="11017" width="9.59765625" style="62" bestFit="1" customWidth="1"/>
    <col min="11018" max="11018" width="1.8984375" style="62" customWidth="1"/>
    <col min="11019" max="11264" width="7.19921875" style="62" customWidth="1"/>
    <col min="11265" max="11265" width="1.59765625" style="62" customWidth="1"/>
    <col min="11266" max="11266" width="2.09765625" style="62" customWidth="1"/>
    <col min="11267" max="11267" width="17.3984375" style="62" customWidth="1"/>
    <col min="11268" max="11268" width="7.19921875" style="62" customWidth="1"/>
    <col min="11269" max="11269" width="10.69921875" style="62" customWidth="1"/>
    <col min="11270" max="11270" width="11.09765625" style="62" customWidth="1"/>
    <col min="11271" max="11271" width="7.69921875" style="62" customWidth="1"/>
    <col min="11272" max="11272" width="9" style="62" bestFit="1" customWidth="1"/>
    <col min="11273" max="11273" width="9.59765625" style="62" bestFit="1" customWidth="1"/>
    <col min="11274" max="11274" width="1.8984375" style="62" customWidth="1"/>
    <col min="11275" max="11520" width="7.19921875" style="62" customWidth="1"/>
    <col min="11521" max="11521" width="1.59765625" style="62" customWidth="1"/>
    <col min="11522" max="11522" width="2.09765625" style="62" customWidth="1"/>
    <col min="11523" max="11523" width="17.3984375" style="62" customWidth="1"/>
    <col min="11524" max="11524" width="7.19921875" style="62" customWidth="1"/>
    <col min="11525" max="11525" width="10.69921875" style="62" customWidth="1"/>
    <col min="11526" max="11526" width="11.09765625" style="62" customWidth="1"/>
    <col min="11527" max="11527" width="7.69921875" style="62" customWidth="1"/>
    <col min="11528" max="11528" width="9" style="62" bestFit="1" customWidth="1"/>
    <col min="11529" max="11529" width="9.59765625" style="62" bestFit="1" customWidth="1"/>
    <col min="11530" max="11530" width="1.8984375" style="62" customWidth="1"/>
    <col min="11531" max="11776" width="7.19921875" style="62" customWidth="1"/>
    <col min="11777" max="11777" width="1.59765625" style="62" customWidth="1"/>
    <col min="11778" max="11778" width="2.09765625" style="62" customWidth="1"/>
    <col min="11779" max="11779" width="17.3984375" style="62" customWidth="1"/>
    <col min="11780" max="11780" width="7.19921875" style="62" customWidth="1"/>
    <col min="11781" max="11781" width="10.69921875" style="62" customWidth="1"/>
    <col min="11782" max="11782" width="11.09765625" style="62" customWidth="1"/>
    <col min="11783" max="11783" width="7.69921875" style="62" customWidth="1"/>
    <col min="11784" max="11784" width="9" style="62" bestFit="1" customWidth="1"/>
    <col min="11785" max="11785" width="9.59765625" style="62" bestFit="1" customWidth="1"/>
    <col min="11786" max="11786" width="1.8984375" style="62" customWidth="1"/>
    <col min="11787" max="12032" width="7.19921875" style="62" customWidth="1"/>
    <col min="12033" max="12033" width="1.59765625" style="62" customWidth="1"/>
    <col min="12034" max="12034" width="2.09765625" style="62" customWidth="1"/>
    <col min="12035" max="12035" width="17.3984375" style="62" customWidth="1"/>
    <col min="12036" max="12036" width="7.19921875" style="62" customWidth="1"/>
    <col min="12037" max="12037" width="10.69921875" style="62" customWidth="1"/>
    <col min="12038" max="12038" width="11.09765625" style="62" customWidth="1"/>
    <col min="12039" max="12039" width="7.69921875" style="62" customWidth="1"/>
    <col min="12040" max="12040" width="9" style="62" bestFit="1" customWidth="1"/>
    <col min="12041" max="12041" width="9.59765625" style="62" bestFit="1" customWidth="1"/>
    <col min="12042" max="12042" width="1.8984375" style="62" customWidth="1"/>
    <col min="12043" max="12288" width="7.19921875" style="62" customWidth="1"/>
    <col min="12289" max="12289" width="1.59765625" style="62" customWidth="1"/>
    <col min="12290" max="12290" width="2.09765625" style="62" customWidth="1"/>
    <col min="12291" max="12291" width="17.3984375" style="62" customWidth="1"/>
    <col min="12292" max="12292" width="7.19921875" style="62" customWidth="1"/>
    <col min="12293" max="12293" width="10.69921875" style="62" customWidth="1"/>
    <col min="12294" max="12294" width="11.09765625" style="62" customWidth="1"/>
    <col min="12295" max="12295" width="7.69921875" style="62" customWidth="1"/>
    <col min="12296" max="12296" width="9" style="62" bestFit="1" customWidth="1"/>
    <col min="12297" max="12297" width="9.59765625" style="62" bestFit="1" customWidth="1"/>
    <col min="12298" max="12298" width="1.8984375" style="62" customWidth="1"/>
    <col min="12299" max="12544" width="7.19921875" style="62" customWidth="1"/>
    <col min="12545" max="12545" width="1.59765625" style="62" customWidth="1"/>
    <col min="12546" max="12546" width="2.09765625" style="62" customWidth="1"/>
    <col min="12547" max="12547" width="17.3984375" style="62" customWidth="1"/>
    <col min="12548" max="12548" width="7.19921875" style="62" customWidth="1"/>
    <col min="12549" max="12549" width="10.69921875" style="62" customWidth="1"/>
    <col min="12550" max="12550" width="11.09765625" style="62" customWidth="1"/>
    <col min="12551" max="12551" width="7.69921875" style="62" customWidth="1"/>
    <col min="12552" max="12552" width="9" style="62" bestFit="1" customWidth="1"/>
    <col min="12553" max="12553" width="9.59765625" style="62" bestFit="1" customWidth="1"/>
    <col min="12554" max="12554" width="1.8984375" style="62" customWidth="1"/>
    <col min="12555" max="12800" width="7.19921875" style="62" customWidth="1"/>
    <col min="12801" max="12801" width="1.59765625" style="62" customWidth="1"/>
    <col min="12802" max="12802" width="2.09765625" style="62" customWidth="1"/>
    <col min="12803" max="12803" width="17.3984375" style="62" customWidth="1"/>
    <col min="12804" max="12804" width="7.19921875" style="62" customWidth="1"/>
    <col min="12805" max="12805" width="10.69921875" style="62" customWidth="1"/>
    <col min="12806" max="12806" width="11.09765625" style="62" customWidth="1"/>
    <col min="12807" max="12807" width="7.69921875" style="62" customWidth="1"/>
    <col min="12808" max="12808" width="9" style="62" bestFit="1" customWidth="1"/>
    <col min="12809" max="12809" width="9.59765625" style="62" bestFit="1" customWidth="1"/>
    <col min="12810" max="12810" width="1.8984375" style="62" customWidth="1"/>
    <col min="12811" max="13056" width="7.19921875" style="62" customWidth="1"/>
    <col min="13057" max="13057" width="1.59765625" style="62" customWidth="1"/>
    <col min="13058" max="13058" width="2.09765625" style="62" customWidth="1"/>
    <col min="13059" max="13059" width="17.3984375" style="62" customWidth="1"/>
    <col min="13060" max="13060" width="7.19921875" style="62" customWidth="1"/>
    <col min="13061" max="13061" width="10.69921875" style="62" customWidth="1"/>
    <col min="13062" max="13062" width="11.09765625" style="62" customWidth="1"/>
    <col min="13063" max="13063" width="7.69921875" style="62" customWidth="1"/>
    <col min="13064" max="13064" width="9" style="62" bestFit="1" customWidth="1"/>
    <col min="13065" max="13065" width="9.59765625" style="62" bestFit="1" customWidth="1"/>
    <col min="13066" max="13066" width="1.8984375" style="62" customWidth="1"/>
    <col min="13067" max="13312" width="7.19921875" style="62" customWidth="1"/>
    <col min="13313" max="13313" width="1.59765625" style="62" customWidth="1"/>
    <col min="13314" max="13314" width="2.09765625" style="62" customWidth="1"/>
    <col min="13315" max="13315" width="17.3984375" style="62" customWidth="1"/>
    <col min="13316" max="13316" width="7.19921875" style="62" customWidth="1"/>
    <col min="13317" max="13317" width="10.69921875" style="62" customWidth="1"/>
    <col min="13318" max="13318" width="11.09765625" style="62" customWidth="1"/>
    <col min="13319" max="13319" width="7.69921875" style="62" customWidth="1"/>
    <col min="13320" max="13320" width="9" style="62" bestFit="1" customWidth="1"/>
    <col min="13321" max="13321" width="9.59765625" style="62" bestFit="1" customWidth="1"/>
    <col min="13322" max="13322" width="1.8984375" style="62" customWidth="1"/>
    <col min="13323" max="13568" width="7.19921875" style="62" customWidth="1"/>
    <col min="13569" max="13569" width="1.59765625" style="62" customWidth="1"/>
    <col min="13570" max="13570" width="2.09765625" style="62" customWidth="1"/>
    <col min="13571" max="13571" width="17.3984375" style="62" customWidth="1"/>
    <col min="13572" max="13572" width="7.19921875" style="62" customWidth="1"/>
    <col min="13573" max="13573" width="10.69921875" style="62" customWidth="1"/>
    <col min="13574" max="13574" width="11.09765625" style="62" customWidth="1"/>
    <col min="13575" max="13575" width="7.69921875" style="62" customWidth="1"/>
    <col min="13576" max="13576" width="9" style="62" bestFit="1" customWidth="1"/>
    <col min="13577" max="13577" width="9.59765625" style="62" bestFit="1" customWidth="1"/>
    <col min="13578" max="13578" width="1.8984375" style="62" customWidth="1"/>
    <col min="13579" max="13824" width="7.19921875" style="62" customWidth="1"/>
    <col min="13825" max="13825" width="1.59765625" style="62" customWidth="1"/>
    <col min="13826" max="13826" width="2.09765625" style="62" customWidth="1"/>
    <col min="13827" max="13827" width="17.3984375" style="62" customWidth="1"/>
    <col min="13828" max="13828" width="7.19921875" style="62" customWidth="1"/>
    <col min="13829" max="13829" width="10.69921875" style="62" customWidth="1"/>
    <col min="13830" max="13830" width="11.09765625" style="62" customWidth="1"/>
    <col min="13831" max="13831" width="7.69921875" style="62" customWidth="1"/>
    <col min="13832" max="13832" width="9" style="62" bestFit="1" customWidth="1"/>
    <col min="13833" max="13833" width="9.59765625" style="62" bestFit="1" customWidth="1"/>
    <col min="13834" max="13834" width="1.8984375" style="62" customWidth="1"/>
    <col min="13835" max="14080" width="7.19921875" style="62" customWidth="1"/>
    <col min="14081" max="14081" width="1.59765625" style="62" customWidth="1"/>
    <col min="14082" max="14082" width="2.09765625" style="62" customWidth="1"/>
    <col min="14083" max="14083" width="17.3984375" style="62" customWidth="1"/>
    <col min="14084" max="14084" width="7.19921875" style="62" customWidth="1"/>
    <col min="14085" max="14085" width="10.69921875" style="62" customWidth="1"/>
    <col min="14086" max="14086" width="11.09765625" style="62" customWidth="1"/>
    <col min="14087" max="14087" width="7.69921875" style="62" customWidth="1"/>
    <col min="14088" max="14088" width="9" style="62" bestFit="1" customWidth="1"/>
    <col min="14089" max="14089" width="9.59765625" style="62" bestFit="1" customWidth="1"/>
    <col min="14090" max="14090" width="1.8984375" style="62" customWidth="1"/>
    <col min="14091" max="14336" width="7.19921875" style="62" customWidth="1"/>
    <col min="14337" max="14337" width="1.59765625" style="62" customWidth="1"/>
    <col min="14338" max="14338" width="2.09765625" style="62" customWidth="1"/>
    <col min="14339" max="14339" width="17.3984375" style="62" customWidth="1"/>
    <col min="14340" max="14340" width="7.19921875" style="62" customWidth="1"/>
    <col min="14341" max="14341" width="10.69921875" style="62" customWidth="1"/>
    <col min="14342" max="14342" width="11.09765625" style="62" customWidth="1"/>
    <col min="14343" max="14343" width="7.69921875" style="62" customWidth="1"/>
    <col min="14344" max="14344" width="9" style="62" bestFit="1" customWidth="1"/>
    <col min="14345" max="14345" width="9.59765625" style="62" bestFit="1" customWidth="1"/>
    <col min="14346" max="14346" width="1.8984375" style="62" customWidth="1"/>
    <col min="14347" max="14592" width="7.19921875" style="62" customWidth="1"/>
    <col min="14593" max="14593" width="1.59765625" style="62" customWidth="1"/>
    <col min="14594" max="14594" width="2.09765625" style="62" customWidth="1"/>
    <col min="14595" max="14595" width="17.3984375" style="62" customWidth="1"/>
    <col min="14596" max="14596" width="7.19921875" style="62" customWidth="1"/>
    <col min="14597" max="14597" width="10.69921875" style="62" customWidth="1"/>
    <col min="14598" max="14598" width="11.09765625" style="62" customWidth="1"/>
    <col min="14599" max="14599" width="7.69921875" style="62" customWidth="1"/>
    <col min="14600" max="14600" width="9" style="62" bestFit="1" customWidth="1"/>
    <col min="14601" max="14601" width="9.59765625" style="62" bestFit="1" customWidth="1"/>
    <col min="14602" max="14602" width="1.8984375" style="62" customWidth="1"/>
    <col min="14603" max="14848" width="7.19921875" style="62" customWidth="1"/>
    <col min="14849" max="14849" width="1.59765625" style="62" customWidth="1"/>
    <col min="14850" max="14850" width="2.09765625" style="62" customWidth="1"/>
    <col min="14851" max="14851" width="17.3984375" style="62" customWidth="1"/>
    <col min="14852" max="14852" width="7.19921875" style="62" customWidth="1"/>
    <col min="14853" max="14853" width="10.69921875" style="62" customWidth="1"/>
    <col min="14854" max="14854" width="11.09765625" style="62" customWidth="1"/>
    <col min="14855" max="14855" width="7.69921875" style="62" customWidth="1"/>
    <col min="14856" max="14856" width="9" style="62" bestFit="1" customWidth="1"/>
    <col min="14857" max="14857" width="9.59765625" style="62" bestFit="1" customWidth="1"/>
    <col min="14858" max="14858" width="1.8984375" style="62" customWidth="1"/>
    <col min="14859" max="15104" width="7.19921875" style="62" customWidth="1"/>
    <col min="15105" max="15105" width="1.59765625" style="62" customWidth="1"/>
    <col min="15106" max="15106" width="2.09765625" style="62" customWidth="1"/>
    <col min="15107" max="15107" width="17.3984375" style="62" customWidth="1"/>
    <col min="15108" max="15108" width="7.19921875" style="62" customWidth="1"/>
    <col min="15109" max="15109" width="10.69921875" style="62" customWidth="1"/>
    <col min="15110" max="15110" width="11.09765625" style="62" customWidth="1"/>
    <col min="15111" max="15111" width="7.69921875" style="62" customWidth="1"/>
    <col min="15112" max="15112" width="9" style="62" bestFit="1" customWidth="1"/>
    <col min="15113" max="15113" width="9.59765625" style="62" bestFit="1" customWidth="1"/>
    <col min="15114" max="15114" width="1.8984375" style="62" customWidth="1"/>
    <col min="15115" max="15360" width="7.19921875" style="62" customWidth="1"/>
    <col min="15361" max="15361" width="1.59765625" style="62" customWidth="1"/>
    <col min="15362" max="15362" width="2.09765625" style="62" customWidth="1"/>
    <col min="15363" max="15363" width="17.3984375" style="62" customWidth="1"/>
    <col min="15364" max="15364" width="7.19921875" style="62" customWidth="1"/>
    <col min="15365" max="15365" width="10.69921875" style="62" customWidth="1"/>
    <col min="15366" max="15366" width="11.09765625" style="62" customWidth="1"/>
    <col min="15367" max="15367" width="7.69921875" style="62" customWidth="1"/>
    <col min="15368" max="15368" width="9" style="62" bestFit="1" customWidth="1"/>
    <col min="15369" max="15369" width="9.59765625" style="62" bestFit="1" customWidth="1"/>
    <col min="15370" max="15370" width="1.8984375" style="62" customWidth="1"/>
    <col min="15371" max="15616" width="7.19921875" style="62" customWidth="1"/>
    <col min="15617" max="15617" width="1.59765625" style="62" customWidth="1"/>
    <col min="15618" max="15618" width="2.09765625" style="62" customWidth="1"/>
    <col min="15619" max="15619" width="17.3984375" style="62" customWidth="1"/>
    <col min="15620" max="15620" width="7.19921875" style="62" customWidth="1"/>
    <col min="15621" max="15621" width="10.69921875" style="62" customWidth="1"/>
    <col min="15622" max="15622" width="11.09765625" style="62" customWidth="1"/>
    <col min="15623" max="15623" width="7.69921875" style="62" customWidth="1"/>
    <col min="15624" max="15624" width="9" style="62" bestFit="1" customWidth="1"/>
    <col min="15625" max="15625" width="9.59765625" style="62" bestFit="1" customWidth="1"/>
    <col min="15626" max="15626" width="1.8984375" style="62" customWidth="1"/>
    <col min="15627" max="15872" width="7.19921875" style="62" customWidth="1"/>
    <col min="15873" max="15873" width="1.59765625" style="62" customWidth="1"/>
    <col min="15874" max="15874" width="2.09765625" style="62" customWidth="1"/>
    <col min="15875" max="15875" width="17.3984375" style="62" customWidth="1"/>
    <col min="15876" max="15876" width="7.19921875" style="62" customWidth="1"/>
    <col min="15877" max="15877" width="10.69921875" style="62" customWidth="1"/>
    <col min="15878" max="15878" width="11.09765625" style="62" customWidth="1"/>
    <col min="15879" max="15879" width="7.69921875" style="62" customWidth="1"/>
    <col min="15880" max="15880" width="9" style="62" bestFit="1" customWidth="1"/>
    <col min="15881" max="15881" width="9.59765625" style="62" bestFit="1" customWidth="1"/>
    <col min="15882" max="15882" width="1.8984375" style="62" customWidth="1"/>
    <col min="15883" max="16128" width="7.19921875" style="62" customWidth="1"/>
    <col min="16129" max="16129" width="1.59765625" style="62" customWidth="1"/>
    <col min="16130" max="16130" width="2.09765625" style="62" customWidth="1"/>
    <col min="16131" max="16131" width="17.3984375" style="62" customWidth="1"/>
    <col min="16132" max="16132" width="7.19921875" style="62" customWidth="1"/>
    <col min="16133" max="16133" width="10.69921875" style="62" customWidth="1"/>
    <col min="16134" max="16134" width="11.09765625" style="62" customWidth="1"/>
    <col min="16135" max="16135" width="7.69921875" style="62" customWidth="1"/>
    <col min="16136" max="16136" width="9" style="62" bestFit="1" customWidth="1"/>
    <col min="16137" max="16137" width="9.59765625" style="62" bestFit="1" customWidth="1"/>
    <col min="16138" max="16138" width="1.8984375" style="62" customWidth="1"/>
    <col min="16139" max="16384" width="7.19921875" style="62" customWidth="1"/>
  </cols>
  <sheetData>
    <row r="2" spans="2:3" ht="17.4">
      <c r="B2" s="295" t="str">
        <f>Índice!B2</f>
        <v>SERVIÇO DE MUNCK</v>
      </c>
      <c r="C2" s="63"/>
    </row>
    <row r="3" spans="2:9" ht="13.8" thickBot="1">
      <c r="B3" s="565"/>
      <c r="C3" s="565"/>
      <c r="D3" s="186"/>
      <c r="E3" s="186"/>
      <c r="F3" s="186"/>
      <c r="G3" s="186"/>
      <c r="H3" s="186"/>
      <c r="I3" s="186"/>
    </row>
    <row r="4" spans="2:9" ht="16.2" thickTop="1">
      <c r="B4" s="64"/>
      <c r="C4" s="65"/>
      <c r="D4" s="65"/>
      <c r="E4" s="65"/>
      <c r="F4" s="65"/>
      <c r="G4" s="65"/>
      <c r="H4" s="66" t="s">
        <v>32</v>
      </c>
      <c r="I4" s="67"/>
    </row>
    <row r="5" spans="2:9" ht="20.25" customHeight="1">
      <c r="B5" s="68" t="s">
        <v>209</v>
      </c>
      <c r="C5" s="69"/>
      <c r="D5" s="69"/>
      <c r="E5" s="69"/>
      <c r="F5" s="69"/>
      <c r="G5" s="69"/>
      <c r="H5" s="569" t="s">
        <v>217</v>
      </c>
      <c r="I5" s="570"/>
    </row>
    <row r="6" spans="2:9" ht="13.8" thickBot="1">
      <c r="B6" s="70"/>
      <c r="C6" s="65"/>
      <c r="D6" s="65"/>
      <c r="E6" s="65"/>
      <c r="F6" s="65"/>
      <c r="G6" s="65"/>
      <c r="H6" s="375"/>
      <c r="I6" s="67"/>
    </row>
    <row r="7" spans="2:9" ht="13.8" thickTop="1">
      <c r="B7" s="72" t="s">
        <v>33</v>
      </c>
      <c r="C7" s="73"/>
      <c r="D7" s="74"/>
      <c r="E7" s="74"/>
      <c r="F7" s="75"/>
      <c r="G7" s="76" t="s">
        <v>34</v>
      </c>
      <c r="H7" s="77"/>
      <c r="I7" s="78"/>
    </row>
    <row r="8" spans="2:9" ht="14.25">
      <c r="B8" s="79"/>
      <c r="C8" s="571" t="s">
        <v>35</v>
      </c>
      <c r="D8" s="571"/>
      <c r="E8" s="572"/>
      <c r="F8" s="80"/>
      <c r="G8" s="65"/>
      <c r="H8" s="65"/>
      <c r="I8" s="67"/>
    </row>
    <row r="9" spans="2:9" ht="13.8" thickBot="1">
      <c r="B9" s="81"/>
      <c r="C9" s="82"/>
      <c r="D9" s="83"/>
      <c r="E9" s="84"/>
      <c r="F9" s="85" t="s">
        <v>36</v>
      </c>
      <c r="G9" s="86"/>
      <c r="H9" s="86"/>
      <c r="I9" s="87"/>
    </row>
    <row r="10" spans="2:9" ht="14.25">
      <c r="B10" s="88">
        <v>1</v>
      </c>
      <c r="C10" s="89" t="s">
        <v>26</v>
      </c>
      <c r="D10" s="90"/>
      <c r="E10" s="91"/>
      <c r="F10" s="92">
        <f>'3-Mão de obra'!D43</f>
        <v>3980.0892000000003</v>
      </c>
      <c r="G10" s="93">
        <f>F10/F$34</f>
        <v>0.1748843267181979</v>
      </c>
      <c r="H10" s="65" t="s">
        <v>208</v>
      </c>
      <c r="I10" s="436">
        <f>F38*10</f>
        <v>242110.74407092197</v>
      </c>
    </row>
    <row r="11" spans="2:9" ht="13.5" customHeight="1">
      <c r="B11" s="94">
        <v>2</v>
      </c>
      <c r="C11" s="95" t="s">
        <v>46</v>
      </c>
      <c r="D11" s="96"/>
      <c r="E11" s="97"/>
      <c r="F11" s="98">
        <f>'5-EPI'!D21</f>
        <v>30.503320000000002</v>
      </c>
      <c r="G11" s="99">
        <f>F11/F$34</f>
        <v>0.0013403098053354533</v>
      </c>
      <c r="H11" s="100"/>
      <c r="I11" s="101"/>
    </row>
    <row r="12" spans="2:9" ht="13.8">
      <c r="B12" s="102">
        <v>3</v>
      </c>
      <c r="C12" s="103"/>
      <c r="D12" s="104"/>
      <c r="E12" s="105"/>
      <c r="F12" s="106"/>
      <c r="G12" s="99"/>
      <c r="H12" s="65" t="s">
        <v>202</v>
      </c>
      <c r="I12" s="376">
        <f>F38</f>
        <v>24211.074407092197</v>
      </c>
    </row>
    <row r="13" spans="2:9" ht="14.25">
      <c r="B13" s="102">
        <v>4</v>
      </c>
      <c r="C13" s="103"/>
      <c r="D13" s="104"/>
      <c r="E13" s="105"/>
      <c r="F13" s="106"/>
      <c r="G13" s="99"/>
      <c r="H13" s="65"/>
      <c r="I13" s="67"/>
    </row>
    <row r="14" spans="2:9" ht="13.8" thickBot="1">
      <c r="B14" s="107">
        <v>5</v>
      </c>
      <c r="C14" s="108"/>
      <c r="D14" s="109"/>
      <c r="E14" s="110"/>
      <c r="F14" s="111"/>
      <c r="G14" s="112"/>
      <c r="H14" s="65"/>
      <c r="I14" s="67"/>
    </row>
    <row r="15" spans="2:9" ht="18" customHeight="1" thickBot="1">
      <c r="B15" s="113"/>
      <c r="C15" s="573" t="s">
        <v>90</v>
      </c>
      <c r="D15" s="574"/>
      <c r="E15" s="575"/>
      <c r="F15" s="114">
        <f>SUM(F10:F14)</f>
        <v>4010.59252</v>
      </c>
      <c r="G15" s="115">
        <f>F15/F$34</f>
        <v>0.17622463652353335</v>
      </c>
      <c r="H15" s="374"/>
      <c r="I15" s="87"/>
    </row>
    <row r="16" spans="2:9" ht="16.2" thickBot="1">
      <c r="B16" s="116" t="s">
        <v>37</v>
      </c>
      <c r="C16" s="117"/>
      <c r="D16" s="118"/>
      <c r="E16" s="118"/>
      <c r="F16" s="119"/>
      <c r="G16" s="65" t="s">
        <v>51</v>
      </c>
      <c r="H16" s="120"/>
      <c r="I16" s="67"/>
    </row>
    <row r="17" spans="2:9" ht="16.5" customHeight="1">
      <c r="B17" s="576" t="s">
        <v>19</v>
      </c>
      <c r="C17" s="577"/>
      <c r="D17" s="577"/>
      <c r="E17" s="578"/>
      <c r="F17" s="121"/>
      <c r="G17" s="569"/>
      <c r="H17" s="579"/>
      <c r="I17" s="570"/>
    </row>
    <row r="18" spans="2:9" ht="13.8" thickBot="1">
      <c r="B18" s="81"/>
      <c r="C18" s="83"/>
      <c r="D18" s="122"/>
      <c r="E18" s="123"/>
      <c r="F18" s="124" t="s">
        <v>36</v>
      </c>
      <c r="G18" s="65"/>
      <c r="H18" s="65"/>
      <c r="I18" s="67"/>
    </row>
    <row r="19" spans="2:9" ht="14.25">
      <c r="B19" s="88">
        <v>1</v>
      </c>
      <c r="C19" s="125" t="str">
        <f>'2-Dimensionamento'!C26</f>
        <v>CAMINHÃO MUNCK - ALCANCE DE 26,5MT E CAPACIDADE DE 15 TON</v>
      </c>
      <c r="D19" s="126"/>
      <c r="E19" s="91"/>
      <c r="F19" s="92">
        <f>'2-Dimensionamento'!G39</f>
        <v>6267.133333333333</v>
      </c>
      <c r="G19" s="127">
        <f>F19/F$34</f>
        <v>0.2753765904174145</v>
      </c>
      <c r="H19" s="128" t="s">
        <v>38</v>
      </c>
      <c r="I19" s="129"/>
    </row>
    <row r="20" spans="2:9" ht="14.25">
      <c r="B20" s="130">
        <v>2</v>
      </c>
      <c r="C20" s="131" t="str">
        <f>'8-Combustível'!B17</f>
        <v>Consumo Combustível</v>
      </c>
      <c r="D20" s="132"/>
      <c r="E20" s="133"/>
      <c r="F20" s="134">
        <f>'8-Combustível'!G20</f>
        <v>5088</v>
      </c>
      <c r="G20" s="135">
        <f>F20/F$34</f>
        <v>0.22356570660330696</v>
      </c>
      <c r="H20" s="65"/>
      <c r="I20" s="67"/>
    </row>
    <row r="21" spans="2:9" ht="14.25">
      <c r="B21" s="130">
        <v>3</v>
      </c>
      <c r="C21" s="131" t="str">
        <f>'6-Material'!C4</f>
        <v>MATERIAIS/SERVIÇOS</v>
      </c>
      <c r="D21" s="132"/>
      <c r="E21" s="133"/>
      <c r="F21" s="134">
        <f>'6-Material'!C12</f>
        <v>41.666666666666664</v>
      </c>
      <c r="G21" s="135">
        <f>F21/F$34</f>
        <v>0.0018308250344217355</v>
      </c>
      <c r="H21" s="65"/>
      <c r="I21" s="67"/>
    </row>
    <row r="22" spans="2:9" ht="14.25">
      <c r="B22" s="94">
        <v>4</v>
      </c>
      <c r="C22" s="136"/>
      <c r="D22" s="137"/>
      <c r="E22" s="97"/>
      <c r="F22" s="98"/>
      <c r="G22" s="135"/>
      <c r="H22" s="65"/>
      <c r="I22" s="67"/>
    </row>
    <row r="23" spans="2:9" ht="14.25">
      <c r="B23" s="94">
        <v>5</v>
      </c>
      <c r="C23" s="136"/>
      <c r="D23" s="137"/>
      <c r="E23" s="97"/>
      <c r="F23" s="98"/>
      <c r="G23" s="135"/>
      <c r="H23" s="65"/>
      <c r="I23" s="67"/>
    </row>
    <row r="24" spans="2:9" ht="14.25">
      <c r="B24" s="94">
        <v>6</v>
      </c>
      <c r="C24" s="136"/>
      <c r="D24" s="137"/>
      <c r="E24" s="97"/>
      <c r="F24" s="98"/>
      <c r="G24" s="135"/>
      <c r="H24" s="65"/>
      <c r="I24" s="67"/>
    </row>
    <row r="25" spans="2:9" ht="13.8" thickBot="1">
      <c r="B25" s="107">
        <v>7</v>
      </c>
      <c r="C25" s="138"/>
      <c r="D25" s="139"/>
      <c r="E25" s="110"/>
      <c r="F25" s="111"/>
      <c r="G25" s="140"/>
      <c r="H25" s="65"/>
      <c r="I25" s="67"/>
    </row>
    <row r="26" spans="2:9" ht="14.25" customHeight="1" thickBot="1">
      <c r="B26" s="141"/>
      <c r="C26" s="566" t="s">
        <v>50</v>
      </c>
      <c r="D26" s="567"/>
      <c r="E26" s="568"/>
      <c r="F26" s="142">
        <f>F15+F19+F20+F21</f>
        <v>15407.39252</v>
      </c>
      <c r="G26" s="152">
        <f>F26/F34</f>
        <v>0.6769977585786766</v>
      </c>
      <c r="H26" s="65"/>
      <c r="I26" s="67"/>
    </row>
    <row r="27" spans="2:9" ht="14.25">
      <c r="B27" s="130">
        <v>1</v>
      </c>
      <c r="C27" s="131"/>
      <c r="D27" s="132"/>
      <c r="E27" s="133"/>
      <c r="F27" s="144"/>
      <c r="G27" s="145"/>
      <c r="H27" s="65"/>
      <c r="I27" s="67"/>
    </row>
    <row r="28" spans="2:9" ht="14.25" customHeight="1">
      <c r="B28" s="94">
        <v>2</v>
      </c>
      <c r="C28" s="586" t="s">
        <v>49</v>
      </c>
      <c r="D28" s="587"/>
      <c r="E28" s="588"/>
      <c r="F28" s="106">
        <f>'7-Despesas Indiretas'!C17</f>
        <v>2099.076666666667</v>
      </c>
      <c r="G28" s="135">
        <f>F28/F$34</f>
        <v>0.09223301065209269</v>
      </c>
      <c r="H28" s="65"/>
      <c r="I28" s="67"/>
    </row>
    <row r="29" spans="2:9" ht="14.25">
      <c r="B29" s="94">
        <v>3</v>
      </c>
      <c r="C29" s="136"/>
      <c r="D29" s="137"/>
      <c r="E29" s="97"/>
      <c r="F29" s="106"/>
      <c r="G29" s="135"/>
      <c r="H29" s="146"/>
      <c r="I29" s="67"/>
    </row>
    <row r="30" spans="2:9" ht="14.25" customHeight="1">
      <c r="B30" s="94">
        <v>4</v>
      </c>
      <c r="C30" s="586" t="s">
        <v>148</v>
      </c>
      <c r="D30" s="587"/>
      <c r="E30" s="588"/>
      <c r="F30" s="304">
        <v>0.3</v>
      </c>
      <c r="G30" s="305">
        <f>(F32-F28)/F34</f>
        <v>0.23076923076923075</v>
      </c>
      <c r="H30" s="296"/>
      <c r="I30" s="67"/>
    </row>
    <row r="31" spans="2:9" ht="13.8" thickBot="1">
      <c r="B31" s="147">
        <v>5</v>
      </c>
      <c r="C31" s="148"/>
      <c r="D31" s="149"/>
      <c r="E31" s="150"/>
      <c r="F31" s="111"/>
      <c r="G31" s="143"/>
      <c r="H31" s="65"/>
      <c r="I31" s="67"/>
    </row>
    <row r="32" spans="2:9" ht="18" customHeight="1" thickBot="1">
      <c r="B32" s="151"/>
      <c r="C32" s="589" t="s">
        <v>168</v>
      </c>
      <c r="D32" s="590"/>
      <c r="E32" s="591"/>
      <c r="F32" s="134">
        <f>(F26+F28)*F30+F28</f>
        <v>7351.017422666666</v>
      </c>
      <c r="G32" s="152">
        <f>G28+G30</f>
        <v>0.32300224142132344</v>
      </c>
      <c r="H32" s="65"/>
      <c r="I32" s="67"/>
    </row>
    <row r="33" spans="2:9" ht="13.8" thickBot="1">
      <c r="B33" s="153"/>
      <c r="C33" s="154"/>
      <c r="D33" s="155"/>
      <c r="E33" s="155"/>
      <c r="F33" s="155"/>
      <c r="G33" s="65"/>
      <c r="H33" s="65"/>
      <c r="I33" s="67"/>
    </row>
    <row r="34" spans="2:9" ht="14.25" customHeight="1">
      <c r="B34" s="156"/>
      <c r="C34" s="594" t="s">
        <v>88</v>
      </c>
      <c r="D34" s="595"/>
      <c r="E34" s="596"/>
      <c r="F34" s="157">
        <f>F26+F32</f>
        <v>22758.409942666665</v>
      </c>
      <c r="G34" s="378">
        <f>G26+G32</f>
        <v>1</v>
      </c>
      <c r="H34" s="65"/>
      <c r="I34" s="67"/>
    </row>
    <row r="35" spans="2:9" ht="14.25">
      <c r="B35" s="158"/>
      <c r="C35" s="65"/>
      <c r="D35" s="65"/>
      <c r="E35" s="65"/>
      <c r="F35" s="65"/>
      <c r="G35" s="65"/>
      <c r="H35" s="65"/>
      <c r="I35" s="67"/>
    </row>
    <row r="36" spans="2:9" ht="13.8" thickBot="1">
      <c r="B36" s="159" t="s">
        <v>39</v>
      </c>
      <c r="C36" s="160"/>
      <c r="D36" s="160"/>
      <c r="E36" s="161"/>
      <c r="F36" s="160"/>
      <c r="G36" s="161"/>
      <c r="H36" s="162"/>
      <c r="I36" s="163"/>
    </row>
    <row r="37" spans="2:9" ht="13.8" thickBot="1">
      <c r="B37" s="164"/>
      <c r="C37" s="165" t="s">
        <v>40</v>
      </c>
      <c r="D37" s="166"/>
      <c r="E37" s="561" t="s">
        <v>174</v>
      </c>
      <c r="F37" s="400"/>
      <c r="G37" s="401"/>
      <c r="H37" s="167" t="s">
        <v>41</v>
      </c>
      <c r="I37" s="168"/>
    </row>
    <row r="38" spans="2:9" ht="19.5" customHeight="1">
      <c r="B38" s="169">
        <v>1</v>
      </c>
      <c r="C38" s="128" t="s">
        <v>140</v>
      </c>
      <c r="D38" s="297">
        <v>0.0025</v>
      </c>
      <c r="E38" s="562"/>
      <c r="F38" s="592">
        <f>F34*D46</f>
        <v>24211.074407092197</v>
      </c>
      <c r="G38" s="593"/>
      <c r="H38" s="478">
        <f>F38/G42</f>
        <v>151.31921504432623</v>
      </c>
      <c r="I38" s="170" t="s">
        <v>207</v>
      </c>
    </row>
    <row r="39" spans="2:9" ht="14.25">
      <c r="B39" s="102">
        <v>2</v>
      </c>
      <c r="C39" s="171" t="s">
        <v>42</v>
      </c>
      <c r="D39" s="298">
        <v>0.002</v>
      </c>
      <c r="E39" s="563"/>
      <c r="F39" s="402"/>
      <c r="G39" s="172"/>
      <c r="H39" s="173"/>
      <c r="I39" s="87"/>
    </row>
    <row r="40" spans="2:9" ht="15.6">
      <c r="B40" s="102">
        <v>3</v>
      </c>
      <c r="C40" s="171" t="s">
        <v>43</v>
      </c>
      <c r="D40" s="298">
        <v>0.0083</v>
      </c>
      <c r="E40" s="580" t="s">
        <v>246</v>
      </c>
      <c r="F40" s="581"/>
      <c r="G40" s="435">
        <f>'2-Dimensionamento'!F11</f>
        <v>8</v>
      </c>
      <c r="H40" s="559" t="s">
        <v>215</v>
      </c>
      <c r="I40" s="560"/>
    </row>
    <row r="41" spans="2:9" ht="15">
      <c r="B41" s="102">
        <v>4</v>
      </c>
      <c r="C41" s="171" t="s">
        <v>44</v>
      </c>
      <c r="D41" s="298">
        <v>0.0198</v>
      </c>
      <c r="E41" s="70"/>
      <c r="F41" s="405"/>
      <c r="G41" s="403"/>
      <c r="H41" s="174"/>
      <c r="I41" s="67"/>
    </row>
    <row r="42" spans="2:9" ht="15.6">
      <c r="B42" s="102">
        <v>5</v>
      </c>
      <c r="C42" s="171" t="s">
        <v>141</v>
      </c>
      <c r="D42" s="298">
        <v>0.0262</v>
      </c>
      <c r="E42" s="582" t="s">
        <v>247</v>
      </c>
      <c r="F42" s="583"/>
      <c r="G42" s="435">
        <f>G40*20</f>
        <v>160</v>
      </c>
      <c r="H42" s="557">
        <f>F38/20</f>
        <v>1210.5537203546098</v>
      </c>
      <c r="I42" s="558"/>
    </row>
    <row r="43" spans="2:9" ht="15.6" thickBot="1">
      <c r="B43" s="175">
        <v>6</v>
      </c>
      <c r="C43" s="171" t="s">
        <v>142</v>
      </c>
      <c r="D43" s="373">
        <v>0.0012</v>
      </c>
      <c r="E43" s="70"/>
      <c r="F43" s="65"/>
      <c r="G43" s="404"/>
      <c r="H43" s="71"/>
      <c r="I43" s="67"/>
    </row>
    <row r="44" spans="2:9" ht="15.6" thickBot="1">
      <c r="B44" s="176"/>
      <c r="C44" s="177" t="s">
        <v>45</v>
      </c>
      <c r="D44" s="178">
        <f>SUM(D38:D43)</f>
        <v>0.060000000000000005</v>
      </c>
      <c r="E44" s="406" t="s">
        <v>206</v>
      </c>
      <c r="F44" s="69"/>
      <c r="G44" s="433">
        <f>G42*10</f>
        <v>1600</v>
      </c>
      <c r="H44" s="179"/>
      <c r="I44" s="129"/>
    </row>
    <row r="45" spans="2:9" ht="15.6">
      <c r="B45" s="102">
        <v>1</v>
      </c>
      <c r="C45" s="171" t="s">
        <v>89</v>
      </c>
      <c r="D45" s="180">
        <f>1-D44</f>
        <v>0.94</v>
      </c>
      <c r="E45" s="181"/>
      <c r="F45" s="65"/>
      <c r="G45" s="182"/>
      <c r="H45" s="584" t="s">
        <v>216</v>
      </c>
      <c r="I45" s="585"/>
    </row>
    <row r="46" spans="2:9" ht="13.8" thickBot="1">
      <c r="B46" s="183">
        <v>2</v>
      </c>
      <c r="C46" s="184" t="s">
        <v>85</v>
      </c>
      <c r="D46" s="185">
        <f>1/D45</f>
        <v>1.0638297872340425</v>
      </c>
      <c r="E46" s="186"/>
      <c r="F46" s="186"/>
      <c r="G46" s="187"/>
      <c r="H46" s="188"/>
      <c r="I46" s="189"/>
    </row>
    <row r="47" spans="2:9" ht="37.2" customHeight="1" thickTop="1">
      <c r="B47" s="564" t="s">
        <v>114</v>
      </c>
      <c r="C47" s="564"/>
      <c r="D47" s="564"/>
      <c r="E47" s="564"/>
      <c r="F47" s="564"/>
      <c r="G47" s="564"/>
      <c r="H47" s="564"/>
      <c r="I47" s="564"/>
    </row>
    <row r="48" spans="2:5" ht="14.4">
      <c r="B48" s="344" t="s">
        <v>149</v>
      </c>
      <c r="C48" s="344"/>
      <c r="D48" s="344"/>
      <c r="E48" s="344"/>
    </row>
  </sheetData>
  <mergeCells count="19">
    <mergeCell ref="C32:E32"/>
    <mergeCell ref="F38:G38"/>
    <mergeCell ref="C34:E34"/>
    <mergeCell ref="H42:I42"/>
    <mergeCell ref="H40:I40"/>
    <mergeCell ref="E37:E39"/>
    <mergeCell ref="B47:I47"/>
    <mergeCell ref="B3:C3"/>
    <mergeCell ref="C26:E26"/>
    <mergeCell ref="H5:I5"/>
    <mergeCell ref="C8:E8"/>
    <mergeCell ref="C15:E15"/>
    <mergeCell ref="B17:E17"/>
    <mergeCell ref="G17:I17"/>
    <mergeCell ref="E40:F40"/>
    <mergeCell ref="E42:F42"/>
    <mergeCell ref="H45:I45"/>
    <mergeCell ref="C28:E28"/>
    <mergeCell ref="C30:E30"/>
  </mergeCells>
  <printOptions horizontalCentered="1" verticalCentered="1"/>
  <pageMargins left="0.3937007874015748" right="0.3937007874015748" top="0.68" bottom="0.63" header="0.5118110236220472" footer="0.5118110236220472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 topLeftCell="A1">
      <selection activeCell="D8" sqref="D8"/>
    </sheetView>
  </sheetViews>
  <sheetFormatPr defaultColWidth="8.796875" defaultRowHeight="14.25"/>
  <cols>
    <col min="1" max="1" width="9.5" style="0" customWidth="1"/>
    <col min="2" max="2" width="24.296875" style="0" customWidth="1"/>
    <col min="3" max="3" width="22.5" style="0" customWidth="1"/>
    <col min="4" max="4" width="18" style="0" customWidth="1"/>
  </cols>
  <sheetData>
    <row r="1" spans="1:4" ht="28.2" customHeight="1">
      <c r="A1" s="486" t="s">
        <v>143</v>
      </c>
      <c r="B1" s="486"/>
      <c r="C1" s="486"/>
      <c r="D1" s="486"/>
    </row>
    <row r="2" spans="1:4" ht="14.25">
      <c r="A2" s="322"/>
      <c r="B2" s="322" t="s">
        <v>115</v>
      </c>
      <c r="C2" s="483"/>
      <c r="D2" s="483"/>
    </row>
    <row r="3" spans="1:4" ht="14.25">
      <c r="A3" s="322"/>
      <c r="B3" s="322" t="s">
        <v>116</v>
      </c>
      <c r="C3" s="484" t="s">
        <v>214</v>
      </c>
      <c r="D3" s="484"/>
    </row>
    <row r="4" spans="1:4" ht="14.25">
      <c r="A4" s="323"/>
      <c r="B4" s="323"/>
      <c r="C4" s="324"/>
      <c r="D4" s="321"/>
    </row>
    <row r="5" spans="1:4" ht="14.25">
      <c r="A5" s="485" t="s">
        <v>117</v>
      </c>
      <c r="B5" s="485"/>
      <c r="C5" s="485"/>
      <c r="D5" s="321"/>
    </row>
    <row r="6" spans="1:4" ht="14.25">
      <c r="A6" s="325" t="s">
        <v>118</v>
      </c>
      <c r="B6" s="487" t="s">
        <v>119</v>
      </c>
      <c r="C6" s="488"/>
      <c r="D6" s="326"/>
    </row>
    <row r="7" spans="1:4" ht="14.25">
      <c r="A7" s="325" t="s">
        <v>120</v>
      </c>
      <c r="B7" s="487" t="s">
        <v>121</v>
      </c>
      <c r="C7" s="488"/>
      <c r="D7" s="327" t="s">
        <v>146</v>
      </c>
    </row>
    <row r="8" spans="1:4" ht="14.25">
      <c r="A8" s="325" t="s">
        <v>122</v>
      </c>
      <c r="B8" s="487" t="s">
        <v>123</v>
      </c>
      <c r="C8" s="488"/>
      <c r="D8" s="328">
        <v>2019</v>
      </c>
    </row>
    <row r="9" spans="1:4" ht="14.25">
      <c r="A9" s="325" t="s">
        <v>124</v>
      </c>
      <c r="B9" s="487" t="s">
        <v>125</v>
      </c>
      <c r="C9" s="488"/>
      <c r="D9" s="329">
        <v>12</v>
      </c>
    </row>
    <row r="10" spans="1:4" ht="14.25">
      <c r="A10" s="325" t="s">
        <v>126</v>
      </c>
      <c r="B10" s="487" t="s">
        <v>127</v>
      </c>
      <c r="C10" s="488"/>
      <c r="D10" s="329" t="s">
        <v>179</v>
      </c>
    </row>
    <row r="11" spans="1:4" ht="14.25">
      <c r="A11" s="330"/>
      <c r="B11" s="323"/>
      <c r="C11" s="331"/>
      <c r="D11" s="321"/>
    </row>
    <row r="12" spans="1:4" ht="38.4" customHeight="1">
      <c r="A12" s="482" t="s">
        <v>145</v>
      </c>
      <c r="B12" s="482"/>
      <c r="C12" s="482"/>
      <c r="D12" s="482"/>
    </row>
    <row r="13" spans="1:4" ht="14.25">
      <c r="A13" s="332"/>
      <c r="B13" s="332"/>
      <c r="C13" s="332"/>
      <c r="D13" s="332"/>
    </row>
    <row r="14" spans="1:4" ht="14.4">
      <c r="A14" s="334"/>
      <c r="B14" s="334"/>
      <c r="C14" s="334"/>
      <c r="D14" s="321"/>
    </row>
    <row r="15" spans="2:4" ht="14.25">
      <c r="B15" s="335"/>
      <c r="C15" s="335"/>
      <c r="D15" s="335"/>
    </row>
    <row r="16" spans="1:4" ht="14.25">
      <c r="A16" s="336"/>
      <c r="B16" s="336"/>
      <c r="C16" s="337"/>
      <c r="D16" s="338"/>
    </row>
  </sheetData>
  <mergeCells count="10">
    <mergeCell ref="A12:D12"/>
    <mergeCell ref="C2:D2"/>
    <mergeCell ref="C3:D3"/>
    <mergeCell ref="A5:C5"/>
    <mergeCell ref="A1:D1"/>
    <mergeCell ref="B6:C6"/>
    <mergeCell ref="B7:C7"/>
    <mergeCell ref="B8:C8"/>
    <mergeCell ref="B9:C9"/>
    <mergeCell ref="B10:C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9"/>
  <sheetViews>
    <sheetView showGridLines="0" workbookViewId="0" topLeftCell="A37">
      <selection activeCell="A41" sqref="A41:G60"/>
    </sheetView>
  </sheetViews>
  <sheetFormatPr defaultColWidth="8.69921875" defaultRowHeight="14.25"/>
  <cols>
    <col min="1" max="1" width="2.09765625" style="190" bestFit="1" customWidth="1"/>
    <col min="2" max="2" width="4.296875" style="192" bestFit="1" customWidth="1"/>
    <col min="3" max="3" width="26.5" style="190" customWidth="1"/>
    <col min="4" max="4" width="10.59765625" style="190" customWidth="1"/>
    <col min="5" max="5" width="9.8984375" style="190" customWidth="1"/>
    <col min="6" max="6" width="11.69921875" style="190" customWidth="1"/>
    <col min="7" max="7" width="8.8984375" style="190" customWidth="1"/>
    <col min="8" max="8" width="32.5" style="190" customWidth="1"/>
    <col min="9" max="9" width="6.796875" style="190" customWidth="1"/>
    <col min="10" max="10" width="7.3984375" style="190" bestFit="1" customWidth="1"/>
    <col min="11" max="12" width="6.5" style="190" bestFit="1" customWidth="1"/>
    <col min="13" max="13" width="7.3984375" style="190" customWidth="1"/>
    <col min="14" max="16384" width="8.69921875" style="190" customWidth="1"/>
  </cols>
  <sheetData>
    <row r="2" ht="17.4">
      <c r="B2" s="191" t="str">
        <f>Índice!B2</f>
        <v>SERVIÇO DE MUNCK</v>
      </c>
    </row>
    <row r="3" ht="17.4">
      <c r="B3" s="191"/>
    </row>
    <row r="4" spans="2:6" ht="17.4">
      <c r="B4" s="492" t="s">
        <v>150</v>
      </c>
      <c r="C4" s="492"/>
      <c r="D4" s="492"/>
      <c r="E4" s="492"/>
      <c r="F4" s="492"/>
    </row>
    <row r="5" ht="14.4" thickBot="1"/>
    <row r="6" spans="1:14" ht="14.25">
      <c r="A6" s="52"/>
      <c r="B6" s="193" t="s">
        <v>151</v>
      </c>
      <c r="C6" s="194" t="s">
        <v>210</v>
      </c>
      <c r="D6" s="195"/>
      <c r="E6" s="195"/>
      <c r="F6" s="195"/>
      <c r="G6" s="196"/>
      <c r="H6" s="216"/>
      <c r="I6" s="199"/>
      <c r="J6" s="199"/>
      <c r="K6" s="199"/>
      <c r="L6" s="199"/>
      <c r="M6" s="199"/>
      <c r="N6" s="197"/>
    </row>
    <row r="7" spans="1:14" ht="14.25">
      <c r="A7" s="52"/>
      <c r="B7" s="198"/>
      <c r="C7" s="364"/>
      <c r="D7" s="364"/>
      <c r="E7" s="407"/>
      <c r="F7" s="220"/>
      <c r="G7" s="200"/>
      <c r="H7" s="346"/>
      <c r="I7" s="201"/>
      <c r="J7" s="201"/>
      <c r="K7" s="199"/>
      <c r="L7" s="199"/>
      <c r="M7" s="199"/>
      <c r="N7" s="197"/>
    </row>
    <row r="8" spans="1:14" ht="14.25">
      <c r="A8" s="52"/>
      <c r="B8" s="493" t="s">
        <v>128</v>
      </c>
      <c r="C8" s="494"/>
      <c r="D8" s="489" t="s">
        <v>220</v>
      </c>
      <c r="E8" s="489"/>
      <c r="F8" s="489"/>
      <c r="G8" s="200"/>
      <c r="H8" s="346"/>
      <c r="I8" s="201"/>
      <c r="J8" s="201"/>
      <c r="K8" s="199"/>
      <c r="L8" s="199"/>
      <c r="M8" s="199"/>
      <c r="N8" s="197"/>
    </row>
    <row r="9" spans="1:14" ht="15">
      <c r="A9" s="52"/>
      <c r="B9" s="493" t="s">
        <v>129</v>
      </c>
      <c r="C9" s="494"/>
      <c r="D9" s="490" t="s">
        <v>221</v>
      </c>
      <c r="E9" s="490"/>
      <c r="F9" s="490"/>
      <c r="G9" s="200"/>
      <c r="H9" s="346"/>
      <c r="I9" s="201"/>
      <c r="J9" s="201"/>
      <c r="K9" s="199"/>
      <c r="L9" s="199"/>
      <c r="M9" s="199"/>
      <c r="N9" s="197"/>
    </row>
    <row r="10" spans="1:14" ht="34.5" customHeight="1">
      <c r="A10" s="52"/>
      <c r="B10" s="493" t="s">
        <v>130</v>
      </c>
      <c r="C10" s="494"/>
      <c r="D10" s="491">
        <v>500</v>
      </c>
      <c r="E10" s="491"/>
      <c r="F10" s="491"/>
      <c r="G10" s="202"/>
      <c r="H10" s="345"/>
      <c r="I10" s="356"/>
      <c r="J10" s="347"/>
      <c r="K10" s="199"/>
      <c r="L10" s="199"/>
      <c r="M10" s="199"/>
      <c r="N10" s="197"/>
    </row>
    <row r="11" spans="1:14" ht="14.25">
      <c r="A11" s="52"/>
      <c r="B11" s="504" t="s">
        <v>222</v>
      </c>
      <c r="C11" s="505"/>
      <c r="D11" s="505"/>
      <c r="E11" s="506"/>
      <c r="F11" s="434">
        <v>8</v>
      </c>
      <c r="G11" s="223"/>
      <c r="H11" s="345"/>
      <c r="I11" s="357"/>
      <c r="J11" s="348"/>
      <c r="K11" s="199"/>
      <c r="L11" s="199"/>
      <c r="M11" s="199"/>
      <c r="N11" s="197"/>
    </row>
    <row r="12" spans="1:14" ht="14.25">
      <c r="A12" s="52"/>
      <c r="B12" s="198"/>
      <c r="C12" s="500"/>
      <c r="D12" s="500"/>
      <c r="E12" s="500"/>
      <c r="F12" s="221"/>
      <c r="G12" s="202"/>
      <c r="H12" s="199"/>
      <c r="I12" s="499"/>
      <c r="J12" s="499"/>
      <c r="K12" s="499"/>
      <c r="L12" s="499"/>
      <c r="M12" s="499"/>
      <c r="N12" s="197"/>
    </row>
    <row r="13" spans="1:14" ht="14.25">
      <c r="A13" s="52"/>
      <c r="B13" s="198"/>
      <c r="C13" s="500"/>
      <c r="D13" s="500"/>
      <c r="E13" s="500"/>
      <c r="F13" s="221"/>
      <c r="G13" s="202"/>
      <c r="H13" s="199"/>
      <c r="I13" s="349"/>
      <c r="J13" s="349"/>
      <c r="K13" s="349"/>
      <c r="L13" s="349"/>
      <c r="M13" s="349"/>
      <c r="N13" s="197"/>
    </row>
    <row r="14" spans="1:14" ht="14.4" thickBot="1">
      <c r="A14" s="52"/>
      <c r="B14" s="204"/>
      <c r="C14" s="501"/>
      <c r="D14" s="501"/>
      <c r="E14" s="501"/>
      <c r="F14" s="222"/>
      <c r="G14" s="224"/>
      <c r="H14" s="216"/>
      <c r="I14" s="199"/>
      <c r="J14" s="199"/>
      <c r="K14" s="199"/>
      <c r="L14" s="199"/>
      <c r="M14" s="199"/>
      <c r="N14" s="197"/>
    </row>
    <row r="15" spans="1:14" ht="14.4" thickBot="1">
      <c r="A15" s="52"/>
      <c r="B15" s="205"/>
      <c r="C15" s="197"/>
      <c r="D15" s="197"/>
      <c r="E15" s="197"/>
      <c r="F15" s="197"/>
      <c r="G15" s="197"/>
      <c r="H15" s="350"/>
      <c r="I15" s="351"/>
      <c r="J15" s="352"/>
      <c r="K15" s="353"/>
      <c r="L15" s="353"/>
      <c r="M15" s="354"/>
      <c r="N15" s="197"/>
    </row>
    <row r="16" spans="1:14" ht="14.4" thickBot="1">
      <c r="A16" s="52"/>
      <c r="B16" s="193" t="s">
        <v>152</v>
      </c>
      <c r="C16" s="194" t="s">
        <v>157</v>
      </c>
      <c r="D16" s="195"/>
      <c r="E16" s="195"/>
      <c r="F16" s="195"/>
      <c r="G16" s="196"/>
      <c r="H16" s="350"/>
      <c r="I16" s="355"/>
      <c r="J16" s="355"/>
      <c r="K16" s="353"/>
      <c r="L16" s="353"/>
      <c r="M16" s="354"/>
      <c r="N16" s="197"/>
    </row>
    <row r="17" spans="1:14" ht="14.4" thickBot="1">
      <c r="A17" s="52"/>
      <c r="B17" s="198"/>
      <c r="C17" s="496" t="s">
        <v>87</v>
      </c>
      <c r="D17" s="496"/>
      <c r="E17" s="496"/>
      <c r="F17" s="384">
        <v>0.3333333333333333</v>
      </c>
      <c r="G17" s="202"/>
      <c r="H17" s="199"/>
      <c r="I17" s="206"/>
      <c r="J17" s="206"/>
      <c r="K17" s="207"/>
      <c r="L17" s="207"/>
      <c r="M17" s="209"/>
      <c r="N17" s="197"/>
    </row>
    <row r="18" spans="1:14" ht="14.25">
      <c r="A18" s="52"/>
      <c r="B18" s="198"/>
      <c r="C18" s="496" t="s">
        <v>52</v>
      </c>
      <c r="D18" s="496"/>
      <c r="E18" s="496"/>
      <c r="F18" s="379">
        <f>SUM(F17:F17)</f>
        <v>0.3333333333333333</v>
      </c>
      <c r="G18" s="202"/>
      <c r="H18" s="199"/>
      <c r="I18" s="206"/>
      <c r="J18" s="206"/>
      <c r="K18" s="207"/>
      <c r="L18" s="207"/>
      <c r="M18" s="209"/>
      <c r="N18" s="197"/>
    </row>
    <row r="19" spans="1:14" ht="14.4" thickBot="1">
      <c r="A19" s="52"/>
      <c r="B19" s="210" t="s">
        <v>80</v>
      </c>
      <c r="C19" s="211"/>
      <c r="D19" s="211"/>
      <c r="E19" s="211"/>
      <c r="F19" s="380"/>
      <c r="G19" s="202"/>
      <c r="H19" s="199"/>
      <c r="I19" s="206"/>
      <c r="J19" s="206"/>
      <c r="K19" s="207"/>
      <c r="L19" s="207"/>
      <c r="M19" s="209"/>
      <c r="N19" s="197"/>
    </row>
    <row r="20" spans="1:14" ht="14.4" thickBot="1">
      <c r="A20" s="52"/>
      <c r="B20" s="495" t="s">
        <v>81</v>
      </c>
      <c r="C20" s="496"/>
      <c r="D20" s="496"/>
      <c r="E20" s="496"/>
      <c r="F20" s="381">
        <v>365</v>
      </c>
      <c r="G20" s="202"/>
      <c r="H20" s="199"/>
      <c r="I20" s="206"/>
      <c r="J20" s="206"/>
      <c r="K20" s="207"/>
      <c r="L20" s="207"/>
      <c r="M20" s="209"/>
      <c r="N20" s="197"/>
    </row>
    <row r="21" spans="1:14" ht="14.4" thickBot="1">
      <c r="A21" s="52"/>
      <c r="B21" s="495" t="s">
        <v>82</v>
      </c>
      <c r="C21" s="496"/>
      <c r="D21" s="496"/>
      <c r="E21" s="496"/>
      <c r="F21" s="382">
        <v>0</v>
      </c>
      <c r="G21" s="202"/>
      <c r="H21" s="199"/>
      <c r="I21" s="206"/>
      <c r="J21" s="206"/>
      <c r="K21" s="207"/>
      <c r="L21" s="207"/>
      <c r="M21" s="209"/>
      <c r="N21" s="197"/>
    </row>
    <row r="22" spans="1:14" ht="14.25">
      <c r="A22" s="52"/>
      <c r="B22" s="495" t="s">
        <v>83</v>
      </c>
      <c r="C22" s="496"/>
      <c r="D22" s="496"/>
      <c r="E22" s="496"/>
      <c r="F22" s="380">
        <v>312</v>
      </c>
      <c r="G22" s="202"/>
      <c r="H22" s="199"/>
      <c r="I22" s="206"/>
      <c r="J22" s="206"/>
      <c r="K22" s="207"/>
      <c r="L22" s="207"/>
      <c r="M22" s="209"/>
      <c r="N22" s="197"/>
    </row>
    <row r="23" spans="1:14" ht="14.4" thickBot="1">
      <c r="A23" s="52"/>
      <c r="B23" s="497" t="s">
        <v>84</v>
      </c>
      <c r="C23" s="498"/>
      <c r="D23" s="498"/>
      <c r="E23" s="498"/>
      <c r="F23" s="383">
        <v>26</v>
      </c>
      <c r="G23" s="224"/>
      <c r="H23" s="199"/>
      <c r="I23" s="206"/>
      <c r="J23" s="206"/>
      <c r="K23" s="207"/>
      <c r="L23" s="207"/>
      <c r="M23" s="209"/>
      <c r="N23" s="197"/>
    </row>
    <row r="24" spans="1:14" ht="14.25">
      <c r="A24" s="52"/>
      <c r="B24" s="208"/>
      <c r="C24" s="203"/>
      <c r="D24" s="203"/>
      <c r="E24" s="203"/>
      <c r="F24" s="212"/>
      <c r="G24" s="197"/>
      <c r="H24" s="199"/>
      <c r="I24" s="206"/>
      <c r="J24" s="206"/>
      <c r="K24" s="207"/>
      <c r="L24" s="207"/>
      <c r="M24" s="209"/>
      <c r="N24" s="197"/>
    </row>
    <row r="25" spans="1:14" ht="14.4" thickBot="1">
      <c r="A25" s="52"/>
      <c r="B25" s="205"/>
      <c r="C25" s="213"/>
      <c r="D25" s="213"/>
      <c r="E25" s="213"/>
      <c r="F25" s="213"/>
      <c r="G25" s="214"/>
      <c r="H25" s="197"/>
      <c r="I25" s="197"/>
      <c r="J25" s="197"/>
      <c r="K25" s="197"/>
      <c r="L25" s="197"/>
      <c r="M25" s="197"/>
      <c r="N25" s="197"/>
    </row>
    <row r="26" spans="1:14" ht="14.25">
      <c r="A26" s="52"/>
      <c r="B26" s="193" t="s">
        <v>153</v>
      </c>
      <c r="C26" s="194" t="s">
        <v>223</v>
      </c>
      <c r="D26" s="195"/>
      <c r="E26" s="195"/>
      <c r="F26" s="195"/>
      <c r="G26" s="196"/>
      <c r="H26" s="197"/>
      <c r="I26" s="197"/>
      <c r="J26" s="197"/>
      <c r="K26" s="197"/>
      <c r="L26" s="197"/>
      <c r="M26" s="197"/>
      <c r="N26" s="197"/>
    </row>
    <row r="27" spans="1:14" ht="14.25">
      <c r="A27" s="52"/>
      <c r="B27" s="215"/>
      <c r="C27" s="216"/>
      <c r="D27" s="199"/>
      <c r="E27" s="199"/>
      <c r="F27" s="199"/>
      <c r="G27" s="202"/>
      <c r="H27" s="197"/>
      <c r="I27" s="197"/>
      <c r="J27" s="197"/>
      <c r="K27" s="197"/>
      <c r="L27" s="197"/>
      <c r="M27" s="197"/>
      <c r="N27" s="197"/>
    </row>
    <row r="28" spans="1:14" ht="14.25">
      <c r="A28" s="52"/>
      <c r="B28" s="198"/>
      <c r="C28" s="496" t="s">
        <v>224</v>
      </c>
      <c r="D28" s="496"/>
      <c r="E28" s="496"/>
      <c r="F28" s="496"/>
      <c r="G28" s="385">
        <v>1</v>
      </c>
      <c r="H28" s="197"/>
      <c r="I28" s="197"/>
      <c r="J28" s="197"/>
      <c r="K28" s="197"/>
      <c r="L28" s="197"/>
      <c r="M28" s="197"/>
      <c r="N28" s="197"/>
    </row>
    <row r="29" spans="1:14" ht="14.4" thickBot="1">
      <c r="A29" s="52"/>
      <c r="B29" s="198"/>
      <c r="C29" s="496" t="s">
        <v>225</v>
      </c>
      <c r="D29" s="496"/>
      <c r="E29" s="496"/>
      <c r="F29" s="496"/>
      <c r="G29" s="386">
        <v>1</v>
      </c>
      <c r="H29" s="197"/>
      <c r="I29" s="197"/>
      <c r="J29" s="197"/>
      <c r="K29" s="197"/>
      <c r="L29" s="197"/>
      <c r="M29" s="197"/>
      <c r="N29" s="197"/>
    </row>
    <row r="30" spans="1:14" ht="14.4" thickBot="1">
      <c r="A30" s="52"/>
      <c r="B30" s="198"/>
      <c r="C30" s="496" t="s">
        <v>226</v>
      </c>
      <c r="D30" s="496"/>
      <c r="E30" s="496"/>
      <c r="F30" s="496"/>
      <c r="G30" s="387">
        <v>380000</v>
      </c>
      <c r="H30" s="197"/>
      <c r="I30" s="197"/>
      <c r="J30" s="197"/>
      <c r="K30" s="197"/>
      <c r="L30" s="197"/>
      <c r="M30" s="197"/>
      <c r="N30" s="197"/>
    </row>
    <row r="31" spans="1:14" ht="14.4" thickBot="1">
      <c r="A31" s="52"/>
      <c r="B31" s="198"/>
      <c r="C31" s="496" t="s">
        <v>53</v>
      </c>
      <c r="D31" s="496"/>
      <c r="E31" s="496"/>
      <c r="F31" s="496"/>
      <c r="G31" s="381">
        <v>120</v>
      </c>
      <c r="H31" s="197"/>
      <c r="I31" s="197"/>
      <c r="J31" s="197"/>
      <c r="K31" s="197"/>
      <c r="L31" s="197"/>
      <c r="M31" s="197"/>
      <c r="N31" s="197"/>
    </row>
    <row r="32" spans="1:14" ht="14.4" thickBot="1">
      <c r="A32" s="52"/>
      <c r="B32" s="198"/>
      <c r="C32" s="496" t="s">
        <v>227</v>
      </c>
      <c r="D32" s="496"/>
      <c r="E32" s="496"/>
      <c r="F32" s="496"/>
      <c r="G32" s="388">
        <v>0.35</v>
      </c>
      <c r="H32" s="197"/>
      <c r="I32" s="197"/>
      <c r="J32" s="197"/>
      <c r="K32" s="197"/>
      <c r="L32" s="197"/>
      <c r="M32" s="197"/>
      <c r="N32" s="197"/>
    </row>
    <row r="33" spans="1:8" s="217" customFormat="1" ht="14.4" thickBot="1">
      <c r="A33" s="52"/>
      <c r="B33" s="215"/>
      <c r="C33" s="496" t="s">
        <v>228</v>
      </c>
      <c r="D33" s="496"/>
      <c r="E33" s="496"/>
      <c r="F33" s="496"/>
      <c r="G33" s="388">
        <v>0.4</v>
      </c>
      <c r="H33" s="217" t="s">
        <v>71</v>
      </c>
    </row>
    <row r="34" spans="1:7" s="217" customFormat="1" ht="14.25">
      <c r="A34" s="52"/>
      <c r="B34" s="215"/>
      <c r="C34" s="496" t="s">
        <v>54</v>
      </c>
      <c r="D34" s="496"/>
      <c r="E34" s="496"/>
      <c r="F34" s="496"/>
      <c r="G34" s="389">
        <f>(G33)*'8-Combustível'!G20</f>
        <v>2035.2</v>
      </c>
    </row>
    <row r="35" spans="1:7" s="217" customFormat="1" ht="14.4" thickBot="1">
      <c r="A35" s="52"/>
      <c r="B35" s="215"/>
      <c r="C35" s="496" t="s">
        <v>57</v>
      </c>
      <c r="D35" s="496"/>
      <c r="E35" s="496"/>
      <c r="F35" s="496"/>
      <c r="G35" s="390">
        <f>(G30-(G30*G32))/120</f>
        <v>2058.3333333333335</v>
      </c>
    </row>
    <row r="36" spans="1:7" s="217" customFormat="1" ht="14.4" thickBot="1">
      <c r="A36" s="52"/>
      <c r="B36" s="215"/>
      <c r="C36" s="496" t="s">
        <v>56</v>
      </c>
      <c r="D36" s="496"/>
      <c r="E36" s="496"/>
      <c r="F36" s="496"/>
      <c r="G36" s="391">
        <v>0.0088</v>
      </c>
    </row>
    <row r="37" spans="1:8" s="217" customFormat="1" ht="14.25">
      <c r="A37" s="52"/>
      <c r="B37" s="215"/>
      <c r="C37" s="496" t="s">
        <v>55</v>
      </c>
      <c r="D37" s="496"/>
      <c r="E37" s="496"/>
      <c r="F37" s="496"/>
      <c r="G37" s="389">
        <f>((G30-(G30*G32))*G36)</f>
        <v>2173.6</v>
      </c>
      <c r="H37" s="218"/>
    </row>
    <row r="38" spans="1:7" s="217" customFormat="1" ht="14.25">
      <c r="A38" s="52"/>
      <c r="B38" s="215"/>
      <c r="C38" s="203"/>
      <c r="D38" s="203"/>
      <c r="E38" s="203"/>
      <c r="F38" s="203"/>
      <c r="G38" s="389"/>
    </row>
    <row r="39" spans="1:7" s="217" customFormat="1" ht="14.4" thickBot="1">
      <c r="A39" s="52"/>
      <c r="B39" s="219"/>
      <c r="C39" s="498" t="s">
        <v>229</v>
      </c>
      <c r="D39" s="498"/>
      <c r="E39" s="498"/>
      <c r="F39" s="498"/>
      <c r="G39" s="392">
        <f>G34+G35+G37</f>
        <v>6267.133333333333</v>
      </c>
    </row>
    <row r="40" spans="2:14" ht="14.25">
      <c r="B40" s="205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7" ht="14.25">
      <c r="A41" s="368" t="s">
        <v>158</v>
      </c>
      <c r="B41" s="365"/>
      <c r="C41" s="365"/>
      <c r="D41" s="366"/>
      <c r="E41" s="366"/>
      <c r="F41" s="367"/>
      <c r="G41" s="363"/>
    </row>
    <row r="42" spans="1:7" ht="14.25">
      <c r="A42" s="364"/>
      <c r="B42" s="365"/>
      <c r="C42" s="365"/>
      <c r="D42" s="366"/>
      <c r="E42" s="366"/>
      <c r="F42" s="367"/>
      <c r="G42" s="393"/>
    </row>
    <row r="43" spans="1:7" ht="13.95" customHeight="1">
      <c r="A43" s="502" t="s">
        <v>230</v>
      </c>
      <c r="B43" s="502"/>
      <c r="C43" s="502"/>
      <c r="D43" s="502"/>
      <c r="E43" s="502"/>
      <c r="F43" s="502"/>
      <c r="G43" s="502"/>
    </row>
    <row r="44" spans="1:7" ht="14.25">
      <c r="A44" s="502"/>
      <c r="B44" s="502"/>
      <c r="C44" s="502"/>
      <c r="D44" s="502"/>
      <c r="E44" s="502"/>
      <c r="F44" s="502"/>
      <c r="G44" s="502"/>
    </row>
    <row r="45" spans="1:7" ht="13.95" customHeight="1">
      <c r="A45" s="502" t="s">
        <v>231</v>
      </c>
      <c r="B45" s="502"/>
      <c r="C45" s="502"/>
      <c r="D45" s="502"/>
      <c r="E45" s="502"/>
      <c r="F45" s="502"/>
      <c r="G45" s="502"/>
    </row>
    <row r="46" spans="1:7" ht="14.25">
      <c r="A46" s="502"/>
      <c r="B46" s="502"/>
      <c r="C46" s="502"/>
      <c r="D46" s="502"/>
      <c r="E46" s="502"/>
      <c r="F46" s="502"/>
      <c r="G46" s="502"/>
    </row>
    <row r="47" spans="1:7" ht="13.95" customHeight="1">
      <c r="A47" s="502" t="s">
        <v>232</v>
      </c>
      <c r="B47" s="502"/>
      <c r="C47" s="502"/>
      <c r="D47" s="502"/>
      <c r="E47" s="502"/>
      <c r="F47" s="502"/>
      <c r="G47" s="502"/>
    </row>
    <row r="48" spans="1:7" ht="14.25">
      <c r="A48" s="502"/>
      <c r="B48" s="502"/>
      <c r="C48" s="502"/>
      <c r="D48" s="502"/>
      <c r="E48" s="502"/>
      <c r="F48" s="502"/>
      <c r="G48" s="502"/>
    </row>
    <row r="49" spans="1:7" ht="14.25">
      <c r="A49" s="503" t="s">
        <v>233</v>
      </c>
      <c r="B49" s="503"/>
      <c r="C49" s="503"/>
      <c r="D49" s="503"/>
      <c r="E49" s="503"/>
      <c r="F49" s="503"/>
      <c r="G49" s="503"/>
    </row>
    <row r="50" spans="1:7" ht="13.95" customHeight="1">
      <c r="A50" s="502" t="s">
        <v>213</v>
      </c>
      <c r="B50" s="502"/>
      <c r="C50" s="502"/>
      <c r="D50" s="502"/>
      <c r="E50" s="502"/>
      <c r="F50" s="502"/>
      <c r="G50" s="502"/>
    </row>
    <row r="51" spans="1:7" ht="14.25">
      <c r="A51" s="502"/>
      <c r="B51" s="502"/>
      <c r="C51" s="502"/>
      <c r="D51" s="502"/>
      <c r="E51" s="502"/>
      <c r="F51" s="502"/>
      <c r="G51" s="502"/>
    </row>
    <row r="52" spans="1:7" ht="14.25">
      <c r="A52" s="502"/>
      <c r="B52" s="502"/>
      <c r="C52" s="502"/>
      <c r="D52" s="502"/>
      <c r="E52" s="502"/>
      <c r="F52" s="502"/>
      <c r="G52" s="502"/>
    </row>
    <row r="53" spans="1:7" ht="13.95" customHeight="1">
      <c r="A53" s="502" t="s">
        <v>234</v>
      </c>
      <c r="B53" s="502"/>
      <c r="C53" s="502"/>
      <c r="D53" s="502"/>
      <c r="E53" s="502"/>
      <c r="F53" s="502"/>
      <c r="G53" s="502"/>
    </row>
    <row r="54" spans="1:7" ht="33" customHeight="1">
      <c r="A54" s="502"/>
      <c r="B54" s="502"/>
      <c r="C54" s="502"/>
      <c r="D54" s="502"/>
      <c r="E54" s="502"/>
      <c r="F54" s="502"/>
      <c r="G54" s="502"/>
    </row>
    <row r="55" spans="1:7" ht="13.95" customHeight="1">
      <c r="A55" s="502" t="s">
        <v>235</v>
      </c>
      <c r="B55" s="502"/>
      <c r="C55" s="502"/>
      <c r="D55" s="502"/>
      <c r="E55" s="502"/>
      <c r="F55" s="502"/>
      <c r="G55" s="502"/>
    </row>
    <row r="56" spans="1:7" ht="14.25">
      <c r="A56" s="502"/>
      <c r="B56" s="502"/>
      <c r="C56" s="502"/>
      <c r="D56" s="502"/>
      <c r="E56" s="502"/>
      <c r="F56" s="502"/>
      <c r="G56" s="502"/>
    </row>
    <row r="57" spans="1:7" ht="14.25">
      <c r="A57" s="502"/>
      <c r="B57" s="502"/>
      <c r="C57" s="502"/>
      <c r="D57" s="502"/>
      <c r="E57" s="502"/>
      <c r="F57" s="502"/>
      <c r="G57" s="502"/>
    </row>
    <row r="58" spans="1:7" ht="2.25" customHeight="1">
      <c r="A58" s="502" t="s">
        <v>236</v>
      </c>
      <c r="B58" s="502"/>
      <c r="C58" s="502"/>
      <c r="D58" s="502"/>
      <c r="E58" s="502"/>
      <c r="F58" s="502"/>
      <c r="G58" s="502"/>
    </row>
    <row r="59" spans="1:7" ht="27" customHeight="1">
      <c r="A59" s="502"/>
      <c r="B59" s="502"/>
      <c r="C59" s="502"/>
      <c r="D59" s="502"/>
      <c r="E59" s="502"/>
      <c r="F59" s="502"/>
      <c r="G59" s="502"/>
    </row>
  </sheetData>
  <mergeCells count="37">
    <mergeCell ref="A55:G57"/>
    <mergeCell ref="A58:G59"/>
    <mergeCell ref="A49:G49"/>
    <mergeCell ref="B11:E11"/>
    <mergeCell ref="A43:G44"/>
    <mergeCell ref="A45:G46"/>
    <mergeCell ref="A47:G48"/>
    <mergeCell ref="A50:G52"/>
    <mergeCell ref="A53:G54"/>
    <mergeCell ref="C39:F39"/>
    <mergeCell ref="C35:F35"/>
    <mergeCell ref="C31:F31"/>
    <mergeCell ref="C33:F33"/>
    <mergeCell ref="C34:F34"/>
    <mergeCell ref="C32:F32"/>
    <mergeCell ref="C18:E18"/>
    <mergeCell ref="I12:M12"/>
    <mergeCell ref="C17:E17"/>
    <mergeCell ref="C12:E12"/>
    <mergeCell ref="C13:E13"/>
    <mergeCell ref="C14:E14"/>
    <mergeCell ref="C36:F36"/>
    <mergeCell ref="C37:F37"/>
    <mergeCell ref="C30:F30"/>
    <mergeCell ref="C28:F28"/>
    <mergeCell ref="C29:F29"/>
    <mergeCell ref="B20:E20"/>
    <mergeCell ref="B21:E21"/>
    <mergeCell ref="B22:E22"/>
    <mergeCell ref="B23:E23"/>
    <mergeCell ref="B10:C10"/>
    <mergeCell ref="D8:F8"/>
    <mergeCell ref="D9:F9"/>
    <mergeCell ref="D10:F10"/>
    <mergeCell ref="B4:F4"/>
    <mergeCell ref="B8:C8"/>
    <mergeCell ref="B9:C9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 topLeftCell="A4">
      <selection activeCell="E8" sqref="E8"/>
    </sheetView>
  </sheetViews>
  <sheetFormatPr defaultColWidth="8.796875" defaultRowHeight="14.25"/>
  <cols>
    <col min="1" max="1" width="4.8984375" style="0" customWidth="1"/>
    <col min="2" max="2" width="13.5" style="0" customWidth="1"/>
    <col min="5" max="5" width="9.3984375" style="0" bestFit="1" customWidth="1"/>
    <col min="8" max="8" width="8.796875" style="0" customWidth="1"/>
  </cols>
  <sheetData>
    <row r="1" spans="1:8" ht="18.6" thickBot="1">
      <c r="A1" s="514" t="s">
        <v>212</v>
      </c>
      <c r="B1" s="515"/>
      <c r="C1" s="515"/>
      <c r="D1" s="515"/>
      <c r="E1" s="515"/>
      <c r="F1" s="515"/>
      <c r="G1" s="515"/>
      <c r="H1" s="516"/>
    </row>
    <row r="2" spans="1:8" ht="19.8">
      <c r="A2" s="453"/>
      <c r="B2" s="447"/>
      <c r="C2" s="447"/>
      <c r="D2" s="447"/>
      <c r="E2" s="447"/>
      <c r="F2" s="447"/>
      <c r="G2" s="447"/>
      <c r="H2" s="454"/>
    </row>
    <row r="3" spans="1:8" ht="14.25">
      <c r="A3" s="455"/>
      <c r="B3" s="417"/>
      <c r="C3" s="417"/>
      <c r="D3" s="417"/>
      <c r="E3" s="417"/>
      <c r="F3" s="417"/>
      <c r="G3" s="417"/>
      <c r="H3" s="456"/>
    </row>
    <row r="4" spans="1:8" ht="14.25">
      <c r="A4" s="455"/>
      <c r="B4" s="417"/>
      <c r="C4" s="417"/>
      <c r="D4" s="417"/>
      <c r="E4" s="417"/>
      <c r="F4" s="417"/>
      <c r="G4" s="417"/>
      <c r="H4" s="456"/>
    </row>
    <row r="5" spans="1:8" ht="16.2" thickBot="1">
      <c r="A5" s="457"/>
      <c r="B5" s="415"/>
      <c r="C5" s="415"/>
      <c r="D5" s="415"/>
      <c r="E5" s="415"/>
      <c r="F5" s="415"/>
      <c r="G5" s="415"/>
      <c r="H5" s="458"/>
    </row>
    <row r="6" spans="1:8" ht="14.4">
      <c r="A6" s="459"/>
      <c r="B6" s="445" t="s">
        <v>199</v>
      </c>
      <c r="C6" s="446" t="s">
        <v>200</v>
      </c>
      <c r="D6" s="446" t="s">
        <v>201</v>
      </c>
      <c r="E6" s="467" t="s">
        <v>47</v>
      </c>
      <c r="F6" s="31"/>
      <c r="G6" s="31"/>
      <c r="H6" s="39"/>
    </row>
    <row r="7" spans="1:8" ht="14.4">
      <c r="A7" s="459"/>
      <c r="B7" s="468" t="s">
        <v>237</v>
      </c>
      <c r="C7" s="448">
        <v>2007</v>
      </c>
      <c r="D7" s="448">
        <v>3</v>
      </c>
      <c r="E7" s="469">
        <v>380000</v>
      </c>
      <c r="F7" s="31"/>
      <c r="G7" s="31"/>
      <c r="H7" s="39"/>
    </row>
    <row r="8" spans="1:8" ht="14.4">
      <c r="A8" s="459"/>
      <c r="B8" s="517" t="s">
        <v>238</v>
      </c>
      <c r="C8" s="518"/>
      <c r="D8" s="518"/>
      <c r="E8" s="470">
        <v>300</v>
      </c>
      <c r="F8" s="31"/>
      <c r="G8" s="31"/>
      <c r="H8" s="39"/>
    </row>
    <row r="9" spans="1:8" ht="14.4">
      <c r="A9" s="459"/>
      <c r="B9" s="517" t="s">
        <v>239</v>
      </c>
      <c r="C9" s="518"/>
      <c r="D9" s="518"/>
      <c r="E9" s="470">
        <v>12</v>
      </c>
      <c r="F9" s="31"/>
      <c r="G9" s="31"/>
      <c r="H9" s="39"/>
    </row>
    <row r="10" spans="1:8" ht="14.4">
      <c r="A10" s="459"/>
      <c r="B10" s="517" t="s">
        <v>240</v>
      </c>
      <c r="C10" s="518"/>
      <c r="D10" s="518"/>
      <c r="E10" s="470">
        <v>25</v>
      </c>
      <c r="F10" s="31"/>
      <c r="G10" s="31"/>
      <c r="H10" s="39"/>
    </row>
    <row r="11" spans="1:8" ht="14.4">
      <c r="A11" s="459"/>
      <c r="B11" s="517" t="s">
        <v>241</v>
      </c>
      <c r="C11" s="518"/>
      <c r="D11" s="518"/>
      <c r="E11" s="470">
        <v>8</v>
      </c>
      <c r="F11" s="31"/>
      <c r="G11" s="31"/>
      <c r="H11" s="39"/>
    </row>
    <row r="12" spans="1:8" ht="15" thickBot="1">
      <c r="A12" s="459"/>
      <c r="B12" s="512" t="s">
        <v>242</v>
      </c>
      <c r="C12" s="513"/>
      <c r="D12" s="513"/>
      <c r="E12" s="471">
        <v>200</v>
      </c>
      <c r="F12" s="31"/>
      <c r="G12" s="31"/>
      <c r="H12" s="39"/>
    </row>
    <row r="13" spans="1:8" ht="14.25">
      <c r="A13" s="455"/>
      <c r="B13" s="417"/>
      <c r="C13" s="417"/>
      <c r="D13" s="417"/>
      <c r="E13" s="427"/>
      <c r="F13" s="428"/>
      <c r="G13" s="417"/>
      <c r="H13" s="456"/>
    </row>
    <row r="14" spans="1:8" ht="14.25">
      <c r="A14" s="455"/>
      <c r="B14" s="417"/>
      <c r="C14" s="417"/>
      <c r="D14" s="417"/>
      <c r="E14" s="427"/>
      <c r="F14" s="428"/>
      <c r="G14" s="417"/>
      <c r="H14" s="456"/>
    </row>
    <row r="15" spans="1:8" ht="14.25">
      <c r="A15" s="455"/>
      <c r="B15" s="416"/>
      <c r="C15" s="417"/>
      <c r="D15" s="417"/>
      <c r="E15" s="418"/>
      <c r="F15" s="419"/>
      <c r="G15" s="419"/>
      <c r="H15" s="460"/>
    </row>
    <row r="16" spans="1:8" ht="14.4" thickBot="1">
      <c r="A16" s="455"/>
      <c r="B16" s="417"/>
      <c r="C16" s="417"/>
      <c r="D16" s="417"/>
      <c r="E16" s="427"/>
      <c r="F16" s="428"/>
      <c r="G16" s="417"/>
      <c r="H16" s="456"/>
    </row>
    <row r="17" spans="1:8" ht="14.25">
      <c r="A17" s="455"/>
      <c r="B17" s="441" t="s">
        <v>205</v>
      </c>
      <c r="C17" s="442"/>
      <c r="D17" s="442"/>
      <c r="E17" s="443"/>
      <c r="F17" s="442"/>
      <c r="G17" s="442"/>
      <c r="H17" s="444"/>
    </row>
    <row r="18" spans="1:8" ht="14.25">
      <c r="A18" s="455"/>
      <c r="B18" s="472"/>
      <c r="C18" s="417"/>
      <c r="D18" s="417"/>
      <c r="E18" s="430"/>
      <c r="F18" s="417"/>
      <c r="G18" s="417"/>
      <c r="H18" s="456"/>
    </row>
    <row r="19" spans="1:8" ht="14.25">
      <c r="A19" s="455"/>
      <c r="B19" s="472"/>
      <c r="C19" s="417"/>
      <c r="D19" s="449" t="s">
        <v>203</v>
      </c>
      <c r="E19" s="450" t="s">
        <v>204</v>
      </c>
      <c r="F19" s="449" t="s">
        <v>243</v>
      </c>
      <c r="G19" s="507" t="s">
        <v>202</v>
      </c>
      <c r="H19" s="508"/>
    </row>
    <row r="20" spans="1:8" ht="14.25">
      <c r="A20" s="455"/>
      <c r="B20" s="473" t="s">
        <v>205</v>
      </c>
      <c r="C20" s="417"/>
      <c r="D20" s="451">
        <v>8</v>
      </c>
      <c r="E20" s="452">
        <v>3.18</v>
      </c>
      <c r="F20" s="477">
        <f>E12</f>
        <v>200</v>
      </c>
      <c r="G20" s="509">
        <f>F20*E20*D20</f>
        <v>5088</v>
      </c>
      <c r="H20" s="510"/>
    </row>
    <row r="21" spans="1:8" ht="14.4" thickBot="1">
      <c r="A21" s="455"/>
      <c r="B21" s="474"/>
      <c r="C21" s="463"/>
      <c r="D21" s="463"/>
      <c r="E21" s="464"/>
      <c r="F21" s="463"/>
      <c r="G21" s="463"/>
      <c r="H21" s="475"/>
    </row>
    <row r="22" spans="1:8" ht="14.25">
      <c r="A22" s="455"/>
      <c r="B22" s="429"/>
      <c r="C22" s="417"/>
      <c r="D22" s="417"/>
      <c r="E22" s="430"/>
      <c r="F22" s="417"/>
      <c r="G22" s="417"/>
      <c r="H22" s="456"/>
    </row>
    <row r="23" spans="1:8" ht="14.25">
      <c r="A23" s="455"/>
      <c r="B23" s="511"/>
      <c r="C23" s="511"/>
      <c r="D23" s="511"/>
      <c r="E23" s="439"/>
      <c r="F23" s="440"/>
      <c r="G23" s="440"/>
      <c r="H23" s="461"/>
    </row>
    <row r="24" spans="1:8" ht="14.4" thickBot="1">
      <c r="A24" s="462"/>
      <c r="B24" s="463"/>
      <c r="C24" s="463"/>
      <c r="D24" s="463"/>
      <c r="E24" s="464"/>
      <c r="F24" s="463"/>
      <c r="G24" s="465"/>
      <c r="H24" s="466"/>
    </row>
    <row r="25" spans="1:8" ht="14.25">
      <c r="A25" s="426"/>
      <c r="B25" s="417"/>
      <c r="C25" s="417"/>
      <c r="D25" s="417"/>
      <c r="E25" s="430"/>
      <c r="F25" s="417"/>
      <c r="G25" s="431"/>
      <c r="H25" s="437"/>
    </row>
    <row r="26" spans="1:8" ht="14.25">
      <c r="A26" s="426"/>
      <c r="B26" s="417"/>
      <c r="C26" s="417"/>
      <c r="D26" s="417"/>
      <c r="E26" s="430"/>
      <c r="F26" s="417"/>
      <c r="G26" s="438"/>
      <c r="H26" s="428"/>
    </row>
    <row r="27" spans="1:8" ht="14.25">
      <c r="A27" s="426"/>
      <c r="B27" s="422"/>
      <c r="C27" s="422"/>
      <c r="D27" s="422"/>
      <c r="E27" s="423"/>
      <c r="F27" s="420"/>
      <c r="G27" s="421"/>
      <c r="H27" s="417"/>
    </row>
  </sheetData>
  <mergeCells count="9">
    <mergeCell ref="G19:H19"/>
    <mergeCell ref="G20:H20"/>
    <mergeCell ref="B23:D23"/>
    <mergeCell ref="B12:D12"/>
    <mergeCell ref="A1:H1"/>
    <mergeCell ref="B8:D8"/>
    <mergeCell ref="B9:D9"/>
    <mergeCell ref="B10:D10"/>
    <mergeCell ref="B11:D11"/>
  </mergeCells>
  <printOptions/>
  <pageMargins left="0.511811024" right="0.511811024" top="0.787401575" bottom="0.787401575" header="0.31496062" footer="0.31496062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zoomScale="110" zoomScaleNormal="110" workbookViewId="0" topLeftCell="A47">
      <selection activeCell="D67" sqref="D67"/>
    </sheetView>
  </sheetViews>
  <sheetFormatPr defaultColWidth="8.69921875" defaultRowHeight="14.25"/>
  <cols>
    <col min="1" max="1" width="3.59765625" style="3" bestFit="1" customWidth="1"/>
    <col min="2" max="2" width="5" style="3" customWidth="1"/>
    <col min="3" max="3" width="29" style="3" customWidth="1"/>
    <col min="4" max="5" width="11.59765625" style="3" customWidth="1"/>
    <col min="6" max="6" width="10.59765625" style="3" bestFit="1" customWidth="1"/>
    <col min="7" max="7" width="2.3984375" style="5" hidden="1" customWidth="1"/>
    <col min="8" max="8" width="2.796875" style="3" customWidth="1"/>
    <col min="9" max="9" width="49.5" style="3" bestFit="1" customWidth="1"/>
    <col min="10" max="10" width="8.296875" style="3" bestFit="1" customWidth="1"/>
    <col min="11" max="16384" width="8.69921875" style="3" customWidth="1"/>
  </cols>
  <sheetData>
    <row r="1" ht="17.4">
      <c r="B1" s="225" t="str">
        <f>Índice!B2</f>
        <v>SERVIÇO DE MUNCK</v>
      </c>
    </row>
    <row r="2" ht="17.4">
      <c r="B2" s="225"/>
    </row>
    <row r="3" ht="17.4">
      <c r="B3" s="22" t="s">
        <v>154</v>
      </c>
    </row>
    <row r="4" ht="17.4">
      <c r="B4" s="4"/>
    </row>
    <row r="5" spans="1:9" ht="15.6">
      <c r="A5" s="23"/>
      <c r="B5" s="24" t="s">
        <v>155</v>
      </c>
      <c r="E5" s="6"/>
      <c r="I5" s="43"/>
    </row>
    <row r="6" spans="1:9" ht="15.6">
      <c r="A6" s="23"/>
      <c r="B6" s="520"/>
      <c r="C6" s="520"/>
      <c r="D6" s="520"/>
      <c r="E6" s="520"/>
      <c r="I6" s="43"/>
    </row>
    <row r="7" spans="1:9" ht="15.6">
      <c r="A7" s="23"/>
      <c r="B7" s="521" t="s">
        <v>131</v>
      </c>
      <c r="C7" s="521"/>
      <c r="D7" s="521"/>
      <c r="E7" s="521"/>
      <c r="I7" s="43"/>
    </row>
    <row r="8" spans="1:9" ht="15.6">
      <c r="A8" s="23"/>
      <c r="B8" s="529" t="s">
        <v>156</v>
      </c>
      <c r="C8" s="529"/>
      <c r="D8" s="529"/>
      <c r="E8" s="529"/>
      <c r="F8" s="529"/>
      <c r="I8" s="43"/>
    </row>
    <row r="9" spans="1:9" ht="15.6">
      <c r="A9" s="23"/>
      <c r="B9" s="325">
        <v>1</v>
      </c>
      <c r="C9" s="339" t="s">
        <v>132</v>
      </c>
      <c r="D9" s="531" t="s">
        <v>244</v>
      </c>
      <c r="E9" s="532"/>
      <c r="F9" s="533"/>
      <c r="I9" s="43"/>
    </row>
    <row r="10" spans="1:9" ht="27.6">
      <c r="A10" s="23"/>
      <c r="B10" s="325">
        <v>2</v>
      </c>
      <c r="C10" s="322" t="s">
        <v>133</v>
      </c>
      <c r="D10" s="530" t="s">
        <v>177</v>
      </c>
      <c r="E10" s="530"/>
      <c r="F10" s="530"/>
      <c r="I10" s="43"/>
    </row>
    <row r="11" spans="1:9" ht="27.6">
      <c r="A11" s="23"/>
      <c r="B11" s="333">
        <v>3</v>
      </c>
      <c r="C11" s="322" t="s">
        <v>134</v>
      </c>
      <c r="D11" s="525">
        <v>2091</v>
      </c>
      <c r="E11" s="525"/>
      <c r="F11" s="525"/>
      <c r="I11" s="43"/>
    </row>
    <row r="12" spans="1:9" ht="15.6">
      <c r="A12" s="23"/>
      <c r="B12" s="333">
        <v>4</v>
      </c>
      <c r="C12" s="322" t="s">
        <v>135</v>
      </c>
      <c r="D12" s="526" t="s">
        <v>245</v>
      </c>
      <c r="E12" s="526"/>
      <c r="F12" s="526"/>
      <c r="I12" s="43"/>
    </row>
    <row r="13" spans="1:9" ht="15.6">
      <c r="A13" s="23"/>
      <c r="B13" s="333">
        <v>5</v>
      </c>
      <c r="C13" s="322" t="s">
        <v>136</v>
      </c>
      <c r="D13" s="527" t="s">
        <v>178</v>
      </c>
      <c r="E13" s="528"/>
      <c r="F13" s="528"/>
      <c r="I13" s="43"/>
    </row>
    <row r="14" spans="1:9" ht="15.6">
      <c r="A14" s="23"/>
      <c r="B14" s="340"/>
      <c r="C14" s="341"/>
      <c r="D14" s="342"/>
      <c r="E14" s="343"/>
      <c r="F14" s="343"/>
      <c r="I14" s="43"/>
    </row>
    <row r="15" spans="1:9" ht="15.6" customHeight="1">
      <c r="A15" s="23"/>
      <c r="B15" s="523" t="s">
        <v>137</v>
      </c>
      <c r="C15" s="523"/>
      <c r="D15" s="523"/>
      <c r="E15" s="523"/>
      <c r="F15" s="523"/>
      <c r="I15" s="43"/>
    </row>
    <row r="16" spans="1:9" ht="15.6" customHeight="1">
      <c r="A16" s="23"/>
      <c r="B16" s="524" t="s">
        <v>138</v>
      </c>
      <c r="C16" s="524"/>
      <c r="D16" s="524"/>
      <c r="E16" s="524"/>
      <c r="F16" s="524"/>
      <c r="I16" s="43"/>
    </row>
    <row r="17" ht="13.8" thickBot="1">
      <c r="G17" s="7"/>
    </row>
    <row r="18" spans="2:6" ht="14.25">
      <c r="B18" s="25" t="s">
        <v>193</v>
      </c>
      <c r="C18" s="26" t="s">
        <v>194</v>
      </c>
      <c r="D18" s="8"/>
      <c r="E18" s="9"/>
      <c r="F18" s="10"/>
    </row>
    <row r="19" spans="1:6" ht="14.25">
      <c r="A19" s="52"/>
      <c r="B19" s="11"/>
      <c r="C19" s="2" t="s">
        <v>25</v>
      </c>
      <c r="D19" s="50">
        <v>1</v>
      </c>
      <c r="E19" s="13"/>
      <c r="F19" s="14"/>
    </row>
    <row r="20" spans="1:6" ht="14.25">
      <c r="A20" s="52"/>
      <c r="B20" s="11"/>
      <c r="C20" s="2" t="s">
        <v>69</v>
      </c>
      <c r="D20" s="50">
        <f>'2-Dimensionamento'!M15-'2-Dimensionamento'!I15</f>
        <v>0</v>
      </c>
      <c r="E20" s="13"/>
      <c r="F20" s="14"/>
    </row>
    <row r="21" spans="1:7" ht="13.8" thickBot="1">
      <c r="A21" s="52"/>
      <c r="B21" s="11"/>
      <c r="C21" s="2" t="s">
        <v>6</v>
      </c>
      <c r="D21" s="51">
        <f>ROUNDUP(D19+D20,0)</f>
        <v>1</v>
      </c>
      <c r="E21" s="13"/>
      <c r="F21" s="14"/>
      <c r="G21" s="15"/>
    </row>
    <row r="22" spans="1:7" ht="14.25" customHeight="1" thickBot="1">
      <c r="A22" s="52"/>
      <c r="B22" s="11"/>
      <c r="C22" s="2" t="s">
        <v>1</v>
      </c>
      <c r="D22" s="27">
        <v>2091</v>
      </c>
      <c r="E22" s="28" t="s">
        <v>165</v>
      </c>
      <c r="F22" s="394"/>
      <c r="G22" s="16"/>
    </row>
    <row r="23" spans="1:6" ht="13.8" thickBot="1">
      <c r="A23" s="52"/>
      <c r="B23" s="11"/>
      <c r="C23" s="2" t="s">
        <v>2</v>
      </c>
      <c r="D23" s="29">
        <v>44</v>
      </c>
      <c r="E23" s="31"/>
      <c r="F23" s="39"/>
    </row>
    <row r="24" spans="1:6" ht="14.25">
      <c r="A24" s="52"/>
      <c r="B24" s="11"/>
      <c r="C24" s="2" t="s">
        <v>5</v>
      </c>
      <c r="D24" s="30">
        <f>D23/6*30</f>
        <v>220</v>
      </c>
      <c r="E24" s="30"/>
      <c r="F24" s="39"/>
    </row>
    <row r="25" spans="1:7" ht="13.8" thickBot="1">
      <c r="A25" s="52"/>
      <c r="B25" s="11"/>
      <c r="C25" s="31"/>
      <c r="D25" s="32" t="s">
        <v>3</v>
      </c>
      <c r="E25" s="33" t="s">
        <v>4</v>
      </c>
      <c r="F25" s="34" t="s">
        <v>0</v>
      </c>
      <c r="G25" s="15"/>
    </row>
    <row r="26" spans="1:7" ht="13.8" thickBot="1">
      <c r="A26" s="52"/>
      <c r="B26" s="11"/>
      <c r="C26" s="2" t="s">
        <v>12</v>
      </c>
      <c r="D26" s="395">
        <v>0</v>
      </c>
      <c r="E26" s="30">
        <f>D22/D24*2</f>
        <v>19.009090909090908</v>
      </c>
      <c r="F26" s="35">
        <f>D26*E26</f>
        <v>0</v>
      </c>
      <c r="G26" s="16"/>
    </row>
    <row r="27" spans="1:7" ht="13.8" thickBot="1">
      <c r="A27" s="52"/>
      <c r="B27" s="11"/>
      <c r="C27" s="2" t="s">
        <v>22</v>
      </c>
      <c r="D27" s="396"/>
      <c r="E27" s="36">
        <f>D22/D24*1.5</f>
        <v>14.256818181818181</v>
      </c>
      <c r="F27" s="35">
        <f>D27*E27</f>
        <v>0</v>
      </c>
      <c r="G27" s="16"/>
    </row>
    <row r="28" spans="1:7" ht="13.8" thickBot="1">
      <c r="A28" s="52"/>
      <c r="B28" s="11"/>
      <c r="C28" s="2" t="s">
        <v>27</v>
      </c>
      <c r="D28" s="397">
        <v>0</v>
      </c>
      <c r="E28" s="31"/>
      <c r="F28" s="37">
        <f>D28*F22</f>
        <v>0</v>
      </c>
      <c r="G28" s="16"/>
    </row>
    <row r="29" spans="1:7" ht="14.25">
      <c r="A29" s="52"/>
      <c r="B29" s="11"/>
      <c r="C29" s="13"/>
      <c r="D29" s="13"/>
      <c r="E29" s="2" t="s">
        <v>9</v>
      </c>
      <c r="F29" s="37">
        <f>D22+F26+F27+F28</f>
        <v>2091</v>
      </c>
      <c r="G29" s="16"/>
    </row>
    <row r="30" spans="1:7" ht="14.25">
      <c r="A30" s="52"/>
      <c r="B30" s="11"/>
      <c r="C30" s="2" t="s">
        <v>23</v>
      </c>
      <c r="D30" s="38">
        <f>'4-Encargos Sociais'!D42</f>
        <v>0.6911</v>
      </c>
      <c r="E30" s="31"/>
      <c r="F30" s="37">
        <f>D30*F29</f>
        <v>1445.0901000000001</v>
      </c>
      <c r="G30" s="16"/>
    </row>
    <row r="31" spans="1:7" ht="13.8" thickBot="1">
      <c r="A31" s="52"/>
      <c r="B31" s="11"/>
      <c r="C31" s="13"/>
      <c r="D31" s="13"/>
      <c r="E31" s="2" t="s">
        <v>10</v>
      </c>
      <c r="F31" s="37">
        <f>F29+F30</f>
        <v>3536.0901000000003</v>
      </c>
      <c r="G31" s="16"/>
    </row>
    <row r="32" spans="1:7" ht="18" customHeight="1" thickBot="1">
      <c r="A32" s="52"/>
      <c r="B32" s="11"/>
      <c r="C32" s="2" t="s">
        <v>195</v>
      </c>
      <c r="D32" s="398"/>
      <c r="E32" s="2"/>
      <c r="F32" s="37">
        <f>D32</f>
        <v>0</v>
      </c>
      <c r="G32" s="16"/>
    </row>
    <row r="33" spans="1:7" ht="14.25" customHeight="1" thickBot="1">
      <c r="A33" s="52"/>
      <c r="B33" s="11"/>
      <c r="C33" s="2" t="s">
        <v>166</v>
      </c>
      <c r="D33" s="398">
        <v>15.3333</v>
      </c>
      <c r="E33" s="2"/>
      <c r="F33" s="37">
        <f>(D33*30)*0.9</f>
        <v>413.9991</v>
      </c>
      <c r="G33" s="16"/>
    </row>
    <row r="34" spans="1:7" ht="14.25" customHeight="1" thickBot="1">
      <c r="A34" s="52"/>
      <c r="B34" s="11"/>
      <c r="C34" s="2" t="s">
        <v>167</v>
      </c>
      <c r="D34" s="398"/>
      <c r="E34" s="31"/>
      <c r="F34" s="35">
        <f>D34</f>
        <v>0</v>
      </c>
      <c r="G34" s="19"/>
    </row>
    <row r="35" spans="1:6" ht="15" customHeight="1" thickBot="1">
      <c r="A35" s="52"/>
      <c r="B35" s="11"/>
      <c r="C35" s="2" t="s">
        <v>196</v>
      </c>
      <c r="D35" s="398">
        <v>30</v>
      </c>
      <c r="E35" s="31"/>
      <c r="F35" s="35">
        <f>D35</f>
        <v>30</v>
      </c>
    </row>
    <row r="36" spans="1:7" s="361" customFormat="1" ht="15" customHeight="1" thickBot="1">
      <c r="A36" s="52"/>
      <c r="B36" s="11"/>
      <c r="C36" s="2" t="s">
        <v>176</v>
      </c>
      <c r="D36" s="398"/>
      <c r="E36" s="31"/>
      <c r="F36" s="35">
        <f>D36</f>
        <v>0</v>
      </c>
      <c r="G36" s="362"/>
    </row>
    <row r="37" spans="1:6" ht="13.8" thickBot="1">
      <c r="A37" s="52"/>
      <c r="B37" s="11"/>
      <c r="C37" s="13"/>
      <c r="D37" s="12"/>
      <c r="E37" s="2" t="s">
        <v>70</v>
      </c>
      <c r="F37" s="37">
        <f>SUM(F31:F36)</f>
        <v>3980.0892000000003</v>
      </c>
    </row>
    <row r="38" spans="1:6" ht="15" customHeight="1" thickBot="1">
      <c r="A38" s="52"/>
      <c r="B38" s="17"/>
      <c r="C38" s="18"/>
      <c r="D38" s="18"/>
      <c r="E38" s="40" t="s">
        <v>11</v>
      </c>
      <c r="F38" s="41">
        <f>D21*F37</f>
        <v>3980.0892000000003</v>
      </c>
    </row>
    <row r="39" ht="13.8" thickBot="1">
      <c r="A39" s="52"/>
    </row>
    <row r="40" spans="2:7" ht="27" customHeight="1">
      <c r="B40" s="522" t="s">
        <v>144</v>
      </c>
      <c r="C40" s="522"/>
      <c r="D40" s="522"/>
      <c r="E40" s="522"/>
      <c r="F40" s="522"/>
      <c r="G40" s="15"/>
    </row>
    <row r="41" spans="5:6" ht="14.25">
      <c r="E41" s="20"/>
      <c r="F41" s="21"/>
    </row>
    <row r="42" spans="1:6" ht="15.6">
      <c r="A42" s="42"/>
      <c r="B42" s="53" t="s">
        <v>29</v>
      </c>
      <c r="C42" s="44"/>
      <c r="D42" s="44"/>
      <c r="E42" s="45"/>
      <c r="F42" s="21"/>
    </row>
    <row r="43" spans="1:5" ht="15.6">
      <c r="A43" s="23"/>
      <c r="B43" s="24" t="s">
        <v>155</v>
      </c>
      <c r="C43" s="42"/>
      <c r="D43" s="1">
        <f>SUM(D45:D46)</f>
        <v>3980.0892000000003</v>
      </c>
      <c r="E43" s="49">
        <f>D43/D$43</f>
        <v>1</v>
      </c>
    </row>
    <row r="44" spans="1:5" ht="14.25">
      <c r="A44" s="42"/>
      <c r="B44" s="42"/>
      <c r="C44" s="42"/>
      <c r="D44" s="46"/>
      <c r="E44" s="49"/>
    </row>
    <row r="45" spans="1:5" ht="14.25">
      <c r="A45" s="42"/>
      <c r="B45" s="47" t="s">
        <v>193</v>
      </c>
      <c r="C45" s="48" t="str">
        <f>C18</f>
        <v>MOTORISTA</v>
      </c>
      <c r="D45" s="1">
        <f>F38</f>
        <v>3980.0892000000003</v>
      </c>
      <c r="E45" s="49">
        <f>D45/D$43</f>
        <v>1</v>
      </c>
    </row>
    <row r="46" spans="1:5" ht="14.25">
      <c r="A46" s="42"/>
      <c r="B46" s="47"/>
      <c r="C46" s="48"/>
      <c r="D46" s="1"/>
      <c r="E46" s="49"/>
    </row>
    <row r="48" spans="1:5" ht="14.25">
      <c r="A48" s="42"/>
      <c r="B48" s="42"/>
      <c r="C48" s="42"/>
      <c r="D48" s="46"/>
      <c r="E48" s="49"/>
    </row>
    <row r="49" spans="1:5" ht="14.25">
      <c r="A49" s="42"/>
      <c r="B49" s="47"/>
      <c r="C49" s="46"/>
      <c r="D49" s="1"/>
      <c r="E49" s="49"/>
    </row>
    <row r="50" spans="1:5" ht="15.6">
      <c r="A50" s="42"/>
      <c r="B50" s="42"/>
      <c r="C50" s="23" t="s">
        <v>28</v>
      </c>
      <c r="D50" s="1">
        <f>D43</f>
        <v>3980.0892000000003</v>
      </c>
      <c r="E50" s="42"/>
    </row>
    <row r="53" spans="1:8" ht="13.8">
      <c r="A53" s="370" t="s">
        <v>158</v>
      </c>
      <c r="B53" s="369"/>
      <c r="C53" s="369"/>
      <c r="D53" s="369"/>
      <c r="E53" s="369"/>
      <c r="F53" s="369"/>
      <c r="G53" s="362"/>
      <c r="H53" s="361"/>
    </row>
    <row r="54" spans="1:8" ht="14.25">
      <c r="A54" s="519" t="s">
        <v>197</v>
      </c>
      <c r="B54" s="519"/>
      <c r="C54" s="519"/>
      <c r="D54" s="519"/>
      <c r="E54" s="519"/>
      <c r="F54" s="519"/>
      <c r="G54" s="362"/>
      <c r="H54" s="361"/>
    </row>
    <row r="55" spans="1:8" ht="14.25">
      <c r="A55" s="519"/>
      <c r="B55" s="519"/>
      <c r="C55" s="519"/>
      <c r="D55" s="519"/>
      <c r="E55" s="519"/>
      <c r="F55" s="519"/>
      <c r="G55" s="362"/>
      <c r="H55" s="361"/>
    </row>
    <row r="56" spans="1:8" ht="14.25">
      <c r="A56" s="519"/>
      <c r="B56" s="519"/>
      <c r="C56" s="519"/>
      <c r="D56" s="519"/>
      <c r="E56" s="519"/>
      <c r="F56" s="519"/>
      <c r="G56" s="362"/>
      <c r="H56" s="361"/>
    </row>
    <row r="57" spans="1:8" ht="14.25">
      <c r="A57" s="519"/>
      <c r="B57" s="519"/>
      <c r="C57" s="519"/>
      <c r="D57" s="519"/>
      <c r="E57" s="519"/>
      <c r="F57" s="519"/>
      <c r="G57" s="362"/>
      <c r="H57" s="361"/>
    </row>
    <row r="58" spans="1:8" ht="14.25">
      <c r="A58" s="519" t="s">
        <v>164</v>
      </c>
      <c r="B58" s="519"/>
      <c r="C58" s="519"/>
      <c r="D58" s="519"/>
      <c r="E58" s="519"/>
      <c r="F58" s="519"/>
      <c r="G58" s="362"/>
      <c r="H58" s="361"/>
    </row>
    <row r="59" spans="1:8" ht="14.25">
      <c r="A59" s="519"/>
      <c r="B59" s="519"/>
      <c r="C59" s="519"/>
      <c r="D59" s="519"/>
      <c r="E59" s="519"/>
      <c r="F59" s="519"/>
      <c r="G59" s="362"/>
      <c r="H59" s="361"/>
    </row>
    <row r="60" spans="1:8" ht="14.25">
      <c r="A60" s="519" t="s">
        <v>159</v>
      </c>
      <c r="B60" s="519"/>
      <c r="C60" s="519"/>
      <c r="D60" s="519"/>
      <c r="E60" s="519"/>
      <c r="F60" s="519"/>
      <c r="G60" s="362"/>
      <c r="H60" s="361"/>
    </row>
    <row r="61" spans="1:8" ht="14.25">
      <c r="A61" s="519"/>
      <c r="B61" s="519"/>
      <c r="C61" s="519"/>
      <c r="D61" s="519"/>
      <c r="E61" s="519"/>
      <c r="F61" s="519"/>
      <c r="G61" s="362"/>
      <c r="H61" s="361"/>
    </row>
    <row r="62" spans="1:8" ht="15" customHeight="1">
      <c r="A62" s="519" t="s">
        <v>198</v>
      </c>
      <c r="B62" s="519"/>
      <c r="C62" s="519"/>
      <c r="D62" s="519"/>
      <c r="E62" s="519"/>
      <c r="F62" s="519"/>
      <c r="G62" s="362"/>
      <c r="H62" s="361"/>
    </row>
    <row r="63" spans="1:8" ht="14.25">
      <c r="A63" s="519"/>
      <c r="B63" s="519"/>
      <c r="C63" s="519"/>
      <c r="D63" s="519"/>
      <c r="E63" s="519"/>
      <c r="F63" s="519"/>
      <c r="G63" s="362"/>
      <c r="H63" s="361"/>
    </row>
    <row r="64" spans="1:8" ht="14.25">
      <c r="A64" s="519"/>
      <c r="B64" s="519"/>
      <c r="C64" s="519"/>
      <c r="D64" s="519"/>
      <c r="E64" s="519"/>
      <c r="F64" s="519"/>
      <c r="G64" s="362"/>
      <c r="H64" s="361"/>
    </row>
    <row r="65" spans="1:8" ht="14.25">
      <c r="A65" s="372" t="s">
        <v>160</v>
      </c>
      <c r="B65" s="371"/>
      <c r="C65" s="371"/>
      <c r="D65" s="371"/>
      <c r="E65" s="371"/>
      <c r="F65" s="371"/>
      <c r="G65" s="362"/>
      <c r="H65" s="361"/>
    </row>
  </sheetData>
  <mergeCells count="15">
    <mergeCell ref="A62:F64"/>
    <mergeCell ref="A54:F57"/>
    <mergeCell ref="A58:F59"/>
    <mergeCell ref="A60:F61"/>
    <mergeCell ref="B6:E6"/>
    <mergeCell ref="B7:E7"/>
    <mergeCell ref="B40:F40"/>
    <mergeCell ref="B15:F15"/>
    <mergeCell ref="B16:F16"/>
    <mergeCell ref="D11:F11"/>
    <mergeCell ref="D12:F12"/>
    <mergeCell ref="D13:F13"/>
    <mergeCell ref="B8:F8"/>
    <mergeCell ref="D10:F10"/>
    <mergeCell ref="D9:F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showGridLines="0" tabSelected="1" zoomScale="110" zoomScaleNormal="110" workbookViewId="0" topLeftCell="A1">
      <selection activeCell="C3" sqref="C3:D3"/>
    </sheetView>
  </sheetViews>
  <sheetFormatPr defaultColWidth="8.796875" defaultRowHeight="14.25"/>
  <cols>
    <col min="1" max="1" width="6.796875" style="226" customWidth="1"/>
    <col min="2" max="2" width="1.8984375" style="226" bestFit="1" customWidth="1"/>
    <col min="3" max="3" width="52.5" style="226" customWidth="1"/>
    <col min="4" max="4" width="13.5" style="226" customWidth="1"/>
    <col min="5" max="6" width="8.796875" style="226" hidden="1" customWidth="1"/>
    <col min="7" max="16384" width="8.796875" style="226" customWidth="1"/>
  </cols>
  <sheetData>
    <row r="1" spans="2:6" ht="17.4">
      <c r="B1" s="534" t="str">
        <f>Índice!B2</f>
        <v>SERVIÇO DE MUNCK</v>
      </c>
      <c r="C1" s="535"/>
      <c r="D1" s="536"/>
      <c r="E1" s="306"/>
      <c r="F1" s="306"/>
    </row>
    <row r="2" spans="2:6" ht="14.25">
      <c r="B2" s="306"/>
      <c r="C2" s="306"/>
      <c r="D2" s="306"/>
      <c r="E2" s="306"/>
      <c r="F2" s="306"/>
    </row>
    <row r="3" spans="2:6" ht="15.6">
      <c r="B3" s="307"/>
      <c r="C3" s="540" t="s">
        <v>251</v>
      </c>
      <c r="D3" s="540"/>
      <c r="E3" s="306"/>
      <c r="F3" s="306"/>
    </row>
    <row r="4" spans="2:6" ht="14.25">
      <c r="B4" s="307"/>
      <c r="C4" s="308" t="s">
        <v>58</v>
      </c>
      <c r="D4" s="308" t="s">
        <v>59</v>
      </c>
      <c r="E4" s="306"/>
      <c r="F4" s="306"/>
    </row>
    <row r="5" spans="2:6" ht="14.25">
      <c r="B5" s="307"/>
      <c r="C5" s="309"/>
      <c r="D5" s="308" t="s">
        <v>60</v>
      </c>
      <c r="E5" s="306"/>
      <c r="F5" s="306"/>
    </row>
    <row r="6" spans="2:6" ht="15.6">
      <c r="B6" s="307"/>
      <c r="C6" s="540" t="s">
        <v>61</v>
      </c>
      <c r="D6" s="540"/>
      <c r="E6" s="306"/>
      <c r="F6" s="306"/>
    </row>
    <row r="7" spans="2:6" ht="14.25">
      <c r="B7" s="307"/>
      <c r="C7" s="541" t="s">
        <v>62</v>
      </c>
      <c r="D7" s="541"/>
      <c r="E7" s="306"/>
      <c r="F7" s="306"/>
    </row>
    <row r="8" spans="2:6" ht="14.25">
      <c r="B8" s="310">
        <v>1</v>
      </c>
      <c r="C8" s="311" t="s">
        <v>96</v>
      </c>
      <c r="D8" s="312">
        <v>0.2</v>
      </c>
      <c r="E8" s="306"/>
      <c r="F8" s="306"/>
    </row>
    <row r="9" spans="2:6" ht="14.25">
      <c r="B9" s="310">
        <v>2</v>
      </c>
      <c r="C9" s="311" t="s">
        <v>97</v>
      </c>
      <c r="D9" s="312">
        <v>0.08</v>
      </c>
      <c r="E9" s="306"/>
      <c r="F9" s="306"/>
    </row>
    <row r="10" spans="2:6" ht="14.25">
      <c r="B10" s="310">
        <v>3</v>
      </c>
      <c r="C10" s="311" t="s">
        <v>98</v>
      </c>
      <c r="D10" s="312">
        <v>0.025</v>
      </c>
      <c r="E10" s="306"/>
      <c r="F10" s="306"/>
    </row>
    <row r="11" spans="2:6" ht="14.25">
      <c r="B11" s="310">
        <v>4</v>
      </c>
      <c r="C11" s="311" t="s">
        <v>99</v>
      </c>
      <c r="D11" s="312">
        <v>0.01</v>
      </c>
      <c r="E11" s="306"/>
      <c r="F11" s="306"/>
    </row>
    <row r="12" spans="2:6" ht="14.25">
      <c r="B12" s="310">
        <v>5</v>
      </c>
      <c r="C12" s="313" t="s">
        <v>92</v>
      </c>
      <c r="D12" s="312">
        <v>0.015</v>
      </c>
      <c r="E12" s="306"/>
      <c r="F12" s="306"/>
    </row>
    <row r="13" spans="2:6" ht="14.25">
      <c r="B13" s="310">
        <v>6</v>
      </c>
      <c r="C13" s="313" t="s">
        <v>95</v>
      </c>
      <c r="D13" s="312">
        <v>0.002</v>
      </c>
      <c r="E13" s="306"/>
      <c r="F13" s="306"/>
    </row>
    <row r="14" spans="2:6" ht="14.25">
      <c r="B14" s="310">
        <v>7</v>
      </c>
      <c r="C14" s="313" t="s">
        <v>94</v>
      </c>
      <c r="D14" s="312">
        <v>0.006</v>
      </c>
      <c r="E14" s="306"/>
      <c r="F14" s="306"/>
    </row>
    <row r="15" spans="2:6" ht="14.25">
      <c r="B15" s="310">
        <v>8</v>
      </c>
      <c r="C15" s="313" t="s">
        <v>93</v>
      </c>
      <c r="D15" s="312">
        <v>0.01</v>
      </c>
      <c r="E15" s="306"/>
      <c r="F15" s="306"/>
    </row>
    <row r="16" spans="2:6" ht="15">
      <c r="B16" s="310"/>
      <c r="C16" s="314" t="s">
        <v>63</v>
      </c>
      <c r="D16" s="315">
        <f>SUM(D8:D15)</f>
        <v>0.3480000000000001</v>
      </c>
      <c r="E16" s="306"/>
      <c r="F16" s="306"/>
    </row>
    <row r="17" spans="2:7" ht="28.5" customHeight="1">
      <c r="B17" s="310"/>
      <c r="C17" s="543" t="s">
        <v>111</v>
      </c>
      <c r="D17" s="543"/>
      <c r="E17" s="543"/>
      <c r="F17" s="543"/>
      <c r="G17" s="399"/>
    </row>
    <row r="18" spans="2:7" ht="32.4" customHeight="1">
      <c r="B18" s="310"/>
      <c r="C18" s="539" t="s">
        <v>147</v>
      </c>
      <c r="D18" s="539"/>
      <c r="E18" s="539"/>
      <c r="F18" s="539"/>
      <c r="G18" s="399"/>
    </row>
    <row r="19" spans="2:6" ht="15.6">
      <c r="B19" s="310"/>
      <c r="C19" s="540" t="s">
        <v>64</v>
      </c>
      <c r="D19" s="540"/>
      <c r="E19" s="306"/>
      <c r="F19" s="306"/>
    </row>
    <row r="20" spans="2:6" ht="14.25">
      <c r="B20" s="310">
        <v>1</v>
      </c>
      <c r="C20" s="313" t="s">
        <v>100</v>
      </c>
      <c r="D20" s="317">
        <v>0.0003</v>
      </c>
      <c r="E20" s="306"/>
      <c r="F20" s="306"/>
    </row>
    <row r="21" spans="2:6" ht="14.25">
      <c r="B21" s="310">
        <v>2</v>
      </c>
      <c r="C21" s="313" t="s">
        <v>7</v>
      </c>
      <c r="D21" s="317">
        <v>0.0278</v>
      </c>
      <c r="E21" s="306"/>
      <c r="F21" s="306"/>
    </row>
    <row r="22" spans="2:6" ht="14.25">
      <c r="B22" s="310">
        <v>3</v>
      </c>
      <c r="C22" s="313" t="s">
        <v>101</v>
      </c>
      <c r="D22" s="317">
        <v>0.0435</v>
      </c>
      <c r="E22" s="306"/>
      <c r="F22" s="306"/>
    </row>
    <row r="23" spans="2:6" ht="15.6">
      <c r="B23" s="310">
        <v>4</v>
      </c>
      <c r="C23" s="313" t="s">
        <v>105</v>
      </c>
      <c r="D23" s="317">
        <f>ROUND(30/360,4)</f>
        <v>0.0833</v>
      </c>
      <c r="E23" s="306"/>
      <c r="F23" s="306"/>
    </row>
    <row r="24" spans="2:6" ht="14.25">
      <c r="B24" s="310">
        <v>5</v>
      </c>
      <c r="C24" s="313" t="s">
        <v>102</v>
      </c>
      <c r="D24" s="317">
        <v>0.0194</v>
      </c>
      <c r="E24" s="306"/>
      <c r="F24" s="306"/>
    </row>
    <row r="25" spans="2:6" ht="14.25">
      <c r="B25" s="310">
        <v>6</v>
      </c>
      <c r="C25" s="313" t="s">
        <v>103</v>
      </c>
      <c r="D25" s="317">
        <v>0.0068</v>
      </c>
      <c r="E25" s="306"/>
      <c r="F25" s="306"/>
    </row>
    <row r="26" spans="2:6" ht="14.25">
      <c r="B26" s="310">
        <v>7</v>
      </c>
      <c r="C26" s="313" t="s">
        <v>104</v>
      </c>
      <c r="D26" s="317">
        <v>0.05</v>
      </c>
      <c r="E26" s="306"/>
      <c r="F26" s="306"/>
    </row>
    <row r="27" spans="2:6" ht="14.25">
      <c r="B27" s="310">
        <v>8</v>
      </c>
      <c r="C27" s="311" t="s">
        <v>172</v>
      </c>
      <c r="D27" s="317">
        <v>0.0042</v>
      </c>
      <c r="E27" s="306"/>
      <c r="F27" s="306"/>
    </row>
    <row r="28" spans="2:6" ht="15">
      <c r="B28" s="310"/>
      <c r="C28" s="314" t="s">
        <v>65</v>
      </c>
      <c r="D28" s="318">
        <f>SUM(D20:D27)</f>
        <v>0.23529999999999998</v>
      </c>
      <c r="E28" s="306"/>
      <c r="F28" s="306"/>
    </row>
    <row r="29" spans="2:6" ht="39.6" customHeight="1">
      <c r="B29" s="310"/>
      <c r="C29" s="542" t="s">
        <v>110</v>
      </c>
      <c r="D29" s="542"/>
      <c r="E29" s="306"/>
      <c r="F29" s="306"/>
    </row>
    <row r="30" spans="2:6" ht="30.6" customHeight="1">
      <c r="B30" s="310"/>
      <c r="C30" s="542" t="s">
        <v>112</v>
      </c>
      <c r="D30" s="542"/>
      <c r="E30" s="306"/>
      <c r="F30" s="306"/>
    </row>
    <row r="31" spans="2:7" ht="42.75" customHeight="1">
      <c r="B31" s="310"/>
      <c r="C31" s="539" t="s">
        <v>169</v>
      </c>
      <c r="D31" s="539"/>
      <c r="E31" s="539"/>
      <c r="F31" s="539"/>
      <c r="G31" s="399"/>
    </row>
    <row r="32" spans="2:6" ht="17.4" customHeight="1">
      <c r="B32" s="310"/>
      <c r="C32" s="537" t="s">
        <v>170</v>
      </c>
      <c r="D32" s="538"/>
      <c r="E32" s="316"/>
      <c r="F32" s="316"/>
    </row>
    <row r="33" spans="2:6" ht="15.6">
      <c r="B33" s="310"/>
      <c r="C33" s="540" t="s">
        <v>66</v>
      </c>
      <c r="D33" s="540"/>
      <c r="E33" s="306"/>
      <c r="F33" s="306"/>
    </row>
    <row r="34" spans="2:6" ht="14.25">
      <c r="B34" s="310"/>
      <c r="C34" s="541" t="s">
        <v>106</v>
      </c>
      <c r="D34" s="541"/>
      <c r="E34" s="306"/>
      <c r="F34" s="306"/>
    </row>
    <row r="35" spans="2:6" ht="14.25">
      <c r="B35" s="310">
        <v>1</v>
      </c>
      <c r="C35" s="313" t="s">
        <v>7</v>
      </c>
      <c r="D35" s="317">
        <v>0.0833</v>
      </c>
      <c r="E35" s="306"/>
      <c r="F35" s="306"/>
    </row>
    <row r="36" spans="2:6" ht="14.25">
      <c r="B36" s="310">
        <v>2</v>
      </c>
      <c r="C36" s="313" t="s">
        <v>106</v>
      </c>
      <c r="D36" s="319">
        <v>0.0166</v>
      </c>
      <c r="E36" s="306"/>
      <c r="F36" s="306"/>
    </row>
    <row r="37" spans="2:6" ht="14.25">
      <c r="B37" s="310">
        <v>3</v>
      </c>
      <c r="C37" s="313" t="s">
        <v>108</v>
      </c>
      <c r="D37" s="319">
        <v>0.0003</v>
      </c>
      <c r="E37" s="306"/>
      <c r="F37" s="306"/>
    </row>
    <row r="38" spans="2:6" ht="14.25">
      <c r="B38" s="310">
        <v>4</v>
      </c>
      <c r="C38" s="313" t="s">
        <v>109</v>
      </c>
      <c r="D38" s="319">
        <v>0.0034</v>
      </c>
      <c r="E38" s="306"/>
      <c r="F38" s="306"/>
    </row>
    <row r="39" spans="2:6" ht="14.25">
      <c r="B39" s="310">
        <v>5</v>
      </c>
      <c r="C39" s="313" t="s">
        <v>107</v>
      </c>
      <c r="D39" s="317">
        <v>0.0042</v>
      </c>
      <c r="E39" s="306"/>
      <c r="F39" s="306"/>
    </row>
    <row r="40" spans="2:6" ht="15">
      <c r="B40" s="310"/>
      <c r="C40" s="314" t="s">
        <v>67</v>
      </c>
      <c r="D40" s="318">
        <f>SUM(D35:D39)</f>
        <v>0.10779999999999999</v>
      </c>
      <c r="E40" s="306"/>
      <c r="F40" s="306"/>
    </row>
    <row r="41" spans="2:7" ht="27" customHeight="1">
      <c r="B41" s="306"/>
      <c r="C41" s="539" t="s">
        <v>113</v>
      </c>
      <c r="D41" s="539"/>
      <c r="E41" s="539"/>
      <c r="F41" s="539"/>
      <c r="G41" s="399"/>
    </row>
    <row r="42" spans="2:6" ht="15.6">
      <c r="B42" s="306"/>
      <c r="C42" s="314" t="s">
        <v>68</v>
      </c>
      <c r="D42" s="320">
        <f>D16+D28+D40</f>
        <v>0.6911</v>
      </c>
      <c r="E42" s="306"/>
      <c r="F42" s="306"/>
    </row>
  </sheetData>
  <mergeCells count="14">
    <mergeCell ref="B1:D1"/>
    <mergeCell ref="C32:D32"/>
    <mergeCell ref="C41:F41"/>
    <mergeCell ref="C31:F31"/>
    <mergeCell ref="C33:D33"/>
    <mergeCell ref="C34:D34"/>
    <mergeCell ref="C3:D3"/>
    <mergeCell ref="C6:D6"/>
    <mergeCell ref="C7:D7"/>
    <mergeCell ref="C19:D19"/>
    <mergeCell ref="C29:D29"/>
    <mergeCell ref="C30:D30"/>
    <mergeCell ref="C17:F17"/>
    <mergeCell ref="C18:F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"/>
  <sheetViews>
    <sheetView showGridLines="0" workbookViewId="0" topLeftCell="A1">
      <selection activeCell="B32" sqref="B32"/>
    </sheetView>
  </sheetViews>
  <sheetFormatPr defaultColWidth="8.796875" defaultRowHeight="14.25"/>
  <cols>
    <col min="1" max="1" width="2.09765625" style="229" bestFit="1" customWidth="1"/>
    <col min="2" max="2" width="28.8984375" style="229" customWidth="1"/>
    <col min="3" max="3" width="8.796875" style="229" customWidth="1"/>
    <col min="4" max="4" width="9.09765625" style="229" bestFit="1" customWidth="1"/>
    <col min="5" max="5" width="9.5" style="229" customWidth="1"/>
    <col min="6" max="6" width="6.69921875" style="229" customWidth="1"/>
    <col min="7" max="7" width="9.296875" style="229" bestFit="1" customWidth="1"/>
    <col min="8" max="8" width="10.19921875" style="229" hidden="1" customWidth="1"/>
    <col min="9" max="10" width="9.296875" style="229" hidden="1" customWidth="1"/>
    <col min="11" max="11" width="4.296875" style="229" customWidth="1"/>
    <col min="12" max="16384" width="8.796875" style="229" customWidth="1"/>
  </cols>
  <sheetData>
    <row r="2" ht="17.4">
      <c r="B2" s="279" t="str">
        <f>Índice!B2</f>
        <v>SERVIÇO DE MUNCK</v>
      </c>
    </row>
    <row r="3" ht="14.4" thickBot="1"/>
    <row r="4" spans="2:11" s="230" customFormat="1" ht="18" thickBot="1">
      <c r="B4" s="545" t="s">
        <v>161</v>
      </c>
      <c r="C4" s="546"/>
      <c r="D4" s="546"/>
      <c r="E4" s="546"/>
      <c r="F4" s="546"/>
      <c r="G4" s="546"/>
      <c r="H4" s="546"/>
      <c r="I4" s="546"/>
      <c r="J4" s="546"/>
      <c r="K4" s="231"/>
    </row>
    <row r="5" spans="1:11" ht="14.25">
      <c r="A5" s="232"/>
      <c r="B5" s="233"/>
      <c r="C5" s="234" t="s">
        <v>20</v>
      </c>
      <c r="D5" s="235" t="s">
        <v>189</v>
      </c>
      <c r="E5" s="236">
        <v>1</v>
      </c>
      <c r="F5" s="235" t="s">
        <v>192</v>
      </c>
      <c r="G5" s="237"/>
      <c r="H5" s="238"/>
      <c r="I5" s="238"/>
      <c r="J5" s="239"/>
      <c r="K5" s="240"/>
    </row>
    <row r="6" spans="1:21" ht="14.25">
      <c r="A6" s="232"/>
      <c r="B6" s="241" t="s">
        <v>30</v>
      </c>
      <c r="C6" s="242" t="s">
        <v>21</v>
      </c>
      <c r="D6" s="243" t="s">
        <v>74</v>
      </c>
      <c r="E6" s="244" t="s">
        <v>20</v>
      </c>
      <c r="F6" s="243" t="s">
        <v>74</v>
      </c>
      <c r="G6" s="245" t="s">
        <v>20</v>
      </c>
      <c r="H6" s="246"/>
      <c r="I6" s="245"/>
      <c r="J6" s="247"/>
      <c r="K6" s="240"/>
      <c r="L6" s="248"/>
      <c r="M6" s="248"/>
      <c r="N6" s="248"/>
      <c r="O6" s="248"/>
      <c r="P6" s="248"/>
      <c r="Q6" s="248"/>
      <c r="R6" s="248"/>
      <c r="S6" s="248"/>
      <c r="T6" s="248"/>
      <c r="U6" s="248"/>
    </row>
    <row r="7" spans="1:21" ht="14.4" thickBot="1">
      <c r="A7" s="232"/>
      <c r="B7" s="249"/>
      <c r="C7" s="250" t="s">
        <v>24</v>
      </c>
      <c r="D7" s="251" t="s">
        <v>75</v>
      </c>
      <c r="E7" s="250" t="s">
        <v>60</v>
      </c>
      <c r="F7" s="251" t="s">
        <v>75</v>
      </c>
      <c r="G7" s="252" t="s">
        <v>60</v>
      </c>
      <c r="H7" s="252"/>
      <c r="I7" s="252"/>
      <c r="J7" s="253"/>
      <c r="K7" s="240"/>
      <c r="L7" s="248"/>
      <c r="M7" s="248"/>
      <c r="N7" s="248"/>
      <c r="O7" s="248"/>
      <c r="P7" s="248"/>
      <c r="Q7" s="248"/>
      <c r="R7" s="248"/>
      <c r="S7" s="248"/>
      <c r="T7" s="248"/>
      <c r="U7" s="248"/>
    </row>
    <row r="8" spans="1:21" ht="15" thickBot="1" thickTop="1">
      <c r="A8" s="232">
        <v>1</v>
      </c>
      <c r="B8" s="260" t="s">
        <v>190</v>
      </c>
      <c r="C8" s="258">
        <v>42.2966</v>
      </c>
      <c r="D8" s="259">
        <v>2</v>
      </c>
      <c r="E8" s="261">
        <f>$C8*D8/10</f>
        <v>8.45932</v>
      </c>
      <c r="F8" s="259"/>
      <c r="G8" s="262">
        <f aca="true" t="shared" si="0" ref="G8:G17">$C8*F8/12</f>
        <v>0</v>
      </c>
      <c r="H8" s="256"/>
      <c r="I8" s="256"/>
      <c r="J8" s="257"/>
      <c r="K8" s="240"/>
      <c r="L8" s="248"/>
      <c r="M8" s="248"/>
      <c r="N8" s="248"/>
      <c r="O8" s="248"/>
      <c r="P8" s="248"/>
      <c r="Q8" s="248"/>
      <c r="R8" s="248"/>
      <c r="S8" s="248"/>
      <c r="T8" s="248"/>
      <c r="U8" s="248"/>
    </row>
    <row r="9" spans="1:21" ht="14.4" thickBot="1">
      <c r="A9" s="232">
        <v>2</v>
      </c>
      <c r="B9" s="240" t="s">
        <v>72</v>
      </c>
      <c r="C9" s="258">
        <v>42</v>
      </c>
      <c r="D9" s="259">
        <v>2</v>
      </c>
      <c r="E9" s="254">
        <f>$C9*D9/10</f>
        <v>8.4</v>
      </c>
      <c r="F9" s="259"/>
      <c r="G9" s="255">
        <f t="shared" si="0"/>
        <v>0</v>
      </c>
      <c r="H9" s="256"/>
      <c r="I9" s="256"/>
      <c r="J9" s="257"/>
      <c r="K9" s="240"/>
      <c r="L9" s="248"/>
      <c r="M9" s="248"/>
      <c r="N9" s="248"/>
      <c r="O9" s="248"/>
      <c r="P9" s="248"/>
      <c r="Q9" s="248"/>
      <c r="R9" s="248"/>
      <c r="S9" s="248"/>
      <c r="T9" s="248"/>
      <c r="U9" s="248"/>
    </row>
    <row r="10" spans="1:21" ht="14.4" thickBot="1">
      <c r="A10" s="232">
        <v>3</v>
      </c>
      <c r="B10" s="240" t="s">
        <v>73</v>
      </c>
      <c r="C10" s="258">
        <v>35.65</v>
      </c>
      <c r="D10" s="259">
        <v>2</v>
      </c>
      <c r="E10" s="254">
        <f>$C10*D10/10</f>
        <v>7.13</v>
      </c>
      <c r="F10" s="259"/>
      <c r="G10" s="255">
        <f t="shared" si="0"/>
        <v>0</v>
      </c>
      <c r="H10" s="256"/>
      <c r="I10" s="256"/>
      <c r="J10" s="257"/>
      <c r="K10" s="240"/>
      <c r="L10" s="248"/>
      <c r="M10" s="248"/>
      <c r="N10" s="248"/>
      <c r="O10" s="248"/>
      <c r="P10" s="248"/>
      <c r="Q10" s="248"/>
      <c r="R10" s="248"/>
      <c r="S10" s="248"/>
      <c r="T10" s="248"/>
      <c r="U10" s="248"/>
    </row>
    <row r="11" spans="1:21" ht="14.4" thickBot="1">
      <c r="A11" s="232">
        <v>4</v>
      </c>
      <c r="B11" s="260" t="s">
        <v>13</v>
      </c>
      <c r="C11" s="258"/>
      <c r="D11" s="259"/>
      <c r="E11" s="261">
        <f>$C11*D11/10</f>
        <v>0</v>
      </c>
      <c r="F11" s="259"/>
      <c r="G11" s="262">
        <f t="shared" si="0"/>
        <v>0</v>
      </c>
      <c r="H11" s="256"/>
      <c r="I11" s="256"/>
      <c r="J11" s="257"/>
      <c r="K11" s="240"/>
      <c r="L11" s="248"/>
      <c r="M11" s="248"/>
      <c r="N11" s="248"/>
      <c r="O11" s="248"/>
      <c r="P11" s="248"/>
      <c r="Q11" s="248"/>
      <c r="R11" s="248"/>
      <c r="S11" s="248"/>
      <c r="T11" s="248"/>
      <c r="U11" s="248"/>
    </row>
    <row r="12" spans="1:21" ht="14.4" thickBot="1">
      <c r="A12" s="232">
        <v>5</v>
      </c>
      <c r="B12" s="240" t="s">
        <v>14</v>
      </c>
      <c r="C12" s="258">
        <v>46.64</v>
      </c>
      <c r="D12" s="259">
        <v>1</v>
      </c>
      <c r="E12" s="254">
        <f>$C12*D12/10</f>
        <v>4.664</v>
      </c>
      <c r="F12" s="259"/>
      <c r="G12" s="255">
        <f t="shared" si="0"/>
        <v>0</v>
      </c>
      <c r="H12" s="256"/>
      <c r="I12" s="256"/>
      <c r="J12" s="257"/>
      <c r="K12" s="240"/>
      <c r="L12" s="248"/>
      <c r="M12" s="248"/>
      <c r="N12" s="248"/>
      <c r="O12" s="248"/>
      <c r="P12" s="248"/>
      <c r="Q12" s="248"/>
      <c r="R12" s="248"/>
      <c r="S12" s="248"/>
      <c r="T12" s="248"/>
      <c r="U12" s="248"/>
    </row>
    <row r="13" spans="1:21" ht="14.4" thickBot="1">
      <c r="A13" s="232">
        <v>6</v>
      </c>
      <c r="B13" s="240" t="s">
        <v>15</v>
      </c>
      <c r="C13" s="258"/>
      <c r="D13" s="259"/>
      <c r="E13" s="254">
        <f aca="true" t="shared" si="1" ref="E13:E15">$C13*D13/12</f>
        <v>0</v>
      </c>
      <c r="F13" s="259"/>
      <c r="G13" s="255">
        <f t="shared" si="0"/>
        <v>0</v>
      </c>
      <c r="H13" s="256"/>
      <c r="I13" s="256"/>
      <c r="J13" s="257"/>
      <c r="K13" s="240"/>
      <c r="L13" s="248"/>
      <c r="M13" s="248"/>
      <c r="N13" s="248"/>
      <c r="O13" s="248"/>
      <c r="P13" s="248"/>
      <c r="Q13" s="248"/>
      <c r="R13" s="248"/>
      <c r="S13" s="248"/>
      <c r="T13" s="248"/>
      <c r="U13" s="248"/>
    </row>
    <row r="14" spans="1:21" ht="14.4" thickBot="1">
      <c r="A14" s="232">
        <v>7</v>
      </c>
      <c r="B14" s="260" t="s">
        <v>16</v>
      </c>
      <c r="C14" s="258"/>
      <c r="D14" s="259"/>
      <c r="E14" s="261">
        <f t="shared" si="1"/>
        <v>0</v>
      </c>
      <c r="F14" s="259"/>
      <c r="G14" s="262">
        <f t="shared" si="0"/>
        <v>0</v>
      </c>
      <c r="H14" s="256"/>
      <c r="I14" s="256"/>
      <c r="J14" s="257"/>
      <c r="K14" s="240"/>
      <c r="L14" s="248"/>
      <c r="M14" s="248"/>
      <c r="N14" s="248"/>
      <c r="O14" s="248"/>
      <c r="P14" s="248"/>
      <c r="Q14" s="248"/>
      <c r="R14" s="248"/>
      <c r="S14" s="248"/>
      <c r="T14" s="248"/>
      <c r="U14" s="248"/>
    </row>
    <row r="15" spans="1:21" ht="14.4" thickBot="1">
      <c r="A15" s="232">
        <v>8</v>
      </c>
      <c r="B15" s="240" t="s">
        <v>17</v>
      </c>
      <c r="C15" s="258">
        <v>15</v>
      </c>
      <c r="D15" s="259">
        <v>1</v>
      </c>
      <c r="E15" s="254">
        <f t="shared" si="1"/>
        <v>1.25</v>
      </c>
      <c r="F15" s="259"/>
      <c r="G15" s="255">
        <f t="shared" si="0"/>
        <v>0</v>
      </c>
      <c r="H15" s="256"/>
      <c r="I15" s="256"/>
      <c r="J15" s="257"/>
      <c r="K15" s="240"/>
      <c r="L15" s="248"/>
      <c r="M15" s="248"/>
      <c r="N15" s="248"/>
      <c r="O15" s="248"/>
      <c r="P15" s="248"/>
      <c r="Q15" s="248"/>
      <c r="R15" s="248"/>
      <c r="S15" s="248"/>
      <c r="T15" s="248"/>
      <c r="U15" s="248"/>
    </row>
    <row r="16" spans="1:21" ht="14.4" thickBot="1">
      <c r="A16" s="232">
        <v>9</v>
      </c>
      <c r="B16" s="240" t="s">
        <v>18</v>
      </c>
      <c r="C16" s="408"/>
      <c r="D16" s="409"/>
      <c r="E16" s="254">
        <f>$C16*D16/10</f>
        <v>0</v>
      </c>
      <c r="F16" s="409"/>
      <c r="G16" s="255">
        <f t="shared" si="0"/>
        <v>0</v>
      </c>
      <c r="H16" s="256"/>
      <c r="I16" s="256"/>
      <c r="J16" s="257"/>
      <c r="K16" s="240"/>
      <c r="L16" s="248"/>
      <c r="M16" s="248"/>
      <c r="N16" s="248"/>
      <c r="O16" s="248"/>
      <c r="P16" s="248"/>
      <c r="Q16" s="248"/>
      <c r="R16" s="248"/>
      <c r="S16" s="248"/>
      <c r="T16" s="248"/>
      <c r="U16" s="248"/>
    </row>
    <row r="17" spans="1:21" ht="14.4" thickBot="1">
      <c r="A17" s="232">
        <v>10</v>
      </c>
      <c r="B17" s="240" t="s">
        <v>175</v>
      </c>
      <c r="C17" s="410">
        <v>6</v>
      </c>
      <c r="D17" s="259">
        <v>1</v>
      </c>
      <c r="E17" s="254">
        <f>$C17*D17/10</f>
        <v>0.6</v>
      </c>
      <c r="F17" s="259"/>
      <c r="G17" s="411">
        <f t="shared" si="0"/>
        <v>0</v>
      </c>
      <c r="H17" s="255"/>
      <c r="I17" s="256"/>
      <c r="J17" s="257"/>
      <c r="K17" s="240"/>
      <c r="L17" s="248"/>
      <c r="M17" s="248"/>
      <c r="N17" s="248"/>
      <c r="O17" s="248"/>
      <c r="P17" s="248"/>
      <c r="Q17" s="248"/>
      <c r="R17" s="248"/>
      <c r="S17" s="248"/>
      <c r="T17" s="248"/>
      <c r="U17" s="248"/>
    </row>
    <row r="18" spans="1:21" ht="14.25">
      <c r="A18" s="232"/>
      <c r="B18" s="263" t="s">
        <v>76</v>
      </c>
      <c r="C18" s="264"/>
      <c r="D18" s="265"/>
      <c r="E18" s="267">
        <f>SUM(E8:E17)</f>
        <v>30.503320000000002</v>
      </c>
      <c r="F18" s="266"/>
      <c r="G18" s="267">
        <f>SUM(G8:G17)</f>
        <v>0</v>
      </c>
      <c r="H18" s="268"/>
      <c r="I18" s="268"/>
      <c r="J18" s="269"/>
      <c r="K18" s="240"/>
      <c r="L18" s="248"/>
      <c r="M18" s="248"/>
      <c r="N18" s="248"/>
      <c r="O18" s="248"/>
      <c r="P18" s="248"/>
      <c r="Q18" s="248"/>
      <c r="R18" s="248"/>
      <c r="S18" s="248"/>
      <c r="T18" s="248"/>
      <c r="U18" s="248"/>
    </row>
    <row r="19" spans="1:21" ht="14.4" thickBot="1">
      <c r="A19" s="232"/>
      <c r="B19" s="270" t="s">
        <v>77</v>
      </c>
      <c r="C19" s="271"/>
      <c r="D19" s="272"/>
      <c r="E19" s="273">
        <f>E18*E5</f>
        <v>30.503320000000002</v>
      </c>
      <c r="F19" s="274"/>
      <c r="G19" s="275">
        <f>G18*G5</f>
        <v>0</v>
      </c>
      <c r="H19" s="275"/>
      <c r="I19" s="275"/>
      <c r="J19" s="276"/>
      <c r="K19" s="240"/>
      <c r="L19" s="248"/>
      <c r="M19" s="248"/>
      <c r="N19" s="248"/>
      <c r="O19" s="248"/>
      <c r="P19" s="248"/>
      <c r="Q19" s="248"/>
      <c r="R19" s="248"/>
      <c r="S19" s="248"/>
      <c r="T19" s="248"/>
      <c r="U19" s="248"/>
    </row>
    <row r="20" spans="1:5" ht="14.4">
      <c r="A20" s="232"/>
      <c r="B20" s="547" t="s">
        <v>139</v>
      </c>
      <c r="C20" s="547"/>
      <c r="D20" s="547"/>
      <c r="E20" s="547"/>
    </row>
    <row r="21" spans="1:10" ht="14.25">
      <c r="A21" s="232"/>
      <c r="B21" s="277"/>
      <c r="C21" s="278" t="s">
        <v>31</v>
      </c>
      <c r="D21" s="544">
        <f>E19+G19</f>
        <v>30.503320000000002</v>
      </c>
      <c r="E21" s="544"/>
      <c r="F21" s="277"/>
      <c r="G21" s="277"/>
      <c r="H21" s="277"/>
      <c r="I21" s="277"/>
      <c r="J21" s="277"/>
    </row>
    <row r="22" spans="2:4" ht="14.25">
      <c r="B22" s="229" t="s">
        <v>191</v>
      </c>
      <c r="D22" s="377">
        <f>D21/(E5+G5)</f>
        <v>30.503320000000002</v>
      </c>
    </row>
    <row r="26" spans="2:7" ht="28.8" customHeight="1">
      <c r="B26" s="548" t="s">
        <v>248</v>
      </c>
      <c r="C26" s="548"/>
      <c r="D26" s="548"/>
      <c r="E26" s="548"/>
      <c r="F26" s="548"/>
      <c r="G26" s="548"/>
    </row>
  </sheetData>
  <mergeCells count="4">
    <mergeCell ref="D21:E21"/>
    <mergeCell ref="B4:J4"/>
    <mergeCell ref="B20:E20"/>
    <mergeCell ref="B26:G2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showGridLines="0" workbookViewId="0" topLeftCell="A1">
      <selection activeCell="B13" sqref="B13:E13"/>
    </sheetView>
  </sheetViews>
  <sheetFormatPr defaultColWidth="8.796875" defaultRowHeight="14.25"/>
  <cols>
    <col min="1" max="1" width="8.8984375" style="280" customWidth="1"/>
    <col min="2" max="2" width="35.5" style="280" customWidth="1"/>
    <col min="3" max="3" width="21.8984375" style="280" customWidth="1"/>
    <col min="4" max="4" width="8.796875" style="280" hidden="1" customWidth="1"/>
    <col min="5" max="5" width="10.296875" style="280" hidden="1" customWidth="1"/>
    <col min="6" max="16384" width="8.796875" style="280" customWidth="1"/>
  </cols>
  <sheetData>
    <row r="2" ht="17.4">
      <c r="B2" s="293" t="str">
        <f>Índice!B2</f>
        <v>SERVIÇO DE MUNCK</v>
      </c>
    </row>
    <row r="3" ht="18" thickBot="1">
      <c r="B3" s="281"/>
    </row>
    <row r="4" spans="2:5" ht="17.4">
      <c r="B4" s="432">
        <v>6</v>
      </c>
      <c r="C4" s="480" t="s">
        <v>211</v>
      </c>
      <c r="D4" s="282"/>
      <c r="E4" s="282"/>
    </row>
    <row r="5" spans="2:5" ht="14.4" thickBot="1">
      <c r="B5" s="549" t="s">
        <v>19</v>
      </c>
      <c r="C5" s="550"/>
      <c r="D5" s="283"/>
      <c r="E5" s="283"/>
    </row>
    <row r="6" spans="2:3" ht="14.4" thickTop="1">
      <c r="B6" s="284" t="s">
        <v>162</v>
      </c>
      <c r="C6" s="285"/>
    </row>
    <row r="7" spans="2:4" ht="14.4" thickBot="1">
      <c r="B7" s="286" t="s">
        <v>180</v>
      </c>
      <c r="C7" s="287"/>
      <c r="D7" s="288"/>
    </row>
    <row r="8" spans="2:5" ht="14.4" thickBot="1">
      <c r="B8" s="289" t="s">
        <v>181</v>
      </c>
      <c r="C8" s="358">
        <v>10</v>
      </c>
      <c r="D8" s="288"/>
      <c r="E8" s="288"/>
    </row>
    <row r="9" spans="2:5" ht="14.4" thickBot="1">
      <c r="B9" s="289" t="s">
        <v>78</v>
      </c>
      <c r="C9" s="290">
        <v>50</v>
      </c>
      <c r="D9" s="288"/>
      <c r="E9" s="288"/>
    </row>
    <row r="10" spans="2:5" ht="14.25">
      <c r="B10" s="289" t="s">
        <v>79</v>
      </c>
      <c r="C10" s="291">
        <f>C8*C9/12</f>
        <v>41.666666666666664</v>
      </c>
      <c r="D10" s="288"/>
      <c r="E10" s="288"/>
    </row>
    <row r="11" spans="2:3" ht="14.25">
      <c r="B11" s="292"/>
      <c r="C11" s="285"/>
    </row>
    <row r="12" spans="2:3" ht="14.4" thickBot="1">
      <c r="B12" s="359" t="s">
        <v>31</v>
      </c>
      <c r="C12" s="360">
        <f>C10</f>
        <v>41.666666666666664</v>
      </c>
    </row>
    <row r="13" spans="2:5" ht="14.4">
      <c r="B13" s="547" t="s">
        <v>171</v>
      </c>
      <c r="C13" s="547"/>
      <c r="D13" s="547"/>
      <c r="E13" s="547"/>
    </row>
    <row r="16" spans="2:6" ht="14.25">
      <c r="B16" s="551"/>
      <c r="C16" s="551"/>
      <c r="D16" s="551"/>
      <c r="E16" s="551"/>
      <c r="F16" s="551"/>
    </row>
  </sheetData>
  <mergeCells count="3">
    <mergeCell ref="B5:C5"/>
    <mergeCell ref="B13:E13"/>
    <mergeCell ref="B16:F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2"/>
  <sheetViews>
    <sheetView showGridLines="0" workbookViewId="0" topLeftCell="A1">
      <selection activeCell="D20" sqref="D20"/>
    </sheetView>
  </sheetViews>
  <sheetFormatPr defaultColWidth="8.796875" defaultRowHeight="14.25"/>
  <cols>
    <col min="1" max="1" width="2.09765625" style="54" bestFit="1" customWidth="1"/>
    <col min="2" max="2" width="38.19921875" style="54" bestFit="1" customWidth="1"/>
    <col min="3" max="3" width="11.69921875" style="301" bestFit="1" customWidth="1"/>
    <col min="4" max="4" width="2.5" style="54" customWidth="1"/>
    <col min="5" max="5" width="14.09765625" style="54" customWidth="1"/>
    <col min="6" max="6" width="10.796875" style="54" customWidth="1"/>
    <col min="7" max="16384" width="8.796875" style="54" customWidth="1"/>
  </cols>
  <sheetData>
    <row r="2" spans="2:3" ht="17.4">
      <c r="B2" s="294" t="str">
        <f>Índice!B2</f>
        <v>SERVIÇO DE MUNCK</v>
      </c>
      <c r="C2" s="300"/>
    </row>
    <row r="3" ht="14.4" thickBot="1"/>
    <row r="4" spans="2:3" ht="14.25">
      <c r="B4" s="553" t="s">
        <v>163</v>
      </c>
      <c r="C4" s="554"/>
    </row>
    <row r="5" spans="2:3" ht="14.25">
      <c r="B5" s="55" t="s">
        <v>35</v>
      </c>
      <c r="C5" s="302" t="s">
        <v>47</v>
      </c>
    </row>
    <row r="6" spans="2:3" ht="14.4" thickBot="1">
      <c r="B6" s="56"/>
      <c r="C6" s="303" t="s">
        <v>36</v>
      </c>
    </row>
    <row r="7" spans="1:3" ht="14.4" thickTop="1">
      <c r="A7" s="57"/>
      <c r="B7" s="58" t="s">
        <v>182</v>
      </c>
      <c r="C7" s="299">
        <f>'2-Dimensionamento'!G30*1%/12</f>
        <v>316.6666666666667</v>
      </c>
    </row>
    <row r="8" spans="1:3" ht="14.25">
      <c r="A8" s="57"/>
      <c r="B8" s="58" t="s">
        <v>183</v>
      </c>
      <c r="C8" s="299">
        <v>20.92</v>
      </c>
    </row>
    <row r="9" spans="1:3" ht="14.25">
      <c r="A9" s="57"/>
      <c r="B9" s="58" t="s">
        <v>184</v>
      </c>
      <c r="C9" s="299">
        <v>16.5</v>
      </c>
    </row>
    <row r="10" spans="1:11" ht="14.25">
      <c r="A10" s="57"/>
      <c r="B10" s="412" t="s">
        <v>185</v>
      </c>
      <c r="C10" s="414">
        <v>20.83</v>
      </c>
      <c r="G10" s="556"/>
      <c r="H10" s="556"/>
      <c r="I10" s="556"/>
      <c r="J10" s="556"/>
      <c r="K10" s="424"/>
    </row>
    <row r="11" spans="1:11" ht="14.25">
      <c r="A11" s="57"/>
      <c r="B11" s="58" t="s">
        <v>186</v>
      </c>
      <c r="C11" s="413">
        <v>24.16</v>
      </c>
      <c r="G11" s="555"/>
      <c r="H11" s="555"/>
      <c r="I11" s="555"/>
      <c r="J11" s="555"/>
      <c r="K11" s="425"/>
    </row>
    <row r="12" spans="1:11" ht="14.25">
      <c r="A12" s="57"/>
      <c r="B12" s="58" t="s">
        <v>187</v>
      </c>
      <c r="C12" s="413">
        <v>32.5</v>
      </c>
      <c r="G12" s="555"/>
      <c r="H12" s="555"/>
      <c r="I12" s="555"/>
      <c r="J12" s="555"/>
      <c r="K12" s="425"/>
    </row>
    <row r="13" spans="1:11" ht="14.25">
      <c r="A13" s="57"/>
      <c r="B13" s="58" t="s">
        <v>188</v>
      </c>
      <c r="C13" s="413">
        <v>7.5</v>
      </c>
      <c r="G13" s="555"/>
      <c r="H13" s="555"/>
      <c r="I13" s="555"/>
      <c r="J13" s="555"/>
      <c r="K13" s="425"/>
    </row>
    <row r="14" spans="1:3" ht="14.25">
      <c r="A14" s="57"/>
      <c r="B14" s="58" t="s">
        <v>91</v>
      </c>
      <c r="C14" s="299">
        <v>200</v>
      </c>
    </row>
    <row r="15" spans="1:3" ht="14.25">
      <c r="A15" s="57"/>
      <c r="B15" s="58" t="s">
        <v>173</v>
      </c>
      <c r="C15" s="299">
        <v>1400</v>
      </c>
    </row>
    <row r="16" spans="1:3" ht="14.25">
      <c r="A16" s="57"/>
      <c r="B16" s="58" t="s">
        <v>48</v>
      </c>
      <c r="C16" s="299">
        <v>60</v>
      </c>
    </row>
    <row r="17" spans="1:5" ht="14.4" thickBot="1">
      <c r="A17" s="57"/>
      <c r="B17" s="59" t="s">
        <v>8</v>
      </c>
      <c r="C17" s="60">
        <f>SUM(C7:C16)</f>
        <v>2099.076666666667</v>
      </c>
      <c r="E17" s="61"/>
    </row>
    <row r="20" spans="2:3" ht="35.4" customHeight="1">
      <c r="B20" s="552" t="s">
        <v>249</v>
      </c>
      <c r="C20" s="552"/>
    </row>
    <row r="21" spans="2:3" ht="14.25">
      <c r="B21" s="476"/>
      <c r="C21" s="479"/>
    </row>
    <row r="22" spans="2:3" ht="28.5" customHeight="1">
      <c r="B22" s="552" t="s">
        <v>250</v>
      </c>
      <c r="C22" s="552"/>
    </row>
  </sheetData>
  <mergeCells count="7">
    <mergeCell ref="B22:C22"/>
    <mergeCell ref="B4:C4"/>
    <mergeCell ref="G13:J13"/>
    <mergeCell ref="B20:C20"/>
    <mergeCell ref="G10:J10"/>
    <mergeCell ref="G11:J11"/>
    <mergeCell ref="G12:J1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Copia</dc:creator>
  <cp:keywords/>
  <dc:description/>
  <cp:lastModifiedBy>CLESIO FIDENCIO</cp:lastModifiedBy>
  <cp:lastPrinted>2019-02-14T16:34:07Z</cp:lastPrinted>
  <dcterms:created xsi:type="dcterms:W3CDTF">2013-07-18T12:26:35Z</dcterms:created>
  <dcterms:modified xsi:type="dcterms:W3CDTF">2019-02-14T16:34:43Z</dcterms:modified>
  <cp:category/>
  <cp:version/>
  <cp:contentType/>
  <cp:contentStatus/>
</cp:coreProperties>
</file>