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definedNames>
    <definedName name="_xlnm.Print_Area" localSheetId="4">'CRON'!$A$2:$P$46</definedName>
    <definedName name="_xlnm.Print_Area" localSheetId="3">'CRONO MORADIAS 08-08-07'!$A$1:$P$36</definedName>
    <definedName name="_xlnm.Print_Area" localSheetId="2">'Orçamento'!$A$2:$H$136</definedName>
    <definedName name="_xlnm.Print_Area" localSheetId="0">'P. BDI'!$A$2:$F$48</definedName>
    <definedName name="_xlnm.Print_Area" localSheetId="1">'QCI'!$A$2:$H$48</definedName>
  </definedNames>
  <calcPr fullCalcOnLoad="1"/>
</workbook>
</file>

<file path=xl/sharedStrings.xml><?xml version="1.0" encoding="utf-8"?>
<sst xmlns="http://schemas.openxmlformats.org/spreadsheetml/2006/main" count="518" uniqueCount="350">
  <si>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</si>
  <si>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</si>
  <si>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</si>
  <si>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</si>
  <si>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</si>
  <si>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</si>
  <si>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</si>
  <si>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</si>
  <si>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</si>
  <si>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</si>
  <si>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</si>
  <si>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</si>
  <si>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</si>
  <si>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</si>
  <si>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</si>
  <si>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</si>
  <si>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</si>
  <si>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</si>
  <si>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</si>
  <si>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</si>
  <si>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</si>
  <si>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</si>
  <si>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</si>
  <si>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</si>
  <si>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</si>
  <si>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</si>
  <si>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</si>
  <si>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</si>
  <si>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</si>
  <si>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</si>
  <si>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</si>
  <si>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</si>
  <si>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</si>
  <si>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</si>
  <si>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</si>
  <si>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</si>
  <si>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</si>
  <si>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</si>
  <si>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</si>
  <si>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</si>
  <si>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</si>
  <si>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</si>
  <si>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</si>
  <si>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</si>
  <si>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</si>
  <si>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</si>
  <si>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</si>
  <si>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</si>
  <si>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</si>
  <si>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</si>
  <si>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</si>
  <si>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</si>
  <si>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</si>
  <si>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</si>
  <si>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</si>
  <si>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</si>
  <si>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</si>
  <si>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</si>
  <si>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</si>
  <si>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</si>
  <si>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</si>
  <si>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</si>
  <si>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</si>
  <si>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</si>
  <si>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</si>
  <si>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</si>
  <si>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</si>
  <si>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</si>
  <si>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</si>
  <si>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</si>
  <si>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</si>
  <si>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</si>
  <si>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</si>
  <si>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</si>
  <si>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</si>
  <si>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</si>
  <si>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</si>
  <si>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</si>
  <si>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</si>
  <si>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</si>
  <si>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</si>
  <si>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</si>
  <si>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</si>
  <si>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</si>
  <si>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</si>
  <si>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</si>
  <si>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</si>
  <si>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</si>
  <si>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</si>
  <si>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</si>
  <si>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</si>
  <si>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</si>
  <si>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</si>
  <si>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</si>
  <si>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</si>
  <si>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</si>
  <si>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</si>
  <si>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</si>
  <si>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</si>
  <si>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</si>
  <si>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</si>
  <si>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</si>
  <si>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</si>
  <si>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</si>
  <si>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</si>
  <si>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</si>
  <si>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</si>
  <si>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</si>
  <si>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</si>
  <si>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</si>
  <si>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</si>
  <si>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</si>
  <si>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</si>
  <si>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</si>
  <si>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</si>
  <si>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</si>
  <si>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</si>
  <si>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</si>
  <si>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</si>
  <si>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</si>
  <si>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</si>
  <si>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</si>
  <si>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</si>
  <si>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</si>
  <si>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74106/1</t>
  </si>
  <si>
    <t>IMPERMEABILIZACAO DE ESTRUTURAS ENTERRADAS, COM TINTA ASFALTICA, DUAS DEMAOS.</t>
  </si>
  <si>
    <t>UN</t>
  </si>
  <si>
    <t>m²</t>
  </si>
  <si>
    <t>M3</t>
  </si>
  <si>
    <t>APLICAÇÃO MANUAL DE FUNDO SELADOR ACRÍLICO EM PAREDES EXTERNAS DE CASAS. AF_06/2014</t>
  </si>
  <si>
    <t>.3</t>
  </si>
  <si>
    <t>SERVIÇOS PRELIMINARES</t>
  </si>
  <si>
    <t>ESTRUTURA</t>
  </si>
  <si>
    <t>VEDAÇÃO, PISOS E REVESTIMENTOS</t>
  </si>
  <si>
    <t>CHAPISCO APLICADO EM ALVENARIAS E ESTRUTURAS DE CONCRETO INTERNAS, COM COLHER DE PEDREIRO.  ARGAMASSA TRAÇO 1:3 COM PREPARO EM BETONEIRA 400L. AF_06/2014</t>
  </si>
  <si>
    <t>.4</t>
  </si>
  <si>
    <t>.5</t>
  </si>
  <si>
    <t>.6</t>
  </si>
  <si>
    <t>INSTALAÇÕES ELÉTRICAS</t>
  </si>
  <si>
    <t>.7</t>
  </si>
  <si>
    <t>APLICAÇÃO E LIXAMENTO DE MASSA LÁTEX EM PAREDES, DUAS DEMÃOS. AF_06/2014</t>
  </si>
  <si>
    <t>APLICAÇÃO MANUAL DE PINTURA COM TINTA LÁTEX PVA EM PAREDES, DUAS DEMÃOS. AF_06/2014</t>
  </si>
  <si>
    <t>LIMPEZA FINAL DA OBRA</t>
  </si>
  <si>
    <t>VERGA MOLDADA IN LOCO EM CONCRETO PARA PORTAS COM ATÉ 1,5 M DE VÃO. AF_03/2016</t>
  </si>
  <si>
    <t>RUFO EM CHAPA DE AÇO GALVANIZADO NÚMERO 24, CORTE DE 25 CM, INCLUSO TRANSPORTE VERTICAL. AF_06/2016</t>
  </si>
  <si>
    <t>IMPERMEABILIZACAO DE PLATIBANDA, COM TINTA ASFALTICA, DUAS DEMAOS.</t>
  </si>
  <si>
    <t>UN.</t>
  </si>
  <si>
    <t>APLICAÇÃO MANUAL DE PINTURA COM TINTA TEXTURIZADA ACRÍLICA EM PAREDES EXTERNAS DE CASAS, DUAS CORES. AF_06/2014</t>
  </si>
  <si>
    <t>SALAS DE AULA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</si>
  <si>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</si>
  <si>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</si>
  <si>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</si>
  <si>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</si>
  <si>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</si>
  <si>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</si>
  <si>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</si>
  <si>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</si>
  <si>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</si>
  <si>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</si>
  <si>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</si>
  <si>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</si>
  <si>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</si>
  <si>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</si>
  <si>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</si>
  <si>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</si>
  <si>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</si>
  <si>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</si>
  <si>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</si>
  <si>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</si>
  <si>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</si>
  <si>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</si>
  <si>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</si>
  <si>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</si>
  <si>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</si>
  <si>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</si>
  <si>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</si>
  <si>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</si>
  <si>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</si>
  <si>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</si>
  <si>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</si>
  <si>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</si>
  <si>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</si>
  <si>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</si>
  <si>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</si>
  <si>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</si>
  <si>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</si>
  <si>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</si>
  <si>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</si>
  <si>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</si>
  <si>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7.1</t>
  </si>
  <si>
    <t>7.2</t>
  </si>
  <si>
    <t>7.3</t>
  </si>
  <si>
    <t>7.4</t>
  </si>
  <si>
    <t>7.5</t>
  </si>
  <si>
    <t>TUBO PVC, SÉRIE R, ÁGUA PLUVIAL, DN 100 MM, FORNECIDO E INSTALADO EM CONDUTORES VERTICAIS DE ÁGUAS PLUVIAIS. AF_12/2014</t>
  </si>
  <si>
    <t>4.7</t>
  </si>
  <si>
    <t>Área Ampliação:</t>
  </si>
  <si>
    <t>Construção da Sede da AMEDV-RCC</t>
  </si>
  <si>
    <t>Rua Irma Romancini, 61 - Loteamento Cazella</t>
  </si>
  <si>
    <t>2.5</t>
  </si>
  <si>
    <t>COTAÇÃO</t>
  </si>
  <si>
    <t>FORNECIMENTO, FABRICAÇÃO, MONTAGEM E EXECUÇÃO DE BARRACÃO PRÉ-MOLDADO, CONTEMPLANDO SISTEMA DE FUNDAÇÃO EM CONCRETO ARMADO, PILARES EM CONCRETO PRÉ-FABRICADOS, TESOURAS EM CONCRETO PRÉ-FABRICADO, SISTEMA DE TIRANTES E TERÇAS METÁLICAS, ALÉM DE TELHAMENTO COMPLETO EM TELHAS ALUZINC TIPO SANDUICHE ESPESSURA 0.43MM, INCLUINDO ELEMENTOS DE FIXAÇÃO</t>
  </si>
  <si>
    <t>REATERRO MANUAL APILOADO COM SOQUETE. AF_10/2017</t>
  </si>
  <si>
    <t>REATERRO MANUAL DE VALAS COM COMPACTAÇÃO MECANIZADA. AF_04/2016</t>
  </si>
  <si>
    <t>JANELA DE ALUMÍNIO DE CORRER, 4 FOLHAS, FIXAÇÃO COM ARGAMASSA, COM VIDROS, PADRONIZADA. AF_07/2016</t>
  </si>
  <si>
    <t>ESTACA BROCA DE CONCRETO, DIÂMETRO DE 20 CM, PROFUNDIDADE DE ATÉ 3 M, ESCAVAÇÃO MANUAL COM TRADO CONCHA, NÃO ARMADA. AF_03/2018</t>
  </si>
  <si>
    <t>2.6</t>
  </si>
  <si>
    <t>VERGA MOLDADA IN LOCO EM CONCRETO PARA JANELAS COM ATÉ 1,5 M DE VÃO. AF_03/2016</t>
  </si>
  <si>
    <t>VERGA MOLDADA IN LOCO EM CONCRETO PARA PORTAS COM MAIS DE 1,5 M DE VÃO. AF_03/2016</t>
  </si>
  <si>
    <t>CONTRAVERGA MOLDADA IN LOCO EM CONCRETO PARA VÃOS DE ATÉ 1,5 M DE COMPRIMENTO. AF_03/2016</t>
  </si>
  <si>
    <t>CALHA EM CHAPA DE AÇO GALVANIZADO NÚMERO 24, DESENVOLVIMENTO DE 50 CM, INCLUSO TRANSPORTE VERTICAL. AF_06/2016</t>
  </si>
  <si>
    <t xml:space="preserve">GESSO 3D </t>
  </si>
  <si>
    <t xml:space="preserve">LETRAS E ROSA EM INOX 50X40CM PARA FACHADA </t>
  </si>
  <si>
    <t>7.6</t>
  </si>
  <si>
    <t>7.7</t>
  </si>
  <si>
    <t>7.8</t>
  </si>
  <si>
    <t>4.8</t>
  </si>
  <si>
    <t xml:space="preserve">PORTA EUCATEX  50X210CM </t>
  </si>
  <si>
    <t xml:space="preserve">PORTA EUCATEX 80X210CM </t>
  </si>
  <si>
    <t>5.5</t>
  </si>
  <si>
    <t>5.6</t>
  </si>
  <si>
    <t>5.7</t>
  </si>
  <si>
    <t>5.8</t>
  </si>
  <si>
    <t>5.9</t>
  </si>
  <si>
    <t>SOLEIRA EM GRANITO, LARGURA 15 CM, ESPESSURA 2,0 CM. AF_06/2018</t>
  </si>
  <si>
    <t>PORTA DE VIDRO 210X250CM</t>
  </si>
  <si>
    <t>5.10</t>
  </si>
  <si>
    <t>PINTURA, FACHADA E SERVIÇOS FINAIS</t>
  </si>
  <si>
    <t>3.11</t>
  </si>
  <si>
    <t>3.12</t>
  </si>
  <si>
    <t>3.13</t>
  </si>
  <si>
    <t>RODAPÉ CERÂMICO DE 7CM DE ALTURA COM PLACAS TIPO ESMALTADA EXTRA DE DIMENSÕES 45X45CM. AF_06/2014</t>
  </si>
  <si>
    <t>PAREDE DIVISÓRIA EUCATEX</t>
  </si>
  <si>
    <t>INSTALAÇÕES HIDROSSANITÁRIAS</t>
  </si>
  <si>
    <t>CAIXA DE GORDURA SIMPLES, CIRCULAR, EM CONCRETO PRÉ-MOLDADO, DIÂMETRO INTERNO = 0,4 M, ALTURA INTERNA = 0,4 M. AF_05/2018</t>
  </si>
  <si>
    <t>FORNECIMENTO E INSTALAÇÃO DE TUBO DE PVC, SÉRIE NORMAL, ESGOTO PREDIAL, DN 50 MM (INSTALADO EM RAMAL DE DESCARGA OU RAMAL DE ESGOTO SANITÁRIO), INCLUSIVE CONEXÕES, CORTES E FIXAÇÕES, PARA PRÉDIOS. AF_10/2015_P</t>
  </si>
  <si>
    <t>CAIXA D´ÁGUA EM POLIETILENO, 1000 LITROS, COM ACESSÓRIOS</t>
  </si>
  <si>
    <t>.8</t>
  </si>
  <si>
    <t>QUADRO DE DISTRIBUICAO DE ENERGIA DE EMBUTIR, EM CHAPA METALICA, PARA 18 DISJUNTORES TERMOMAGNETICOS MONOPOLARES, COM BARRAMENTO TRIFASICO E NEUTRO, FORNECIMENTO E INSTALACAO</t>
  </si>
  <si>
    <t>3.14</t>
  </si>
  <si>
    <t>3.15</t>
  </si>
  <si>
    <t>7.9</t>
  </si>
  <si>
    <t>8.1</t>
  </si>
  <si>
    <t>8.2</t>
  </si>
  <si>
    <t>8.3</t>
  </si>
  <si>
    <t>8.4</t>
  </si>
  <si>
    <t>8.5</t>
  </si>
  <si>
    <t>8.6</t>
  </si>
  <si>
    <t>74077/3*</t>
  </si>
  <si>
    <t>LOCACAO CONVENCIONAL DE OBRA, ATRAVÉS DE GABARITO DE TABUAS CORRIDAS PONTALETADAS, COM REAPROVEITAMENTO DE 3 VEZES.</t>
  </si>
  <si>
    <t>74166/1</t>
  </si>
  <si>
    <t>CAIXA DE INSPEÇÃO EM CONCRETO PRÉ-MOLDADO DN 60CM COM TAMPA H= 60CM - FORNECIMENTO E INSTALACAO</t>
  </si>
  <si>
    <t>9540*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</si>
  <si>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</si>
  <si>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</si>
  <si>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</si>
  <si>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LUMINÁRIA TIPO CALHA, DE SOBREPOR, COM 2 LÂMPADAS TUBULARES DE 18 W - FORNECIMENTO E INSTALAÇÃO. AF_11/2017</t>
  </si>
  <si>
    <t>9537*</t>
  </si>
  <si>
    <t>LUMINÁRIA TIPO CALHA, DE SOBREPOR, COM 2 LÂMPADAS TUBULARES DE 36 W - FORNECIMENTO E INSTALAÇÃO. AF_11/2017</t>
  </si>
  <si>
    <t>7.10</t>
  </si>
  <si>
    <t>PEITORIL EM GRANITO, LARGURA DE 15CM, ASSENTADO COM ARGAMASSA TRACO 1:4 (CIMENTO E AREIA MEDIA), PREPARO MANUAL DA ARGAMASSA</t>
  </si>
  <si>
    <t>84088*</t>
  </si>
  <si>
    <t>VASO SANITÁRIO SIFONADO COM CAIXA ACOPLADA LOUÇA BRANCA - PADRÃO MÉDIO, INCLUSO ENGATE FLEXÍVEL EM METAL CROMADO, 1/2 X 40CM - FORNECIMENTO E INSTALAÇÃO. AF_12/2013</t>
  </si>
  <si>
    <t>REGISTRO DE GAVETA BRUTO, LATÃO, ROSCÁVEL, 3/4", COM ACABAMENTO E CANOPLA CROMADOS. FORNECIDO E INSTALADO EM RAMAL DE ÁGUA. AF_12/2014</t>
  </si>
  <si>
    <t>LAVATÓRIO LOUÇA BRANCA COM COLUNA, *44 X 35,5* CM, PADRÃO POPULAR, INCLUSO SIFÃO FLEXÍVEL EM PVC, VÁLVULA E ENGATE FLEXÍVEL 30CM EM PLÁSTICO E COM TORNEIRA CROMADA PADRÃO POPULAR - FORNECIMENTO E INSTALAÇÃO. AF_12/2013</t>
  </si>
  <si>
    <t>FORNECIMENTO E INSTALAÇÃO DE TUBO DE PVC, SÉRIE NORMAL, ESGOTO PREDIAL, DN 40 MM (INSTALADO EM RAMAL DE DESCARGA OU RAMAL DE ESGOTO SANITÁRIO), INCLUSIVE CONEXÕES, CORTES E FIXAÇÕES, PARA PRÉDIOS. AF_10/2015</t>
  </si>
  <si>
    <t>FORNECIMENTO E INSTALAÇÃO DE TUBO PVC, SÉRIE N, ESGOTO PREDIAL, 100 MM (INST. RAMAL DESCARGA, RAMAL DE ESG. SANIT., PRUMADA ESG. SANIT., VENTILAÇÃO OU SUB-COLETOR AÉREO), INCL. CONEXÕES E CORTES, FIXAÇÕES, P/ PRÉDIOS. AF_10/2015_P</t>
  </si>
  <si>
    <t>FORNECIMENTO E INSTALAÇÃO DE TUBO DE PVC, SOLDÁVEL, ÁGUA FRIA, DN 25 MM (INSTALADO EM RAMAL, SUB-RAMAL, RAMAL DE DISTRIBUIÇÃO OU PRUMADA), INCLUSIVE CONEXÕES, CORTES E FIXAÇÕES, PARA PRÉDIOS. AF_10/2015</t>
  </si>
  <si>
    <t>FORNECIMENTO E INSTALAÇÃO DE TUBO DE PVC, SOLDÁVEL, ÁGUA FRIA, DN 50 MM (INSTALADO EM PRUMADA), INCLUSIVE CONEXÕES, CORTES E FIXAÇÕES, PARA PRÉDIOS. AF_10/2015</t>
  </si>
  <si>
    <t>PORTA DE VIDRO 80X210CM</t>
  </si>
  <si>
    <t>GRADES EM ALUMÍNIO PARA JANELAS E PORTAS EXTERNAS</t>
  </si>
  <si>
    <t>ESCAVAÇÃO MANUAL DE VALA COM PROFUNDIDADE MENOR OU IGUAL A 1,30 M. AF_03/2016</t>
  </si>
  <si>
    <t>COLETOR PREDIAL DE ESGOTO, DA CAIXA ATÉ A REDE (DISTÂNCIA = 6 M, LARGURA DA VALA = 0,65 M), INCLUINDO ESCAVAÇÃO MANUAL, PREPARO DE FUNDO DE VALA E REATERRO MANUAL COM COMPACTAÇÃO MECANIZADA, TUBO PVC P/ REDE COLETORA ESGOTO JEI DN 100 MM E CONEXÕES - FORNECIMENTO E INSTALAÇÃO. AF_03/2016</t>
  </si>
  <si>
    <t>6.15</t>
  </si>
  <si>
    <t>6.16</t>
  </si>
  <si>
    <t>ALVENARIA DE VEDAÇÃO DE BLOCOS CERÂMICOS FURADOS NA HORIZONTAL DE 11,5X19X19CM (ESPESSURA 11,5CM) DE PAREDES COM ÁREA LÍQUIDA MAIOR OU IGUAL A 6M² COM VÃOS E ARGAMASSA DE ASSENTAMENTO COM PREPARO EM BETONEIRA. AF_06/2014</t>
  </si>
  <si>
    <t>ELETRODUTO FLEXÍVEL CORRUGADO, PVC, DN 25 MM (3/4"), PARA CIRCUITOS TERMINAIS, INSTALADO EM PAREDE - FORNECIMENTO E INSTALAÇÃO. AF_12/2015</t>
  </si>
  <si>
    <t>ELETRODUTO FLEXÍVEL CORRUGADO, PVC, DN 32 MM (1"), PARA CIRCUITOS TERMINAIS, INSTALADO EM PAREDE - FORNECIMENTO E INSTALAÇÃO. AF_12/2015</t>
  </si>
  <si>
    <t>CABO DE COBRE FLEXÍVEL ISOLADO, 6 MM², ANTI-CHAMA 450/750 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</si>
  <si>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</si>
  <si>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16 MM², ANTI-CHAMA 0,6/1,0 KV, PARA DISTRIBUIÇÃO - FORNECIMENTO E INSTALAÇÃO. AF_12/2015</t>
  </si>
  <si>
    <t>INTERRUPTOR SIMPLES (1 MÓDULO), 10A/250V, INCLUINDO SUPORTE E PLACA - FORNECIMENTO E INSTALAÇÃO. AF_12/2015</t>
  </si>
  <si>
    <t>TOMADA MÉDIA DE EMBUTIR (1 MÓDULO), 2P+T 20 A, INCLUINDO SUPORTE E PLACA - FORNECIMENTO E INSTALAÇÃO. AF_12/2015</t>
  </si>
  <si>
    <t>LUMINÁRIA ARANDELA TIPO TARTARUGA, COM GRADE, PARA 1 LÂMPADA DE 15 W - FORNECIMENTO E INSTALAÇÃO. AF_11/2017</t>
  </si>
  <si>
    <t>DISJUNTOR MONOPOLAR TIPO DIN, CORRENTE NOMINAL DE 20A - FORNECIMENTO E INSTALAÇÃO. AF_04/2016</t>
  </si>
  <si>
    <t>DISJUNTOR BIPOLAR TIPO DIN, CORRENTE NOMINAL DE 32A - FORNECIMENTO E INSTALAÇÃO. AF_04/2016</t>
  </si>
  <si>
    <t>COMP. 01</t>
  </si>
  <si>
    <t>DISJUNTOR BIPOLAR TIPO DIN, CORRENTE NOMINAL DE 63A - FORNECIMENTO E INSTALAÇÃO. AF_04/2016</t>
  </si>
  <si>
    <t>DISPOSITIVO DPS CLASSE II, 1 POLO, TENSAO MAXIMA DE 275 V, CORRENTE MAXIMA DE *20* KA (TIPO AC)</t>
  </si>
  <si>
    <t xml:space="preserve">UN    </t>
  </si>
  <si>
    <t>CAIXA RETANGULAR 4" X 2" MÉDIA (1,30 M DO PISO), PVC, INSTALADA EM PAREDE - FORNECIMENTO E INSTALAÇÃO. AF_12/2015</t>
  </si>
  <si>
    <t>ENTRADA DE ENERGIA ELÉTRICA AÉREA BIFÁSICA 63A COM POSTE DE CONCRETO, INCLUSIVE CABEAMENTO, CAIXA DE PROTEÇÃO PARA MEDIDOR E ATERRAMENTO.</t>
  </si>
  <si>
    <t>ESQUADRIAS E ACESSÓRIOS</t>
  </si>
  <si>
    <t>5.11</t>
  </si>
  <si>
    <t>5.12</t>
  </si>
  <si>
    <t>5.13</t>
  </si>
  <si>
    <t>5.14</t>
  </si>
  <si>
    <t>BARRA DE APOIO RETA, EM ALUMINIO, COMPRIMENTO 60CM, DIAMETRO MINIMO 3 CM (PORTAS)</t>
  </si>
  <si>
    <t>BARRA DE APOIO RETA, EM ALUMINIO, COMPRIMENTO 70CM, DIAMETRO MINIMO 3 CM (BACIA SANITÁRIA - VERTICAL)</t>
  </si>
  <si>
    <t>BARRA DE APOIO RETA, EM ALUMINIO, COMPRIMENTO 80 CM, DIAMETRO MINIMO 3 CM (BACIA SANITÁRIA - HORIZONTAL)</t>
  </si>
  <si>
    <t>BARRA DE APOIO, EM ALUMINIO, COMPRIMENTO 90 CM, DIAMETRO MINIMO 3 CM (LAVATÓRIO)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</si>
  <si>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</si>
  <si>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</si>
  <si>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</si>
  <si>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</si>
  <si>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</si>
  <si>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</si>
  <si>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</si>
  <si>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</si>
  <si>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</si>
  <si>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</si>
  <si>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8.7</t>
  </si>
  <si>
    <t xml:space="preserve">M3    </t>
  </si>
  <si>
    <t>LANÇAMENTO COM USO DE BOMBA, ADENSAMENTO E ACABAMENTO DE CONCRETO EM ESTRUTURAS. AF_12/2015</t>
  </si>
  <si>
    <t>ARMAÇÃO DE BLOCO, VIGA BALDRAME OU SAPATA UTILIZANDO AÇO CA-50 DE 8 MM - MONTAGEM. AF_06/2017</t>
  </si>
  <si>
    <t>KG</t>
  </si>
  <si>
    <t>ARMAÇÃO DE PILAR OU VIGA DE UMA ESTRUTURA CONVENCIONAL DE CONCRETO ARMADO EM UMA EDIFICAÇÃO TÉRREA OU SOBRADO UTILIZANDO AÇO CA-50 DE 10,0 MM - MONTAGEM. AF_12/2015</t>
  </si>
  <si>
    <t>ARMAÇÃO DE PILAR OU VIGA DE UMA ESTRUTURA CONVENCIONAL DE CONCRETO ARMADO EM UMA EDIFICAÇÃO TÉRREA OU SOBRADO UTILIZANDO AÇO CA-60 DE 5,0 MM - MONTAGEM. AF_12/2015</t>
  </si>
  <si>
    <t>CINTA DE AMARRAÇÃO DE ALVENARIA MOLDADA IN LOCO EM CONCRETO (12X12CM). AF_03/2016</t>
  </si>
  <si>
    <t>74202/2</t>
  </si>
  <si>
    <t>LAJE PRE-MOLDADA P/PISO, SOBRECARGA 200KG/M2, VAOS ATE 3,50M/E=8CM, C/LAJOTAS E CAP.C/CONC FCK=20MPA, 4CM, INTER-EIXO 38CM, C/ESCORAMENTO (REAPR.3X) E FERRAGEM NEGATIVA</t>
  </si>
  <si>
    <t>2.7</t>
  </si>
  <si>
    <t>2.9</t>
  </si>
  <si>
    <t>2.10</t>
  </si>
  <si>
    <t>2.11</t>
  </si>
  <si>
    <t>2.12</t>
  </si>
  <si>
    <t>74209/1</t>
  </si>
  <si>
    <t>PLACA DE OBRA EM CHAPA DE ACO GALVANIZADO</t>
  </si>
  <si>
    <t>4.9</t>
  </si>
  <si>
    <t>IMPERMEABILIZAÇÃO DE SUPERFÍCIE COM IMPERMEABILIZANTE SEMI-FLEXIVEL (MAI), 3 DEMÃOS. AF_06/2018</t>
  </si>
  <si>
    <t>FORRO, COBERTURA E ÁGUAS PLUVIAIS</t>
  </si>
  <si>
    <t>2.8</t>
  </si>
  <si>
    <t>FABRICAÇÃO, MONTAGEM E DESMONTAGEM DE FÔRMA PARA ESTRUTURAS DE CONCRETO ARMADO, EM MADEIRA SERRADA, E=25 MM, 2 UTILIZAÇÕES. AF_06/2017</t>
  </si>
  <si>
    <t>CONCRETO USINADO BOMBEAVEL, CLASSE DE RESISTENCIA C25, COM BRITA 0 E 1, SLUMP = 100 +/- 20 MM, EXCLUI SERVICO DE BOMBEAMENTO (NBR 8953)</t>
  </si>
  <si>
    <t>ESCAVAÇÃO MANUAL PARA BLOCO DE COROAMENTO OU SAPATA, COM PREVISÃO DE FÔRMA. AF_06/2017</t>
  </si>
  <si>
    <t>ESCAVAÇÃO MANUAL DE VALA PARA VIGA BALDRAME, COM PREVISÃO DE FÔRMA. AF_06/2017</t>
  </si>
  <si>
    <t>REVESTIMENTO CERÂMICO PARA PISO COM PLACAS TIPO ESMALTADA EXTRA DE DIMENSÕES 45X45 CM APLICADA EM AMBIENTES DE ÁREA MAIOR QUE 10 M2. AF_06/2014</t>
  </si>
  <si>
    <t>REVESTIMENTO CERÂMICO PARA PAREDES INTERNAS COM PLACAS TIPO ESMALTADA EXTRA DE DIMENSÕES 25X35 CM APLICADAS EM AMBIENTES DE ÁREA MAIOR QUE 5 M² NA ALTURA INTEIRA DAS PAREDES. AF_06/2014</t>
  </si>
  <si>
    <t>CAIXA SIFONADA, PVC, DN 100 X 100 X 50 MM, JUNTA ELÁSTICA, FORNECIDA E INSTALADA EM RAMAL DE DESCARGA OU EM RAMAL DE ESGOTO SANITÁRIO. AF_12/2014</t>
  </si>
  <si>
    <t>KIT CAVALETE PARA MEDIÇÃO DE ÁGUA - ENTRADA PRINCIPAL, EM PVC SOLDÁVEL DN 25 (¾")   FORNECIMENTO E INSTALAÇÃO (EXCLUSIVE HIDRÔMETRO). AF_11/2016</t>
  </si>
  <si>
    <t>74131/4</t>
  </si>
  <si>
    <t>SERVIÇO DE EMBOÇO/MASSA ÚNICA, APLICADO MANUALMENTE, TRAÇO 1:2:8, EM BETONEIRA DE 400L, PAREDES INTERNAS, COM EXECUÇÃO DE TALISCAS, EDIFICAÇÃO HABITACIONAL UNIFAMILIAR (CASAS) E EDIFICAÇÃO PÚBLICA PADRÃO. AF_12/2014</t>
  </si>
  <si>
    <t>SINAPI FEV/2019 DESONERADO</t>
  </si>
  <si>
    <t>FORRO EM RÉGUAS DE PVC, FRISADO, PARA AMBIENTES COMERCIAIS, INCLUSIVE ESTRUTURA DE FIXAÇÃO. AF_05/2017_P</t>
  </si>
  <si>
    <t>LASTRO COM MATERIAL GRANULAR, APLICAÇÃO EM PISOS OU RADIERS, ESPESSURA DE *5 CM*. AF_08/2017</t>
  </si>
  <si>
    <t>EXECUÇÃO DE PISO DE CONCRETO COM CONCRETO MOLDADO IN LOCO, FCK=20MPA, FEITO EM OBRA, ACABAMENTO DESEMPENADO, NÃO ARMADO (E = 7CM). AF_07/2016</t>
  </si>
  <si>
    <t>KIT DE PORTA DE MADEIRA, PINTADA, SEMI-OCA (LEVE OU MÉDIA), PADRÃO POPULAR, 80X210CM, ESPESSURA DE 3,5CM, ITENS INCLUSOS: DOBRADIÇAS, MONTAGEM E INSTALAÇÃO DO BATENTE, FECHADURA COM EXECUÇÃO DO FURO - FORNECIMENTO E INSTALAÇÃO. AF_08/2015</t>
  </si>
  <si>
    <t>KIT DE PORTA DE MADEIRA, PINTADA, SEMI-OCA (LEVE OU MÉDIA), PADRÃO POPULAR, 90X210CM, ESPESSURA DE 3,5CM, ITENS INCLUSOS: DOBRADIÇAS, MONTAGEM E INSTALAÇÃO DO BATENTE, FECHADURA COM EXECUÇÃO DO FURO - FORNECIMENTO E INSTALAÇÃO. AF_08/2015</t>
  </si>
  <si>
    <t>TP-017/2019</t>
  </si>
  <si>
    <t>preencher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</si>
</sst>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[$-416]dddd\,\ d&quot; de &quot;mmmm&quot; de &quot;yyyy"/>
    <numFmt numFmtId="186" formatCode="[$-416]mmmm\-yy;@"/>
    <numFmt numFmtId="187" formatCode="[$-416]mmm\-yy;@"/>
    <numFmt numFmtId="188" formatCode="[$-416]d\-mmm;@"/>
    <numFmt numFmtId="189" formatCode="_-[$R$-416]\ * #,##0.00_-;\-[$R$-416]\ * #,##0.00_-;_-[$R$-416]\ * &quot;-&quot;??_-;_-@_-"/>
    <numFmt numFmtId="190" formatCode="###,###,##0.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left" wrapText="1"/>
      <protection/>
    </xf>
    <xf numFmtId="0" fontId="4" fillId="0" borderId="32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38" borderId="43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 locked="0"/>
    </xf>
    <xf numFmtId="1" fontId="2" fillId="36" borderId="46" xfId="0" applyNumberFormat="1" applyFont="1" applyFill="1" applyBorder="1" applyAlignment="1" applyProtection="1">
      <alignment horizontal="center" vertical="center"/>
      <protection locked="0"/>
    </xf>
    <xf numFmtId="1" fontId="2" fillId="36" borderId="47" xfId="0" applyNumberFormat="1" applyFont="1" applyFill="1" applyBorder="1" applyAlignment="1" applyProtection="1">
      <alignment horizontal="center" vertical="center"/>
      <protection locked="0"/>
    </xf>
    <xf numFmtId="10" fontId="2" fillId="0" borderId="48" xfId="0" applyNumberFormat="1" applyFont="1" applyBorder="1" applyAlignment="1" applyProtection="1">
      <alignment horizontal="center"/>
      <protection/>
    </xf>
    <xf numFmtId="10" fontId="2" fillId="0" borderId="49" xfId="0" applyNumberFormat="1" applyFont="1" applyBorder="1" applyAlignment="1" applyProtection="1">
      <alignment horizontal="center"/>
      <protection/>
    </xf>
    <xf numFmtId="10" fontId="2" fillId="0" borderId="50" xfId="0" applyNumberFormat="1" applyFont="1" applyBorder="1" applyAlignment="1" applyProtection="1">
      <alignment horizontal="center"/>
      <protection/>
    </xf>
    <xf numFmtId="187" fontId="2" fillId="36" borderId="45" xfId="0" applyNumberFormat="1" applyFont="1" applyFill="1" applyBorder="1" applyAlignment="1" applyProtection="1">
      <alignment horizontal="center" vertical="center"/>
      <protection locked="0"/>
    </xf>
    <xf numFmtId="187" fontId="2" fillId="36" borderId="46" xfId="0" applyNumberFormat="1" applyFont="1" applyFill="1" applyBorder="1" applyAlignment="1" applyProtection="1">
      <alignment horizontal="center" vertical="center"/>
      <protection locked="0"/>
    </xf>
    <xf numFmtId="187" fontId="2" fillId="36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vertical="center"/>
      <protection/>
    </xf>
    <xf numFmtId="0" fontId="14" fillId="0" borderId="5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48" xfId="0" applyNumberFormat="1" applyFont="1" applyBorder="1" applyAlignment="1" applyProtection="1">
      <alignment horizontal="distributed" vertical="top"/>
      <protection/>
    </xf>
    <xf numFmtId="0" fontId="2" fillId="0" borderId="49" xfId="0" applyFont="1" applyBorder="1" applyAlignment="1" applyProtection="1">
      <alignment horizontal="distributed" vertical="top"/>
      <protection/>
    </xf>
    <xf numFmtId="0" fontId="2" fillId="0" borderId="50" xfId="0" applyFont="1" applyBorder="1" applyAlignment="1" applyProtection="1">
      <alignment horizontal="distributed" vertical="top"/>
      <protection/>
    </xf>
    <xf numFmtId="0" fontId="10" fillId="37" borderId="53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54" xfId="0" applyFont="1" applyFill="1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0" fontId="4" fillId="0" borderId="43" xfId="0" applyFont="1" applyBorder="1" applyAlignment="1" applyProtection="1">
      <alignment horizontal="left" wrapText="1" indent="2"/>
      <protection/>
    </xf>
    <xf numFmtId="10" fontId="14" fillId="39" borderId="55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1" fontId="2" fillId="36" borderId="45" xfId="0" applyNumberFormat="1" applyFont="1" applyFill="1" applyBorder="1" applyAlignment="1" applyProtection="1">
      <alignment horizontal="center" vertical="center"/>
      <protection/>
    </xf>
    <xf numFmtId="1" fontId="2" fillId="36" borderId="46" xfId="0" applyNumberFormat="1" applyFont="1" applyFill="1" applyBorder="1" applyAlignment="1" applyProtection="1">
      <alignment horizontal="center" vertical="center"/>
      <protection/>
    </xf>
    <xf numFmtId="1" fontId="2" fillId="36" borderId="4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6" borderId="45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10" fontId="10" fillId="36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2" fontId="2" fillId="36" borderId="37" xfId="0" applyNumberFormat="1" applyFont="1" applyFill="1" applyBorder="1" applyAlignment="1" applyProtection="1">
      <alignment horizontal="right" vertical="center"/>
      <protection/>
    </xf>
    <xf numFmtId="2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45" applyFont="1" applyFill="1" applyBorder="1" applyAlignment="1" applyProtection="1">
      <alignment horizontal="right" vertical="center"/>
      <protection/>
    </xf>
    <xf numFmtId="168" fontId="2" fillId="36" borderId="36" xfId="45" applyFont="1" applyFill="1" applyBorder="1" applyAlignment="1" applyProtection="1">
      <alignment horizontal="right" vertical="center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87" fontId="2" fillId="36" borderId="24" xfId="0" applyNumberFormat="1" applyFont="1" applyFill="1" applyBorder="1" applyAlignment="1" applyProtection="1">
      <alignment horizontal="left" vertical="center" indent="2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170" fontId="4" fillId="0" borderId="59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4" fontId="2" fillId="36" borderId="37" xfId="0" applyNumberFormat="1" applyFont="1" applyFill="1" applyBorder="1" applyAlignment="1" applyProtection="1">
      <alignment horizontal="right" vertical="center"/>
      <protection/>
    </xf>
    <xf numFmtId="4" fontId="2" fillId="36" borderId="3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187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40" borderId="60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/>
      <protection/>
    </xf>
    <xf numFmtId="0" fontId="4" fillId="41" borderId="10" xfId="0" applyFont="1" applyFill="1" applyBorder="1" applyAlignment="1" applyProtection="1">
      <alignment/>
      <protection/>
    </xf>
    <xf numFmtId="170" fontId="4" fillId="41" borderId="10" xfId="0" applyNumberFormat="1" applyFont="1" applyFill="1" applyBorder="1" applyAlignment="1" applyProtection="1">
      <alignment/>
      <protection/>
    </xf>
    <xf numFmtId="170" fontId="1" fillId="41" borderId="10" xfId="0" applyNumberFormat="1" applyFont="1" applyFill="1" applyBorder="1" applyAlignment="1" applyProtection="1">
      <alignment/>
      <protection/>
    </xf>
    <xf numFmtId="170" fontId="1" fillId="41" borderId="10" xfId="0" applyNumberFormat="1" applyFont="1" applyFill="1" applyBorder="1" applyAlignment="1" applyProtection="1">
      <alignment horizontal="right"/>
      <protection/>
    </xf>
    <xf numFmtId="0" fontId="4" fillId="0" borderId="58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4" fillId="0" borderId="43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Alignment="1" applyProtection="1">
      <alignment vertical="center" wrapText="1"/>
      <protection/>
    </xf>
    <xf numFmtId="1" fontId="0" fillId="0" borderId="0" xfId="0" applyNumberFormat="1" applyFont="1" applyAlignment="1" applyProtection="1">
      <alignment vertical="center" wrapText="1"/>
      <protection/>
    </xf>
    <xf numFmtId="2" fontId="0" fillId="0" borderId="0" xfId="0" applyNumberFormat="1" applyFont="1" applyAlignment="1" applyProtection="1">
      <alignment vertical="center" wrapText="1"/>
      <protection/>
    </xf>
    <xf numFmtId="0" fontId="61" fillId="0" borderId="0" xfId="0" applyFont="1" applyAlignment="1" applyProtection="1">
      <alignment/>
      <protection/>
    </xf>
    <xf numFmtId="0" fontId="4" fillId="38" borderId="43" xfId="0" applyNumberFormat="1" applyFont="1" applyFill="1" applyBorder="1" applyAlignment="1" applyProtection="1">
      <alignment horizontal="left"/>
      <protection/>
    </xf>
    <xf numFmtId="0" fontId="4" fillId="38" borderId="43" xfId="0" applyFont="1" applyFill="1" applyBorder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horizontal="left" vertical="center" wrapText="1"/>
      <protection/>
    </xf>
    <xf numFmtId="0" fontId="4" fillId="0" borderId="61" xfId="0" applyFont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170" fontId="4" fillId="0" borderId="35" xfId="0" applyNumberFormat="1" applyFont="1" applyFill="1" applyBorder="1" applyAlignment="1" applyProtection="1">
      <alignment horizontal="right"/>
      <protection/>
    </xf>
    <xf numFmtId="0" fontId="4" fillId="0" borderId="47" xfId="0" applyFont="1" applyBorder="1" applyAlignment="1" applyProtection="1">
      <alignment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 vertical="center" wrapText="1"/>
      <protection/>
    </xf>
    <xf numFmtId="0" fontId="62" fillId="0" borderId="47" xfId="0" applyFont="1" applyBorder="1" applyAlignment="1" applyProtection="1">
      <alignment/>
      <protection/>
    </xf>
    <xf numFmtId="170" fontId="4" fillId="0" borderId="44" xfId="0" applyNumberFormat="1" applyFont="1" applyFill="1" applyBorder="1" applyAlignment="1" applyProtection="1">
      <alignment horizontal="right"/>
      <protection/>
    </xf>
    <xf numFmtId="170" fontId="4" fillId="0" borderId="25" xfId="0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0" fontId="1" fillId="41" borderId="10" xfId="0" applyFont="1" applyFill="1" applyBorder="1" applyAlignment="1" applyProtection="1">
      <alignment horizontal="right"/>
      <protection/>
    </xf>
    <xf numFmtId="170" fontId="4" fillId="0" borderId="43" xfId="0" applyNumberFormat="1" applyFont="1" applyFill="1" applyBorder="1" applyAlignment="1" applyProtection="1">
      <alignment/>
      <protection locked="0"/>
    </xf>
    <xf numFmtId="170" fontId="4" fillId="0" borderId="43" xfId="0" applyNumberFormat="1" applyFont="1" applyFill="1" applyBorder="1" applyAlignment="1" applyProtection="1">
      <alignment horizontal="right"/>
      <protection locked="0"/>
    </xf>
    <xf numFmtId="0" fontId="4" fillId="38" borderId="43" xfId="0" applyNumberFormat="1" applyFont="1" applyFill="1" applyBorder="1" applyAlignment="1" applyProtection="1">
      <alignment horizontal="right"/>
      <protection locked="0"/>
    </xf>
    <xf numFmtId="0" fontId="4" fillId="0" borderId="43" xfId="0" applyNumberFormat="1" applyFont="1" applyFill="1" applyBorder="1" applyAlignment="1" applyProtection="1">
      <alignment horizontal="right"/>
      <protection locked="0"/>
    </xf>
    <xf numFmtId="170" fontId="4" fillId="0" borderId="32" xfId="0" applyNumberFormat="1" applyFont="1" applyFill="1" applyBorder="1" applyAlignment="1" applyProtection="1">
      <alignment horizontal="right"/>
      <protection locked="0"/>
    </xf>
    <xf numFmtId="170" fontId="4" fillId="0" borderId="24" xfId="0" applyNumberFormat="1" applyFont="1" applyFill="1" applyBorder="1" applyAlignment="1" applyProtection="1">
      <alignment horizontal="right"/>
      <protection locked="0"/>
    </xf>
    <xf numFmtId="10" fontId="4" fillId="0" borderId="43" xfId="52" applyNumberFormat="1" applyFont="1" applyFill="1" applyBorder="1" applyAlignment="1" applyProtection="1">
      <alignment horizontal="center"/>
      <protection/>
    </xf>
    <xf numFmtId="10" fontId="4" fillId="0" borderId="59" xfId="52" applyNumberFormat="1" applyFont="1" applyFill="1" applyBorder="1" applyAlignment="1" applyProtection="1">
      <alignment horizontal="center"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0" fontId="4" fillId="0" borderId="62" xfId="0" applyFont="1" applyFill="1" applyBorder="1" applyAlignment="1" applyProtection="1">
      <alignment/>
      <protection/>
    </xf>
    <xf numFmtId="170" fontId="4" fillId="0" borderId="32" xfId="0" applyNumberFormat="1" applyFont="1" applyFill="1" applyBorder="1" applyAlignment="1" applyProtection="1">
      <alignment horizontal="center"/>
      <protection/>
    </xf>
    <xf numFmtId="10" fontId="4" fillId="0" borderId="32" xfId="52" applyNumberFormat="1" applyFont="1" applyFill="1" applyBorder="1" applyAlignment="1" applyProtection="1">
      <alignment horizontal="center"/>
      <protection/>
    </xf>
    <xf numFmtId="10" fontId="4" fillId="0" borderId="57" xfId="52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0" fontId="4" fillId="0" borderId="63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47" xfId="0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64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10" fontId="4" fillId="0" borderId="43" xfId="52" applyNumberFormat="1" applyFont="1" applyFill="1" applyBorder="1" applyAlignment="1" applyProtection="1">
      <alignment horizontal="center"/>
      <protection locked="0"/>
    </xf>
    <xf numFmtId="10" fontId="4" fillId="0" borderId="24" xfId="52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77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8"/>
  <sheetViews>
    <sheetView tabSelected="1" view="pageBreakPreview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133" customWidth="1"/>
    <col min="20" max="20" width="9.140625" style="134" customWidth="1"/>
    <col min="21" max="16384" width="9.140625" style="83" customWidth="1"/>
  </cols>
  <sheetData>
    <row r="1" ht="35.25" customHeight="1">
      <c r="B1" s="132" t="s">
        <v>66</v>
      </c>
    </row>
    <row r="2" spans="2:20" s="136" customFormat="1" ht="32.25" customHeight="1">
      <c r="B2" s="135" t="s">
        <v>26</v>
      </c>
      <c r="C2" s="135"/>
      <c r="D2" s="135"/>
      <c r="E2" s="135"/>
      <c r="F2" s="135"/>
      <c r="S2" s="137"/>
      <c r="T2" s="138"/>
    </row>
    <row r="3" spans="2:20" s="59" customFormat="1" ht="12.75">
      <c r="B3" s="59" t="s">
        <v>62</v>
      </c>
      <c r="C3" s="139" t="s">
        <v>348</v>
      </c>
      <c r="D3" s="140"/>
      <c r="E3" s="140"/>
      <c r="F3" s="141"/>
      <c r="S3" s="142"/>
      <c r="T3" s="143"/>
    </row>
    <row r="4" spans="2:20" s="59" customFormat="1" ht="12.75">
      <c r="B4" s="59" t="s">
        <v>27</v>
      </c>
      <c r="C4" s="139" t="s">
        <v>63</v>
      </c>
      <c r="D4" s="140"/>
      <c r="E4" s="140"/>
      <c r="F4" s="141"/>
      <c r="S4" s="142"/>
      <c r="T4" s="143"/>
    </row>
    <row r="5" spans="2:20" s="59" customFormat="1" ht="12.75">
      <c r="B5" s="144" t="s">
        <v>28</v>
      </c>
      <c r="C5" s="139" t="s">
        <v>197</v>
      </c>
      <c r="D5" s="140"/>
      <c r="E5" s="140"/>
      <c r="F5" s="141"/>
      <c r="S5" s="142"/>
      <c r="T5" s="143"/>
    </row>
    <row r="6" spans="2:20" s="99" customFormat="1" ht="13.5" customHeight="1">
      <c r="B6" s="99" t="s">
        <v>67</v>
      </c>
      <c r="C6" s="145" t="s">
        <v>198</v>
      </c>
      <c r="D6" s="140"/>
      <c r="E6" s="140"/>
      <c r="F6" s="141"/>
      <c r="S6" s="146"/>
      <c r="T6" s="147"/>
    </row>
    <row r="7" spans="2:20" s="99" customFormat="1" ht="13.5" customHeight="1">
      <c r="B7" s="99" t="s">
        <v>69</v>
      </c>
      <c r="C7" s="101" t="s">
        <v>64</v>
      </c>
      <c r="D7" s="102"/>
      <c r="E7" s="102"/>
      <c r="F7" s="103"/>
      <c r="S7" s="146"/>
      <c r="T7" s="147"/>
    </row>
    <row r="8" spans="2:20" s="99" customFormat="1" ht="13.5" customHeight="1">
      <c r="B8" s="99" t="s">
        <v>65</v>
      </c>
      <c r="C8" s="101" t="s">
        <v>64</v>
      </c>
      <c r="D8" s="102"/>
      <c r="E8" s="102"/>
      <c r="F8" s="103"/>
      <c r="S8" s="146"/>
      <c r="T8" s="147"/>
    </row>
    <row r="9" spans="2:20" s="99" customFormat="1" ht="12.75">
      <c r="B9" s="99" t="s">
        <v>70</v>
      </c>
      <c r="C9" s="107" t="s">
        <v>342</v>
      </c>
      <c r="D9" s="108"/>
      <c r="E9" s="108"/>
      <c r="F9" s="109"/>
      <c r="S9" s="146"/>
      <c r="T9" s="147"/>
    </row>
    <row r="10" spans="3:20" s="99" customFormat="1" ht="12.75">
      <c r="C10" s="148"/>
      <c r="D10" s="149"/>
      <c r="E10" s="149"/>
      <c r="F10" s="149"/>
      <c r="S10" s="146"/>
      <c r="T10" s="147"/>
    </row>
    <row r="11" spans="2:20" s="99" customFormat="1" ht="24.75" customHeight="1">
      <c r="B11" s="56" t="s">
        <v>29</v>
      </c>
      <c r="C11" s="57">
        <v>1</v>
      </c>
      <c r="D11" s="58">
        <f>IF(C11&gt;0,IF(C11&lt;7,,"&lt;--- Insira valor entre 1 e 6"),"&lt;--- Insira valor entre 1 e 6")</f>
        <v>0</v>
      </c>
      <c r="E11" s="59"/>
      <c r="F11" s="60"/>
      <c r="S11" s="146"/>
      <c r="T11" s="147"/>
    </row>
    <row r="12" spans="2:20" s="99" customFormat="1" ht="12.75">
      <c r="B12" s="61" t="s">
        <v>30</v>
      </c>
      <c r="C12" s="53">
        <v>1</v>
      </c>
      <c r="D12" s="104" t="s">
        <v>31</v>
      </c>
      <c r="E12" s="105"/>
      <c r="F12" s="106"/>
      <c r="S12" s="146"/>
      <c r="T12" s="147"/>
    </row>
    <row r="13" spans="2:20" s="99" customFormat="1" ht="25.5">
      <c r="B13" s="61" t="s">
        <v>32</v>
      </c>
      <c r="C13" s="62">
        <v>2</v>
      </c>
      <c r="D13" s="54">
        <f>IF(D14&lt;&gt;0,0,"( X )")</f>
        <v>0</v>
      </c>
      <c r="E13" s="63" t="s">
        <v>33</v>
      </c>
      <c r="F13" s="64"/>
      <c r="S13" s="146"/>
      <c r="T13" s="147"/>
    </row>
    <row r="14" spans="2:20" s="99" customFormat="1" ht="51">
      <c r="B14" s="61" t="s">
        <v>34</v>
      </c>
      <c r="C14" s="62">
        <v>3</v>
      </c>
      <c r="D14" s="65" t="s">
        <v>84</v>
      </c>
      <c r="E14" s="66" t="s">
        <v>35</v>
      </c>
      <c r="F14" s="67"/>
      <c r="S14" s="146"/>
      <c r="T14" s="147"/>
    </row>
    <row r="15" spans="2:20" s="99" customFormat="1" ht="51">
      <c r="B15" s="61" t="s">
        <v>36</v>
      </c>
      <c r="C15" s="62">
        <v>4</v>
      </c>
      <c r="D15" s="115" t="s">
        <v>37</v>
      </c>
      <c r="E15" s="116"/>
      <c r="F15" s="117"/>
      <c r="S15" s="146"/>
      <c r="T15" s="147"/>
    </row>
    <row r="16" spans="2:20" s="99" customFormat="1" ht="25.5">
      <c r="B16" s="61" t="s">
        <v>38</v>
      </c>
      <c r="C16" s="62">
        <v>5</v>
      </c>
      <c r="D16" s="174">
        <f>IF(D17&lt;&gt;0,0,"( X )")</f>
        <v>0</v>
      </c>
      <c r="E16" s="63" t="s">
        <v>39</v>
      </c>
      <c r="F16" s="64"/>
      <c r="S16" s="146"/>
      <c r="T16" s="147"/>
    </row>
    <row r="17" spans="2:20" s="99" customFormat="1" ht="25.5">
      <c r="B17" s="61" t="s">
        <v>40</v>
      </c>
      <c r="C17" s="62">
        <v>6</v>
      </c>
      <c r="D17" s="175" t="s">
        <v>84</v>
      </c>
      <c r="E17" s="66" t="s">
        <v>41</v>
      </c>
      <c r="F17" s="67"/>
      <c r="S17" s="146"/>
      <c r="T17" s="147"/>
    </row>
    <row r="18" spans="2:20" s="99" customFormat="1" ht="12.75">
      <c r="B18" s="68"/>
      <c r="C18" s="59"/>
      <c r="D18" s="59"/>
      <c r="E18" s="59"/>
      <c r="F18" s="60"/>
      <c r="S18" s="146"/>
      <c r="T18" s="147"/>
    </row>
    <row r="19" spans="2:10" ht="15.75" customHeight="1">
      <c r="B19" s="69"/>
      <c r="C19" s="118" t="s">
        <v>42</v>
      </c>
      <c r="D19" s="118"/>
      <c r="E19" s="118"/>
      <c r="H19" s="150" t="s">
        <v>88</v>
      </c>
      <c r="I19" s="151" t="str">
        <f>F21</f>
        <v>preencher</v>
      </c>
      <c r="J19" s="150"/>
    </row>
    <row r="20" spans="2:20" s="152" customFormat="1" ht="31.5">
      <c r="B20" s="70" t="s">
        <v>43</v>
      </c>
      <c r="C20" s="71" t="s">
        <v>44</v>
      </c>
      <c r="D20" s="71" t="s">
        <v>45</v>
      </c>
      <c r="E20" s="71" t="s">
        <v>46</v>
      </c>
      <c r="F20" s="72" t="s">
        <v>47</v>
      </c>
      <c r="H20" s="153" t="s">
        <v>89</v>
      </c>
      <c r="I20" s="154" t="str">
        <f>F22</f>
        <v>preencher</v>
      </c>
      <c r="J20" s="153"/>
      <c r="S20" s="155"/>
      <c r="T20" s="156"/>
    </row>
    <row r="21" spans="2:19" ht="15.75">
      <c r="B21" s="73" t="s">
        <v>48</v>
      </c>
      <c r="C21" s="74">
        <v>0.03</v>
      </c>
      <c r="D21" s="75">
        <v>0.04</v>
      </c>
      <c r="E21" s="76">
        <v>0.055</v>
      </c>
      <c r="F21" s="131" t="s">
        <v>349</v>
      </c>
      <c r="G21" s="157" t="str">
        <f>IF(F21=0,"",IF(F21&lt;C21,"Atenção, observar os intervalos!",IF(F21&gt;E21,"Atenção, observar os intervalos!","")))</f>
        <v>Atenção, observar os intervalos!</v>
      </c>
      <c r="H21" s="150" t="s">
        <v>90</v>
      </c>
      <c r="I21" s="151" t="str">
        <f>I20</f>
        <v>preencher</v>
      </c>
      <c r="J21" s="150"/>
      <c r="R21" s="134"/>
      <c r="S21" s="134"/>
    </row>
    <row r="22" spans="2:19" ht="15.75">
      <c r="B22" s="73" t="s">
        <v>49</v>
      </c>
      <c r="C22" s="77">
        <v>0.008</v>
      </c>
      <c r="D22" s="78">
        <v>0.008</v>
      </c>
      <c r="E22" s="79">
        <v>0.01</v>
      </c>
      <c r="F22" s="131" t="s">
        <v>349</v>
      </c>
      <c r="G22" s="157" t="str">
        <f>IF(F22=0,"",IF(F22&lt;C22,"Atenção, observar os intervalos!",IF(F22&gt;E22,"Atenção, observar os intervalos!","")))</f>
        <v>Atenção, observar os intervalos!</v>
      </c>
      <c r="H22" s="150" t="s">
        <v>91</v>
      </c>
      <c r="I22" s="151" t="str">
        <f aca="true" t="shared" si="0" ref="I22:I27">F23</f>
        <v>preencher</v>
      </c>
      <c r="J22" s="150"/>
      <c r="R22" s="134"/>
      <c r="S22" s="134"/>
    </row>
    <row r="23" spans="2:19" ht="15.75">
      <c r="B23" s="73" t="s">
        <v>50</v>
      </c>
      <c r="C23" s="77">
        <v>0.0097</v>
      </c>
      <c r="D23" s="78">
        <v>0.0127</v>
      </c>
      <c r="E23" s="79">
        <v>0.0127</v>
      </c>
      <c r="F23" s="131" t="s">
        <v>349</v>
      </c>
      <c r="G23" s="157" t="str">
        <f>IF(F23=0,"",IF(F23&lt;C23,"Atenção, observar os intervalos!",IF(F23&gt;E23,"Atenção, observar os intervalos!","")))</f>
        <v>Atenção, observar os intervalos!</v>
      </c>
      <c r="H23" s="150" t="s">
        <v>92</v>
      </c>
      <c r="I23" s="151" t="str">
        <f t="shared" si="0"/>
        <v>preencher</v>
      </c>
      <c r="J23" s="158"/>
      <c r="R23" s="134"/>
      <c r="S23" s="134"/>
    </row>
    <row r="24" spans="2:19" ht="15.75">
      <c r="B24" s="73" t="s">
        <v>51</v>
      </c>
      <c r="C24" s="77">
        <v>0.0059</v>
      </c>
      <c r="D24" s="78">
        <v>0.0123</v>
      </c>
      <c r="E24" s="79">
        <v>0.0139</v>
      </c>
      <c r="F24" s="131" t="s">
        <v>349</v>
      </c>
      <c r="G24" s="157" t="str">
        <f>IF(F24=0,"",IF(F24&lt;C24,"Atenção, observar os intervalos!",IF(F24&gt;E24,"Atenção, observar os intervalos!","")))</f>
        <v>Atenção, observar os intervalos!</v>
      </c>
      <c r="H24" s="150" t="s">
        <v>93</v>
      </c>
      <c r="I24" s="151" t="str">
        <f t="shared" si="0"/>
        <v>preencher</v>
      </c>
      <c r="J24" s="158"/>
      <c r="R24" s="134"/>
      <c r="S24" s="134"/>
    </row>
    <row r="25" spans="2:19" ht="15.75">
      <c r="B25" s="73" t="s">
        <v>52</v>
      </c>
      <c r="C25" s="80">
        <v>0.0616</v>
      </c>
      <c r="D25" s="81">
        <v>0.074</v>
      </c>
      <c r="E25" s="82">
        <v>0.0896</v>
      </c>
      <c r="F25" s="131" t="s">
        <v>349</v>
      </c>
      <c r="G25" s="157" t="str">
        <f>IF(F25=0,"",IF(F25&lt;C25,"Atenção, observar os intervalos!",IF(F25&gt;E25,"Atenção, observar os intervalos!","")))</f>
        <v>Atenção, observar os intervalos!</v>
      </c>
      <c r="H25" s="150" t="s">
        <v>94</v>
      </c>
      <c r="I25" s="151" t="str">
        <f t="shared" si="0"/>
        <v>preencher</v>
      </c>
      <c r="J25" s="150"/>
      <c r="R25" s="134"/>
      <c r="S25" s="134"/>
    </row>
    <row r="26" spans="2:19" ht="15.75">
      <c r="B26" s="119" t="s">
        <v>53</v>
      </c>
      <c r="C26" s="120"/>
      <c r="D26" s="120"/>
      <c r="E26" s="121"/>
      <c r="F26" s="176" t="s">
        <v>349</v>
      </c>
      <c r="G26" s="157"/>
      <c r="H26" s="150" t="s">
        <v>95</v>
      </c>
      <c r="I26" s="151" t="str">
        <f t="shared" si="0"/>
        <v>preencher</v>
      </c>
      <c r="J26" s="150"/>
      <c r="R26" s="134"/>
      <c r="S26" s="134"/>
    </row>
    <row r="27" spans="2:19" ht="15.75">
      <c r="B27" s="122" t="s">
        <v>54</v>
      </c>
      <c r="C27" s="123"/>
      <c r="D27" s="123"/>
      <c r="E27" s="124"/>
      <c r="F27" s="176" t="s">
        <v>349</v>
      </c>
      <c r="G27" s="157"/>
      <c r="H27" s="150" t="s">
        <v>96</v>
      </c>
      <c r="I27" s="151">
        <f t="shared" si="0"/>
        <v>0.045</v>
      </c>
      <c r="J27" s="150"/>
      <c r="R27" s="134"/>
      <c r="S27" s="134"/>
    </row>
    <row r="28" spans="2:19" ht="16.5" thickBot="1">
      <c r="B28" s="125" t="s">
        <v>55</v>
      </c>
      <c r="C28" s="126"/>
      <c r="D28" s="126"/>
      <c r="E28" s="126"/>
      <c r="F28" s="55">
        <v>0.045</v>
      </c>
      <c r="G28" s="157"/>
      <c r="H28" s="150"/>
      <c r="I28" s="159"/>
      <c r="J28" s="159"/>
      <c r="K28" s="160"/>
      <c r="L28" s="161"/>
      <c r="M28" s="162"/>
      <c r="N28" s="162"/>
      <c r="O28" s="163"/>
      <c r="R28" s="134"/>
      <c r="S28" s="134"/>
    </row>
    <row r="29" spans="8:18" ht="12.75">
      <c r="H29" s="150"/>
      <c r="I29" s="159"/>
      <c r="J29" s="159"/>
      <c r="K29" s="160"/>
      <c r="L29" s="161"/>
      <c r="M29" s="161"/>
      <c r="N29" s="161"/>
      <c r="R29" s="133"/>
    </row>
    <row r="30" spans="2:19" ht="15.75">
      <c r="B30" s="127" t="s">
        <v>56</v>
      </c>
      <c r="C30" s="127"/>
      <c r="D30" s="127"/>
      <c r="E30" s="127"/>
      <c r="F30" s="84" t="e">
        <f>(((1+I19+I21+I22)*(1+I23)*(1+I24))/(1-I25-I26))-1</f>
        <v>#VALUE!</v>
      </c>
      <c r="G30" s="164"/>
      <c r="H30" s="158" t="s">
        <v>85</v>
      </c>
      <c r="I30" s="158" t="s">
        <v>86</v>
      </c>
      <c r="J30" s="158" t="s">
        <v>87</v>
      </c>
      <c r="R30" s="134"/>
      <c r="S30" s="134"/>
    </row>
    <row r="31" spans="2:19" ht="16.5" thickBot="1">
      <c r="B31" s="110" t="s">
        <v>57</v>
      </c>
      <c r="C31" s="111"/>
      <c r="D31" s="111"/>
      <c r="E31" s="111"/>
      <c r="F31" s="85" t="e">
        <f>ROUND((((1+I19+I21+I22)*(1+I23)*(1+I24))/(1-I25-I26-I27))-1,4)</f>
        <v>#VALUE!</v>
      </c>
      <c r="G31" s="100"/>
      <c r="H31" s="158">
        <v>0.2034</v>
      </c>
      <c r="I31" s="158">
        <v>0.2212</v>
      </c>
      <c r="J31" s="158">
        <v>0.25</v>
      </c>
      <c r="R31" s="134"/>
      <c r="S31" s="134"/>
    </row>
    <row r="33" spans="2:6" ht="48" customHeight="1">
      <c r="B33" s="112" t="s">
        <v>58</v>
      </c>
      <c r="C33" s="112"/>
      <c r="D33" s="112"/>
      <c r="E33" s="112"/>
      <c r="F33" s="112"/>
    </row>
    <row r="35" spans="2:6" ht="12.75">
      <c r="B35" s="113" t="s">
        <v>59</v>
      </c>
      <c r="C35" s="113"/>
      <c r="D35" s="113"/>
      <c r="E35" s="113"/>
      <c r="F35" s="113"/>
    </row>
    <row r="36" spans="2:6" ht="12.75">
      <c r="B36" s="114" t="s">
        <v>60</v>
      </c>
      <c r="C36" s="114"/>
      <c r="D36" s="114"/>
      <c r="E36" s="114"/>
      <c r="F36" s="114"/>
    </row>
    <row r="37" ht="12.75" customHeight="1">
      <c r="F37" s="86"/>
    </row>
    <row r="38" ht="12.75" customHeight="1">
      <c r="F38" s="86"/>
    </row>
    <row r="39" ht="12.75" customHeight="1">
      <c r="F39" s="86"/>
    </row>
    <row r="40" ht="12.75">
      <c r="B40" s="136"/>
    </row>
    <row r="41" spans="2:4" ht="12.75">
      <c r="B41" s="165" t="s">
        <v>120</v>
      </c>
      <c r="C41" s="88"/>
      <c r="D41" s="166"/>
    </row>
    <row r="42" spans="2:4" ht="12.75">
      <c r="B42" s="167" t="s">
        <v>122</v>
      </c>
      <c r="C42" s="172"/>
      <c r="D42" s="168"/>
    </row>
    <row r="43" spans="2:4" ht="12.75">
      <c r="B43" s="169"/>
      <c r="C43" s="169"/>
      <c r="D43" s="169"/>
    </row>
    <row r="44" spans="2:4" ht="12.75">
      <c r="B44" s="169"/>
      <c r="C44" s="169"/>
      <c r="D44" s="169"/>
    </row>
    <row r="46" spans="2:4" ht="12.75">
      <c r="B46" s="170"/>
      <c r="C46" s="170"/>
      <c r="D46" s="170"/>
    </row>
    <row r="47" spans="2:4" ht="12.75">
      <c r="B47" s="165" t="s">
        <v>121</v>
      </c>
      <c r="C47" s="173"/>
      <c r="D47" s="171"/>
    </row>
    <row r="48" spans="2:4" ht="12.75">
      <c r="B48" s="167" t="s">
        <v>61</v>
      </c>
      <c r="C48" s="172"/>
      <c r="D48" s="168"/>
    </row>
  </sheetData>
  <sheetProtection password="C637" sheet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B12:C17">
    <cfRule type="expression" priority="11" dxfId="58" stopIfTrue="1">
      <formula>$C$11=0</formula>
    </cfRule>
    <cfRule type="expression" priority="12" dxfId="58" stopIfTrue="1">
      <formula>$C$11&gt;6</formula>
    </cfRule>
    <cfRule type="expression" priority="13" dxfId="67" stopIfTrue="1">
      <formula>$C12&lt;&gt;$C$11</formula>
    </cfRule>
  </conditionalFormatting>
  <conditionalFormatting sqref="E13">
    <cfRule type="expression" priority="10" dxfId="58" stopIfTrue="1">
      <formula>$D$14&lt;&gt;0</formula>
    </cfRule>
  </conditionalFormatting>
  <conditionalFormatting sqref="E14">
    <cfRule type="expression" priority="9" dxfId="63" stopIfTrue="1">
      <formula>$D$14&lt;&gt;0</formula>
    </cfRule>
  </conditionalFormatting>
  <conditionalFormatting sqref="E16 B30:F30">
    <cfRule type="expression" priority="8" dxfId="58" stopIfTrue="1">
      <formula>$D$17&lt;&gt;0</formula>
    </cfRule>
  </conditionalFormatting>
  <conditionalFormatting sqref="E17">
    <cfRule type="expression" priority="7" dxfId="63" stopIfTrue="1">
      <formula>$D$17&lt;&gt;0</formula>
    </cfRule>
  </conditionalFormatting>
  <conditionalFormatting sqref="B31:F31">
    <cfRule type="expression" priority="6" dxfId="71" stopIfTrue="1">
      <formula>$D$17&lt;&gt;0</formula>
    </cfRule>
  </conditionalFormatting>
  <conditionalFormatting sqref="B36:F36">
    <cfRule type="expression" priority="5" dxfId="58" stopIfTrue="1">
      <formula>$D$17&lt;&gt;0</formula>
    </cfRule>
  </conditionalFormatting>
  <conditionalFormatting sqref="F28">
    <cfRule type="expression" priority="4" dxfId="72" stopIfTrue="1">
      <formula>$D$17&lt;&gt;0</formula>
    </cfRule>
  </conditionalFormatting>
  <conditionalFormatting sqref="B28:E28">
    <cfRule type="expression" priority="3" dxfId="73" stopIfTrue="1">
      <formula>$D$17&lt;&gt;0</formula>
    </cfRule>
  </conditionalFormatting>
  <conditionalFormatting sqref="B35:F35">
    <cfRule type="expression" priority="2" dxfId="58" stopIfTrue="1">
      <formula>$D$17&lt;&gt;0</formula>
    </cfRule>
  </conditionalFormatting>
  <conditionalFormatting sqref="F21:F25">
    <cfRule type="cellIs" priority="1" dxfId="57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9">
      <selection activeCell="C15" sqref="C15"/>
    </sheetView>
  </sheetViews>
  <sheetFormatPr defaultColWidth="9.140625" defaultRowHeight="12.75"/>
  <cols>
    <col min="1" max="1" width="9.140625" style="177" customWidth="1"/>
    <col min="2" max="2" width="9.421875" style="177" customWidth="1"/>
    <col min="3" max="3" width="54.140625" style="177" customWidth="1"/>
    <col min="4" max="4" width="6.28125" style="177" customWidth="1"/>
    <col min="5" max="5" width="10.28125" style="177" customWidth="1"/>
    <col min="6" max="6" width="10.7109375" style="177" bestFit="1" customWidth="1"/>
    <col min="7" max="7" width="11.7109375" style="177" customWidth="1"/>
    <col min="8" max="8" width="13.140625" style="177" customWidth="1"/>
    <col min="9" max="16384" width="9.140625" style="177" customWidth="1"/>
  </cols>
  <sheetData>
    <row r="1" ht="37.5" customHeight="1">
      <c r="A1" s="132" t="s">
        <v>66</v>
      </c>
    </row>
    <row r="2" spans="1:9" ht="12.75" customHeight="1">
      <c r="A2" s="178" t="s">
        <v>98</v>
      </c>
      <c r="B2" s="178"/>
      <c r="C2" s="178"/>
      <c r="D2" s="178"/>
      <c r="E2" s="178"/>
      <c r="F2" s="178"/>
      <c r="G2" s="178"/>
      <c r="H2" s="178"/>
      <c r="I2" s="179"/>
    </row>
    <row r="3" spans="1:8" ht="15" customHeight="1">
      <c r="A3" s="178"/>
      <c r="B3" s="178"/>
      <c r="C3" s="178"/>
      <c r="D3" s="178"/>
      <c r="E3" s="178"/>
      <c r="F3" s="178"/>
      <c r="G3" s="178"/>
      <c r="H3" s="178"/>
    </row>
    <row r="4" spans="1:8" ht="12.75" customHeight="1">
      <c r="A4" s="180"/>
      <c r="B4" s="180"/>
      <c r="C4" s="180"/>
      <c r="D4" s="180"/>
      <c r="E4" s="180"/>
      <c r="F4" s="180"/>
      <c r="G4" s="180"/>
      <c r="H4" s="180"/>
    </row>
    <row r="5" spans="1:8" ht="12.75" customHeight="1">
      <c r="A5" s="180"/>
      <c r="B5" s="180"/>
      <c r="C5" s="180"/>
      <c r="D5" s="180"/>
      <c r="E5" s="180"/>
      <c r="F5" s="180"/>
      <c r="G5" s="180"/>
      <c r="H5" s="180"/>
    </row>
    <row r="6" spans="1:8" ht="12.75" customHeight="1">
      <c r="A6" s="180"/>
      <c r="B6" s="180"/>
      <c r="C6" s="180"/>
      <c r="D6" s="180"/>
      <c r="E6" s="180"/>
      <c r="F6" s="180"/>
      <c r="G6" s="180"/>
      <c r="H6" s="180"/>
    </row>
    <row r="7" spans="1:8" ht="12.75" customHeight="1">
      <c r="A7" s="180"/>
      <c r="B7" s="180"/>
      <c r="C7" s="180"/>
      <c r="D7" s="180"/>
      <c r="E7" s="180"/>
      <c r="F7" s="180"/>
      <c r="G7" s="180"/>
      <c r="H7" s="180"/>
    </row>
    <row r="8" spans="1:7" ht="15.75" customHeight="1">
      <c r="A8" s="181" t="str">
        <f>'P. BDI'!B3</f>
        <v>Edital :</v>
      </c>
      <c r="B8" s="181"/>
      <c r="C8" s="182" t="str">
        <f>'P. BDI'!C3:F3</f>
        <v>TP-017/2019</v>
      </c>
      <c r="D8" s="181" t="str">
        <f>CRON!D5</f>
        <v>Área Ampliação:</v>
      </c>
      <c r="E8" s="181"/>
      <c r="F8" s="183">
        <f>Orçamento!F5</f>
        <v>228.35</v>
      </c>
      <c r="G8" s="184"/>
    </row>
    <row r="9" spans="1:9" ht="12.75">
      <c r="A9" s="181" t="str">
        <f>'P. BDI'!B4</f>
        <v>Tomador: </v>
      </c>
      <c r="B9" s="181"/>
      <c r="C9" s="182" t="str">
        <f>'P. BDI'!C4:F4</f>
        <v>Prefeitura Municipal de Dois Vizinhos - PR</v>
      </c>
      <c r="D9" s="181" t="s">
        <v>100</v>
      </c>
      <c r="E9" s="181"/>
      <c r="F9" s="185" t="e">
        <f>Orçamento!H122</f>
        <v>#VALUE!</v>
      </c>
      <c r="G9" s="186"/>
      <c r="I9" s="187"/>
    </row>
    <row r="10" spans="1:8" ht="12.75">
      <c r="A10" s="181" t="str">
        <f>'P. BDI'!B5</f>
        <v>Empreendimento: </v>
      </c>
      <c r="B10" s="181"/>
      <c r="C10" s="182" t="str">
        <f>'P. BDI'!C5:F5</f>
        <v>Construção da Sede da AMEDV-RCC</v>
      </c>
      <c r="D10" s="181" t="s">
        <v>82</v>
      </c>
      <c r="E10" s="181"/>
      <c r="F10" s="185" t="e">
        <f>F9/F8</f>
        <v>#VALUE!</v>
      </c>
      <c r="G10" s="186"/>
      <c r="H10" s="188"/>
    </row>
    <row r="11" spans="1:8" ht="12.75">
      <c r="A11" s="181" t="str">
        <f>'P. BDI'!B6</f>
        <v>Local da Obra:</v>
      </c>
      <c r="B11" s="181"/>
      <c r="C11" s="182" t="str">
        <f>'P. BDI'!C6:F6</f>
        <v>Rua Irma Romancini, 61 - Loteamento Cazella</v>
      </c>
      <c r="D11" s="189"/>
      <c r="E11" s="188"/>
      <c r="F11" s="188"/>
      <c r="G11" s="188"/>
      <c r="H11" s="188"/>
    </row>
    <row r="12" spans="1:8" ht="12.75">
      <c r="A12" s="181" t="str">
        <f>'P. BDI'!B7</f>
        <v>Empresa Prop.:</v>
      </c>
      <c r="B12" s="181"/>
      <c r="C12" s="182" t="str">
        <f>'P. BDI'!C7:F7</f>
        <v>xxxxxxxxxxxxxx</v>
      </c>
      <c r="D12" s="189"/>
      <c r="E12" s="188"/>
      <c r="F12" s="188"/>
      <c r="G12" s="188"/>
      <c r="H12" s="188"/>
    </row>
    <row r="13" spans="1:8" ht="12.75">
      <c r="A13" s="181" t="str">
        <f>'P. BDI'!B8</f>
        <v>CNPJ:</v>
      </c>
      <c r="B13" s="181"/>
      <c r="C13" s="182" t="str">
        <f>'P. BDI'!C8:F8</f>
        <v>xxxxxxxxxxxxxx</v>
      </c>
      <c r="D13" s="189"/>
      <c r="E13" s="188"/>
      <c r="F13" s="188"/>
      <c r="G13" s="188"/>
      <c r="H13" s="188"/>
    </row>
    <row r="14" spans="1:8" ht="12.75">
      <c r="A14" s="181" t="str">
        <f>'P. BDI'!B9</f>
        <v>Data Base:</v>
      </c>
      <c r="B14" s="181"/>
      <c r="C14" s="190" t="str">
        <f>'P. BDI'!C9:F9</f>
        <v>SINAPI FEV/2019 DESONERADO</v>
      </c>
      <c r="D14" s="189"/>
      <c r="E14" s="189"/>
      <c r="F14" s="191"/>
      <c r="G14" s="149"/>
      <c r="H14" s="149"/>
    </row>
    <row r="15" spans="1:8" ht="12.75">
      <c r="A15" s="181" t="s">
        <v>97</v>
      </c>
      <c r="B15" s="181"/>
      <c r="C15" s="87" t="e">
        <f>'P. BDI'!F31</f>
        <v>#VALUE!</v>
      </c>
      <c r="D15" s="189"/>
      <c r="E15" s="189"/>
      <c r="F15" s="191"/>
      <c r="G15" s="149"/>
      <c r="H15" s="149"/>
    </row>
    <row r="16" spans="1:8" ht="12.75">
      <c r="A16" s="192"/>
      <c r="B16" s="193"/>
      <c r="C16" s="194"/>
      <c r="D16" s="188"/>
      <c r="E16" s="188"/>
      <c r="F16" s="188"/>
      <c r="G16" s="188"/>
      <c r="H16" s="188"/>
    </row>
    <row r="17" spans="1:8" ht="12.75">
      <c r="A17" s="192"/>
      <c r="B17" s="193"/>
      <c r="C17" s="194"/>
      <c r="D17" s="188"/>
      <c r="E17" s="188"/>
      <c r="F17" s="188"/>
      <c r="G17" s="188"/>
      <c r="H17" s="188"/>
    </row>
    <row r="18" spans="1:8" ht="12.75">
      <c r="A18" s="192"/>
      <c r="B18" s="193"/>
      <c r="C18" s="194"/>
      <c r="D18" s="188"/>
      <c r="E18" s="188"/>
      <c r="F18" s="188"/>
      <c r="G18" s="188"/>
      <c r="H18" s="188"/>
    </row>
    <row r="19" spans="1:8" ht="12.75">
      <c r="A19" s="192"/>
      <c r="B19" s="193"/>
      <c r="C19" s="194"/>
      <c r="D19" s="188"/>
      <c r="E19" s="188"/>
      <c r="F19" s="188"/>
      <c r="G19" s="188"/>
      <c r="H19" s="188"/>
    </row>
    <row r="20" spans="1:8" ht="12.75">
      <c r="A20" s="192"/>
      <c r="B20" s="193"/>
      <c r="C20" s="194"/>
      <c r="D20" s="188"/>
      <c r="E20" s="188"/>
      <c r="F20" s="188"/>
      <c r="G20" s="188"/>
      <c r="H20" s="188"/>
    </row>
    <row r="21" spans="1:8" ht="12.75">
      <c r="A21" s="192"/>
      <c r="B21" s="193"/>
      <c r="C21" s="194"/>
      <c r="D21" s="188"/>
      <c r="E21" s="188"/>
      <c r="F21" s="188"/>
      <c r="G21" s="188"/>
      <c r="H21" s="188"/>
    </row>
    <row r="22" spans="1:8" ht="12.75">
      <c r="A22" s="192"/>
      <c r="B22" s="193"/>
      <c r="C22" s="194"/>
      <c r="D22" s="188"/>
      <c r="E22" s="188"/>
      <c r="F22" s="188"/>
      <c r="G22" s="188"/>
      <c r="H22" s="188"/>
    </row>
    <row r="23" spans="1:8" ht="12.75">
      <c r="A23" s="192"/>
      <c r="B23" s="193"/>
      <c r="C23" s="194"/>
      <c r="D23" s="188"/>
      <c r="E23" s="188"/>
      <c r="F23" s="188"/>
      <c r="G23" s="188"/>
      <c r="H23" s="188"/>
    </row>
    <row r="24" spans="1:8" ht="12.75">
      <c r="A24" s="192"/>
      <c r="B24" s="193"/>
      <c r="C24" s="194"/>
      <c r="D24" s="188"/>
      <c r="E24" s="188"/>
      <c r="F24" s="188"/>
      <c r="G24" s="188"/>
      <c r="H24" s="188"/>
    </row>
    <row r="25" spans="2:8" ht="12.75">
      <c r="B25" s="195" t="s">
        <v>73</v>
      </c>
      <c r="C25" s="195" t="s">
        <v>99</v>
      </c>
      <c r="D25" s="196" t="s">
        <v>102</v>
      </c>
      <c r="E25" s="196"/>
      <c r="F25" s="196" t="s">
        <v>101</v>
      </c>
      <c r="G25" s="196"/>
      <c r="H25" s="195" t="s">
        <v>103</v>
      </c>
    </row>
    <row r="26" spans="2:8" ht="12.75">
      <c r="B26" s="197" t="str">
        <f>Orçamento!A17</f>
        <v>.1</v>
      </c>
      <c r="C26" s="91" t="str">
        <f>Orçamento!C17</f>
        <v>SERVIÇOS PRELIMINARES</v>
      </c>
      <c r="D26" s="198" t="e">
        <f aca="true" t="shared" si="0" ref="D26:D33">F26/$F$34</f>
        <v>#VALUE!</v>
      </c>
      <c r="E26" s="198"/>
      <c r="F26" s="199" t="e">
        <f>Orçamento!H17</f>
        <v>#VALUE!</v>
      </c>
      <c r="G26" s="199"/>
      <c r="H26" s="200" t="e">
        <f>F26</f>
        <v>#VALUE!</v>
      </c>
    </row>
    <row r="27" spans="2:8" ht="12.75">
      <c r="B27" s="201" t="str">
        <f>Orçamento!A20</f>
        <v>.2</v>
      </c>
      <c r="C27" s="89" t="str">
        <f>Orçamento!C20</f>
        <v>ESTRUTURA</v>
      </c>
      <c r="D27" s="198" t="e">
        <f t="shared" si="0"/>
        <v>#VALUE!</v>
      </c>
      <c r="E27" s="198"/>
      <c r="F27" s="202" t="e">
        <f>Orçamento!H20</f>
        <v>#VALUE!</v>
      </c>
      <c r="G27" s="202"/>
      <c r="H27" s="200" t="e">
        <f aca="true" t="shared" si="1" ref="H27:H33">F27+H26</f>
        <v>#VALUE!</v>
      </c>
    </row>
    <row r="28" spans="2:8" ht="12.75">
      <c r="B28" s="201" t="str">
        <f>Orçamento!A33</f>
        <v>.3</v>
      </c>
      <c r="C28" s="89" t="str">
        <f>Orçamento!C33</f>
        <v>VEDAÇÃO, PISOS E REVESTIMENTOS</v>
      </c>
      <c r="D28" s="198" t="e">
        <f t="shared" si="0"/>
        <v>#VALUE!</v>
      </c>
      <c r="E28" s="198"/>
      <c r="F28" s="202" t="e">
        <f>Orçamento!H33</f>
        <v>#VALUE!</v>
      </c>
      <c r="G28" s="202"/>
      <c r="H28" s="200" t="e">
        <f t="shared" si="1"/>
        <v>#VALUE!</v>
      </c>
    </row>
    <row r="29" spans="2:8" ht="12.75">
      <c r="B29" s="201" t="str">
        <f>Orçamento!A49</f>
        <v>.4</v>
      </c>
      <c r="C29" s="89" t="str">
        <f>Orçamento!C49</f>
        <v>FORRO, COBERTURA E ÁGUAS PLUVIAIS</v>
      </c>
      <c r="D29" s="198" t="e">
        <f t="shared" si="0"/>
        <v>#VALUE!</v>
      </c>
      <c r="E29" s="198"/>
      <c r="F29" s="202" t="e">
        <f>Orçamento!H49</f>
        <v>#VALUE!</v>
      </c>
      <c r="G29" s="202"/>
      <c r="H29" s="200" t="e">
        <f t="shared" si="1"/>
        <v>#VALUE!</v>
      </c>
    </row>
    <row r="30" spans="2:8" ht="12.75">
      <c r="B30" s="201" t="str">
        <f>Orçamento!A59</f>
        <v>.5</v>
      </c>
      <c r="C30" s="89" t="str">
        <f>Orçamento!C59</f>
        <v>ESQUADRIAS E ACESSÓRIOS</v>
      </c>
      <c r="D30" s="198" t="e">
        <f t="shared" si="0"/>
        <v>#VALUE!</v>
      </c>
      <c r="E30" s="198"/>
      <c r="F30" s="202" t="e">
        <f>Orçamento!H59</f>
        <v>#VALUE!</v>
      </c>
      <c r="G30" s="202"/>
      <c r="H30" s="200" t="e">
        <f t="shared" si="1"/>
        <v>#VALUE!</v>
      </c>
    </row>
    <row r="31" spans="2:8" ht="12.75">
      <c r="B31" s="201" t="str">
        <f>Orçamento!A74</f>
        <v>.6</v>
      </c>
      <c r="C31" s="89" t="str">
        <f>Orçamento!C74</f>
        <v>INSTALAÇÕES HIDROSSANITÁRIAS</v>
      </c>
      <c r="D31" s="198" t="e">
        <f t="shared" si="0"/>
        <v>#VALUE!</v>
      </c>
      <c r="E31" s="198"/>
      <c r="F31" s="202" t="e">
        <f>Orçamento!H74</f>
        <v>#VALUE!</v>
      </c>
      <c r="G31" s="202"/>
      <c r="H31" s="200" t="e">
        <f t="shared" si="1"/>
        <v>#VALUE!</v>
      </c>
    </row>
    <row r="32" spans="2:8" ht="12.75">
      <c r="B32" s="201" t="str">
        <f>Orçamento!A91</f>
        <v>.7</v>
      </c>
      <c r="C32" s="89" t="str">
        <f>Orçamento!C91</f>
        <v>INSTALAÇÕES ELÉTRICAS</v>
      </c>
      <c r="D32" s="198" t="e">
        <f t="shared" si="0"/>
        <v>#VALUE!</v>
      </c>
      <c r="E32" s="198"/>
      <c r="F32" s="202" t="e">
        <f>Orçamento!H91</f>
        <v>#VALUE!</v>
      </c>
      <c r="G32" s="202"/>
      <c r="H32" s="200" t="e">
        <f t="shared" si="1"/>
        <v>#VALUE!</v>
      </c>
    </row>
    <row r="33" spans="2:8" ht="12.75">
      <c r="B33" s="201" t="str">
        <f>Orçamento!A112</f>
        <v>.8</v>
      </c>
      <c r="C33" s="89" t="str">
        <f>Orçamento!C112</f>
        <v>PINTURA, FACHADA E SERVIÇOS FINAIS</v>
      </c>
      <c r="D33" s="198" t="e">
        <f t="shared" si="0"/>
        <v>#VALUE!</v>
      </c>
      <c r="E33" s="198"/>
      <c r="F33" s="202" t="e">
        <f>Orçamento!H112</f>
        <v>#VALUE!</v>
      </c>
      <c r="G33" s="202"/>
      <c r="H33" s="200" t="e">
        <f t="shared" si="1"/>
        <v>#VALUE!</v>
      </c>
    </row>
    <row r="34" spans="2:8" ht="12.75">
      <c r="B34" s="203" t="s">
        <v>104</v>
      </c>
      <c r="C34" s="203"/>
      <c r="D34" s="204" t="e">
        <f>SUM(D26:E33)</f>
        <v>#VALUE!</v>
      </c>
      <c r="E34" s="196"/>
      <c r="F34" s="205" t="e">
        <f>SUM(F26:G33)</f>
        <v>#VALUE!</v>
      </c>
      <c r="G34" s="196"/>
      <c r="H34" s="206"/>
    </row>
    <row r="38" ht="13.5" customHeight="1"/>
    <row r="40" spans="3:6" ht="12.75">
      <c r="C40" s="207"/>
      <c r="D40" s="165" t="s">
        <v>120</v>
      </c>
      <c r="E40" s="171">
        <f>'P. BDI'!C41</f>
        <v>0</v>
      </c>
      <c r="F40" s="208"/>
    </row>
    <row r="41" spans="3:5" ht="12.75">
      <c r="C41" s="207"/>
      <c r="D41" s="167" t="s">
        <v>122</v>
      </c>
      <c r="E41" s="207">
        <f>'P. BDI'!C42</f>
        <v>0</v>
      </c>
    </row>
    <row r="42" spans="3:5" ht="12.75">
      <c r="C42" s="86"/>
      <c r="D42" s="169"/>
      <c r="E42" s="86"/>
    </row>
    <row r="43" spans="3:5" ht="12.75">
      <c r="C43" s="86"/>
      <c r="D43" s="169"/>
      <c r="E43" s="86"/>
    </row>
    <row r="44" spans="3:5" ht="12.75">
      <c r="C44" s="86"/>
      <c r="D44" s="169"/>
      <c r="E44" s="86"/>
    </row>
    <row r="45" spans="3:5" ht="12.75">
      <c r="C45" s="136"/>
      <c r="D45" s="83"/>
      <c r="E45" s="136"/>
    </row>
    <row r="46" spans="3:5" ht="12.75">
      <c r="C46" s="136"/>
      <c r="D46" s="136"/>
      <c r="E46" s="136"/>
    </row>
    <row r="47" spans="3:6" ht="12.75">
      <c r="C47" s="207"/>
      <c r="D47" s="165" t="s">
        <v>121</v>
      </c>
      <c r="E47" s="171">
        <f>'P. BDI'!C47</f>
        <v>0</v>
      </c>
      <c r="F47" s="208"/>
    </row>
    <row r="48" spans="3:5" ht="12.75">
      <c r="C48" s="207"/>
      <c r="D48" s="167" t="s">
        <v>61</v>
      </c>
      <c r="E48" s="207">
        <f>'P. BDI'!C48</f>
        <v>0</v>
      </c>
    </row>
  </sheetData>
  <sheetProtection password="C637" sheet="1" selectLockedCells="1"/>
  <mergeCells count="36">
    <mergeCell ref="D33:E33"/>
    <mergeCell ref="F30:G30"/>
    <mergeCell ref="F32:G32"/>
    <mergeCell ref="F33:G33"/>
    <mergeCell ref="B34:C34"/>
    <mergeCell ref="F34:G34"/>
    <mergeCell ref="D34:E34"/>
    <mergeCell ref="D32:E32"/>
    <mergeCell ref="D31:E31"/>
    <mergeCell ref="F31:G31"/>
    <mergeCell ref="A14:B14"/>
    <mergeCell ref="A15:B15"/>
    <mergeCell ref="F10:G10"/>
    <mergeCell ref="D10:E10"/>
    <mergeCell ref="A12:B12"/>
    <mergeCell ref="A10:B10"/>
    <mergeCell ref="A11:B11"/>
    <mergeCell ref="F9:G9"/>
    <mergeCell ref="D28:E28"/>
    <mergeCell ref="F25:G25"/>
    <mergeCell ref="D29:E29"/>
    <mergeCell ref="D9:E9"/>
    <mergeCell ref="D27:E27"/>
    <mergeCell ref="F27:G27"/>
    <mergeCell ref="D25:E25"/>
    <mergeCell ref="D26:E26"/>
    <mergeCell ref="A2:H3"/>
    <mergeCell ref="A8:B8"/>
    <mergeCell ref="D8:E8"/>
    <mergeCell ref="F8:G8"/>
    <mergeCell ref="A9:B9"/>
    <mergeCell ref="D30:E30"/>
    <mergeCell ref="F26:G26"/>
    <mergeCell ref="F28:G28"/>
    <mergeCell ref="F29:G29"/>
    <mergeCell ref="A13:B13"/>
  </mergeCells>
  <conditionalFormatting sqref="C26 C29:C30 C32:C33">
    <cfRule type="expression" priority="7" dxfId="74" stopIfTrue="1">
      <formula>$J26=1</formula>
    </cfRule>
    <cfRule type="expression" priority="8" dxfId="75" stopIfTrue="1">
      <formula>$K26=2</formula>
    </cfRule>
    <cfRule type="expression" priority="9" dxfId="76" stopIfTrue="1">
      <formula>$K26=3</formula>
    </cfRule>
  </conditionalFormatting>
  <conditionalFormatting sqref="C28">
    <cfRule type="expression" priority="13" dxfId="74" stopIfTrue="1">
      <formula>$J27=1</formula>
    </cfRule>
    <cfRule type="expression" priority="14" dxfId="75" stopIfTrue="1">
      <formula>$K27=2</formula>
    </cfRule>
    <cfRule type="expression" priority="15" dxfId="76" stopIfTrue="1">
      <formula>$K27=3</formula>
    </cfRule>
  </conditionalFormatting>
  <conditionalFormatting sqref="C27">
    <cfRule type="expression" priority="4" dxfId="74" stopIfTrue="1">
      <formula>$J27=1</formula>
    </cfRule>
    <cfRule type="expression" priority="5" dxfId="75" stopIfTrue="1">
      <formula>$K27=2</formula>
    </cfRule>
    <cfRule type="expression" priority="6" dxfId="76" stopIfTrue="1">
      <formula>$K27=3</formula>
    </cfRule>
  </conditionalFormatting>
  <conditionalFormatting sqref="C31">
    <cfRule type="expression" priority="1" dxfId="74" stopIfTrue="1">
      <formula>$J31=1</formula>
    </cfRule>
    <cfRule type="expression" priority="2" dxfId="75" stopIfTrue="1">
      <formula>$K31=2</formula>
    </cfRule>
    <cfRule type="expression" priority="3" dxfId="76" stopIfTrue="1">
      <formula>$K31=3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ignoredErrors>
    <ignoredError sqref="A8:C15 F8:G10 D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36"/>
  <sheetViews>
    <sheetView view="pageBreakPreview" zoomScaleSheetLayoutView="100" workbookViewId="0" topLeftCell="A110">
      <selection activeCell="E119" sqref="E119"/>
    </sheetView>
  </sheetViews>
  <sheetFormatPr defaultColWidth="9.140625" defaultRowHeight="12.75"/>
  <cols>
    <col min="1" max="1" width="9.140625" style="177" customWidth="1"/>
    <col min="2" max="2" width="13.28125" style="177" bestFit="1" customWidth="1"/>
    <col min="3" max="3" width="54.140625" style="177" customWidth="1"/>
    <col min="4" max="4" width="6.28125" style="177" customWidth="1"/>
    <col min="5" max="5" width="10.28125" style="177" customWidth="1"/>
    <col min="6" max="6" width="10.7109375" style="177" bestFit="1" customWidth="1"/>
    <col min="7" max="7" width="11.7109375" style="177" customWidth="1"/>
    <col min="8" max="8" width="13.140625" style="177" customWidth="1"/>
    <col min="9" max="9" width="9.140625" style="177" customWidth="1"/>
    <col min="10" max="10" width="9.140625" style="179" customWidth="1"/>
    <col min="11" max="16384" width="9.140625" style="177" customWidth="1"/>
  </cols>
  <sheetData>
    <row r="1" ht="37.5" customHeight="1">
      <c r="A1" s="132" t="s">
        <v>66</v>
      </c>
    </row>
    <row r="2" spans="1:8" ht="12.75" customHeight="1">
      <c r="A2" s="178" t="s">
        <v>68</v>
      </c>
      <c r="B2" s="178"/>
      <c r="C2" s="178"/>
      <c r="D2" s="178"/>
      <c r="E2" s="178"/>
      <c r="F2" s="178"/>
      <c r="G2" s="178"/>
      <c r="H2" s="178"/>
    </row>
    <row r="3" spans="1:8" ht="15" customHeight="1">
      <c r="A3" s="178"/>
      <c r="B3" s="178"/>
      <c r="C3" s="178"/>
      <c r="D3" s="178"/>
      <c r="E3" s="178"/>
      <c r="F3" s="178"/>
      <c r="G3" s="178"/>
      <c r="H3" s="178"/>
    </row>
    <row r="4" spans="1:8" ht="12.75" customHeight="1">
      <c r="A4" s="180"/>
      <c r="B4" s="180"/>
      <c r="C4" s="180"/>
      <c r="D4" s="180"/>
      <c r="E4" s="180"/>
      <c r="F4" s="180"/>
      <c r="G4" s="180"/>
      <c r="H4" s="180"/>
    </row>
    <row r="5" spans="1:8" ht="15.75" customHeight="1">
      <c r="A5" s="181" t="str">
        <f>'P. BDI'!B3</f>
        <v>Edital :</v>
      </c>
      <c r="B5" s="181"/>
      <c r="C5" s="182" t="str">
        <f>'P. BDI'!C3:F3</f>
        <v>TP-017/2019</v>
      </c>
      <c r="D5" s="181" t="str">
        <f>CRON!D5</f>
        <v>Área Ampliação:</v>
      </c>
      <c r="E5" s="181"/>
      <c r="F5" s="209">
        <v>228.35</v>
      </c>
      <c r="G5" s="210"/>
      <c r="H5" s="211" t="s">
        <v>127</v>
      </c>
    </row>
    <row r="6" spans="1:7" ht="12.75">
      <c r="A6" s="181" t="str">
        <f>'P. BDI'!B4</f>
        <v>Tomador: </v>
      </c>
      <c r="B6" s="181"/>
      <c r="C6" s="182" t="str">
        <f>'P. BDI'!C4:F4</f>
        <v>Prefeitura Municipal de Dois Vizinhos - PR</v>
      </c>
      <c r="D6" s="181" t="s">
        <v>82</v>
      </c>
      <c r="E6" s="181"/>
      <c r="F6" s="185" t="e">
        <f>H122/F5</f>
        <v>#VALUE!</v>
      </c>
      <c r="G6" s="186"/>
    </row>
    <row r="7" spans="1:8" ht="12.75">
      <c r="A7" s="181" t="str">
        <f>'P. BDI'!B5</f>
        <v>Empreendimento: </v>
      </c>
      <c r="B7" s="181"/>
      <c r="C7" s="182" t="str">
        <f>'P. BDI'!C5:F5</f>
        <v>Construção da Sede da AMEDV-RCC</v>
      </c>
      <c r="D7" s="189"/>
      <c r="E7" s="188"/>
      <c r="F7" s="188"/>
      <c r="G7" s="188"/>
      <c r="H7" s="188"/>
    </row>
    <row r="8" spans="1:8" ht="12.75">
      <c r="A8" s="181" t="str">
        <f>'P. BDI'!B6</f>
        <v>Local da Obra:</v>
      </c>
      <c r="B8" s="181"/>
      <c r="C8" s="182" t="str">
        <f>'P. BDI'!C6:F6</f>
        <v>Rua Irma Romancini, 61 - Loteamento Cazella</v>
      </c>
      <c r="D8" s="189"/>
      <c r="E8" s="188"/>
      <c r="F8" s="188"/>
      <c r="G8" s="188"/>
      <c r="H8" s="188"/>
    </row>
    <row r="9" spans="1:8" ht="12.75">
      <c r="A9" s="181" t="str">
        <f>'P. BDI'!B7</f>
        <v>Empresa Prop.:</v>
      </c>
      <c r="B9" s="181"/>
      <c r="C9" s="182" t="str">
        <f>'P. BDI'!C7:F7</f>
        <v>xxxxxxxxxxxxxx</v>
      </c>
      <c r="D9" s="189"/>
      <c r="E9" s="188"/>
      <c r="F9" s="188"/>
      <c r="G9" s="188"/>
      <c r="H9" s="188"/>
    </row>
    <row r="10" spans="1:8" ht="12.75">
      <c r="A10" s="181" t="str">
        <f>'P. BDI'!B8</f>
        <v>CNPJ:</v>
      </c>
      <c r="B10" s="181"/>
      <c r="C10" s="182" t="str">
        <f>'P. BDI'!C8:F8</f>
        <v>xxxxxxxxxxxxxx</v>
      </c>
      <c r="D10" s="189"/>
      <c r="E10" s="188"/>
      <c r="F10" s="188"/>
      <c r="G10" s="188"/>
      <c r="H10" s="188"/>
    </row>
    <row r="11" spans="1:8" ht="12.75">
      <c r="A11" s="181" t="str">
        <f>'P. BDI'!B9</f>
        <v>Data Base:</v>
      </c>
      <c r="B11" s="181"/>
      <c r="C11" s="212" t="str">
        <f>'P. BDI'!C9:F9</f>
        <v>SINAPI FEV/2019 DESONERADO</v>
      </c>
      <c r="D11" s="189"/>
      <c r="E11" s="189"/>
      <c r="F11" s="191"/>
      <c r="G11" s="149"/>
      <c r="H11" s="188"/>
    </row>
    <row r="12" spans="1:8" ht="12.75">
      <c r="A12" s="181" t="s">
        <v>97</v>
      </c>
      <c r="B12" s="181"/>
      <c r="C12" s="87" t="e">
        <f>'P. BDI'!F31</f>
        <v>#VALUE!</v>
      </c>
      <c r="D12" s="189"/>
      <c r="E12" s="189"/>
      <c r="F12" s="191"/>
      <c r="G12" s="149"/>
      <c r="H12" s="149"/>
    </row>
    <row r="13" spans="1:8" ht="12.75">
      <c r="A13" s="192"/>
      <c r="B13" s="193"/>
      <c r="C13" s="194"/>
      <c r="D13" s="188"/>
      <c r="E13" s="188"/>
      <c r="F13" s="188"/>
      <c r="G13" s="188"/>
      <c r="H13" s="188"/>
    </row>
    <row r="14" spans="1:8" s="214" customFormat="1" ht="25.5" customHeight="1">
      <c r="A14" s="213" t="s">
        <v>73</v>
      </c>
      <c r="B14" s="213" t="s">
        <v>74</v>
      </c>
      <c r="C14" s="213" t="s">
        <v>75</v>
      </c>
      <c r="D14" s="213" t="s">
        <v>146</v>
      </c>
      <c r="E14" s="213" t="s">
        <v>76</v>
      </c>
      <c r="F14" s="213" t="s">
        <v>77</v>
      </c>
      <c r="G14" s="213" t="s">
        <v>78</v>
      </c>
      <c r="H14" s="213" t="s">
        <v>79</v>
      </c>
    </row>
    <row r="15" spans="1:8" s="214" customFormat="1" ht="15.75" customHeight="1" hidden="1">
      <c r="A15" s="215" t="s">
        <v>148</v>
      </c>
      <c r="B15" s="215"/>
      <c r="C15" s="215"/>
      <c r="D15" s="215"/>
      <c r="E15" s="215"/>
      <c r="F15" s="215"/>
      <c r="G15" s="215"/>
      <c r="H15" s="215"/>
    </row>
    <row r="16" spans="1:8" s="214" customFormat="1" ht="15.75" customHeight="1">
      <c r="A16" s="216"/>
      <c r="B16" s="216"/>
      <c r="C16" s="216"/>
      <c r="D16" s="216"/>
      <c r="E16" s="216"/>
      <c r="F16" s="216"/>
      <c r="G16" s="216"/>
      <c r="H16" s="216"/>
    </row>
    <row r="17" spans="1:23" s="179" customFormat="1" ht="12.75">
      <c r="A17" s="217" t="s">
        <v>71</v>
      </c>
      <c r="B17" s="217"/>
      <c r="C17" s="217" t="s">
        <v>131</v>
      </c>
      <c r="D17" s="218"/>
      <c r="E17" s="219"/>
      <c r="F17" s="220"/>
      <c r="G17" s="221" t="s">
        <v>24</v>
      </c>
      <c r="H17" s="220" t="e">
        <f>SUM(H18:H19)</f>
        <v>#VALUE!</v>
      </c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</row>
    <row r="18" spans="1:23" s="179" customFormat="1" ht="12.75">
      <c r="A18" s="222" t="s">
        <v>149</v>
      </c>
      <c r="B18" s="223" t="s">
        <v>326</v>
      </c>
      <c r="C18" s="92" t="s">
        <v>327</v>
      </c>
      <c r="D18" s="224" t="s">
        <v>13</v>
      </c>
      <c r="E18" s="254"/>
      <c r="F18" s="225">
        <f>2*1.125</f>
        <v>2.25</v>
      </c>
      <c r="G18" s="225" t="e">
        <f>ROUND((E18*$C$12)+E18,2)</f>
        <v>#VALUE!</v>
      </c>
      <c r="H18" s="200" t="e">
        <f>F18*G18</f>
        <v>#VALUE!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</row>
    <row r="19" spans="1:19" s="179" customFormat="1" ht="33.75">
      <c r="A19" s="226" t="s">
        <v>150</v>
      </c>
      <c r="B19" s="223" t="s">
        <v>248</v>
      </c>
      <c r="C19" s="91" t="s">
        <v>249</v>
      </c>
      <c r="D19" s="224" t="s">
        <v>13</v>
      </c>
      <c r="E19" s="255"/>
      <c r="F19" s="227">
        <v>228.35</v>
      </c>
      <c r="G19" s="225" t="e">
        <f>ROUND((E19*$C$12)+E19,2)</f>
        <v>#VALUE!</v>
      </c>
      <c r="H19" s="200" t="e">
        <f>F19*G19</f>
        <v>#VALUE!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</row>
    <row r="20" spans="1:19" s="179" customFormat="1" ht="12.75">
      <c r="A20" s="217" t="s">
        <v>72</v>
      </c>
      <c r="B20" s="217"/>
      <c r="C20" s="217" t="s">
        <v>132</v>
      </c>
      <c r="D20" s="218"/>
      <c r="E20" s="219"/>
      <c r="F20" s="220"/>
      <c r="G20" s="221" t="s">
        <v>24</v>
      </c>
      <c r="H20" s="220" t="e">
        <f>SUM(H21:H32)</f>
        <v>#VALUE!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</row>
    <row r="21" spans="1:19" s="179" customFormat="1" ht="78.75">
      <c r="A21" s="222" t="s">
        <v>151</v>
      </c>
      <c r="B21" s="228" t="s">
        <v>200</v>
      </c>
      <c r="C21" s="93" t="s">
        <v>201</v>
      </c>
      <c r="D21" s="224" t="s">
        <v>13</v>
      </c>
      <c r="E21" s="254"/>
      <c r="F21" s="225">
        <v>228.35</v>
      </c>
      <c r="G21" s="225" t="e">
        <f>ROUND((E21*$C$12)+E21,2)</f>
        <v>#VALUE!</v>
      </c>
      <c r="H21" s="200" t="e">
        <f>F21*G21</f>
        <v>#VALUE!</v>
      </c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</row>
    <row r="22" spans="1:23" s="179" customFormat="1" ht="33.75">
      <c r="A22" s="222" t="s">
        <v>152</v>
      </c>
      <c r="B22" s="228">
        <v>98228</v>
      </c>
      <c r="C22" s="95" t="s">
        <v>205</v>
      </c>
      <c r="D22" s="224" t="s">
        <v>123</v>
      </c>
      <c r="E22" s="254"/>
      <c r="F22" s="225">
        <f>26*2</f>
        <v>52</v>
      </c>
      <c r="G22" s="225" t="e">
        <f>ROUND((E22*$C$12)+E22,2)</f>
        <v>#VALUE!</v>
      </c>
      <c r="H22" s="200" t="e">
        <f>F22*G22</f>
        <v>#VALUE!</v>
      </c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</row>
    <row r="23" spans="1:23" s="179" customFormat="1" ht="22.5">
      <c r="A23" s="222" t="s">
        <v>153</v>
      </c>
      <c r="B23" s="228">
        <v>96523</v>
      </c>
      <c r="C23" s="95" t="s">
        <v>334</v>
      </c>
      <c r="D23" s="224" t="s">
        <v>128</v>
      </c>
      <c r="E23" s="254"/>
      <c r="F23" s="225">
        <f>(0.7*0.7*0.2)*14*1.25</f>
        <v>1.7149999999999999</v>
      </c>
      <c r="G23" s="225" t="e">
        <f>ROUND((E23*$C$12)+E23,2)</f>
        <v>#VALUE!</v>
      </c>
      <c r="H23" s="200" t="e">
        <f>F23*G23</f>
        <v>#VALUE!</v>
      </c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</row>
    <row r="24" spans="1:23" s="179" customFormat="1" ht="22.5">
      <c r="A24" s="222" t="s">
        <v>154</v>
      </c>
      <c r="B24" s="228">
        <v>96527</v>
      </c>
      <c r="C24" s="95" t="s">
        <v>335</v>
      </c>
      <c r="D24" s="224" t="s">
        <v>128</v>
      </c>
      <c r="E24" s="254"/>
      <c r="F24" s="225">
        <f>(0.12*0.25*(15.5*2+13.08*2+4.935+3.75*2+5.8+1.85+3.97+2.61)-8*0.12*0.12)*1.5</f>
        <v>3.5993249999999986</v>
      </c>
      <c r="G24" s="225" t="e">
        <f>ROUND((E24*$C$12)+E24,2)</f>
        <v>#VALUE!</v>
      </c>
      <c r="H24" s="200" t="e">
        <f>F24*G24</f>
        <v>#VALUE!</v>
      </c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</row>
    <row r="25" spans="1:23" s="179" customFormat="1" ht="33.75">
      <c r="A25" s="222" t="s">
        <v>199</v>
      </c>
      <c r="B25" s="228">
        <v>96533</v>
      </c>
      <c r="C25" s="94" t="s">
        <v>332</v>
      </c>
      <c r="D25" s="224" t="s">
        <v>13</v>
      </c>
      <c r="E25" s="254"/>
      <c r="F25" s="225">
        <f>((15.5*2+13.08*2+4.935+3.75*2+5.8+1.85+3.97+2.61-8*0.12)*0.25*2*2+(5*2+3.75*3+2.38*2)*0.25*2+(8.94+1.87*2)*(0.25*2+0.12))+((5*5.75+1*5.5+3*3.75+2*3.5+3*2.7)*2*0.25)+(0.7*0.2*4*17)</f>
        <v>143.5516</v>
      </c>
      <c r="G25" s="225" t="e">
        <f aca="true" t="shared" si="0" ref="G25:G32">ROUND((E25*$C$12)+E25,2)</f>
        <v>#VALUE!</v>
      </c>
      <c r="H25" s="200" t="e">
        <f aca="true" t="shared" si="1" ref="H25:H32">F25*G25</f>
        <v>#VALUE!</v>
      </c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</row>
    <row r="26" spans="1:23" s="179" customFormat="1" ht="22.5">
      <c r="A26" s="222" t="s">
        <v>206</v>
      </c>
      <c r="B26" s="228">
        <v>96545</v>
      </c>
      <c r="C26" s="95" t="s">
        <v>314</v>
      </c>
      <c r="D26" s="224" t="s">
        <v>315</v>
      </c>
      <c r="E26" s="254"/>
      <c r="F26" s="225">
        <f>14*8*2*0.92*0.395</f>
        <v>81.4016</v>
      </c>
      <c r="G26" s="225" t="e">
        <f>ROUND((E26*$C$12)+E26,2)</f>
        <v>#VALUE!</v>
      </c>
      <c r="H26" s="200" t="e">
        <f>F26*G26</f>
        <v>#VALUE!</v>
      </c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</row>
    <row r="27" spans="1:23" s="179" customFormat="1" ht="33.75">
      <c r="A27" s="222" t="s">
        <v>321</v>
      </c>
      <c r="B27" s="228">
        <v>92778</v>
      </c>
      <c r="C27" s="94" t="s">
        <v>316</v>
      </c>
      <c r="D27" s="224" t="s">
        <v>315</v>
      </c>
      <c r="E27" s="254"/>
      <c r="F27" s="225">
        <f>((15.5*2+13.08*2+4.935+3.75*2+5.8+1.85+3.97+2.61-8*0.12)*2+(5*2+3.75*3+2.38*2+8.94+1.87*2)+(6*6.15+5*4+3*2.95)+(1.03*17))*4*0.617</f>
        <v>709.9942399999999</v>
      </c>
      <c r="G27" s="225" t="e">
        <f t="shared" si="0"/>
        <v>#VALUE!</v>
      </c>
      <c r="H27" s="200" t="e">
        <f t="shared" si="1"/>
        <v>#VALUE!</v>
      </c>
      <c r="I27" s="214"/>
      <c r="J27" s="214"/>
      <c r="K27" s="214"/>
      <c r="L27" s="229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</row>
    <row r="28" spans="1:23" s="179" customFormat="1" ht="33.75">
      <c r="A28" s="222" t="s">
        <v>331</v>
      </c>
      <c r="B28" s="228">
        <v>92775</v>
      </c>
      <c r="C28" s="94" t="s">
        <v>317</v>
      </c>
      <c r="D28" s="224" t="s">
        <v>315</v>
      </c>
      <c r="E28" s="254"/>
      <c r="F28" s="225">
        <f>(((15.5*2+13.08*2+4.935+3.75*2+5.8+1.85+3.97+2.61-8*0.12)*2+(5*2+3.75*3+2.38*2+8.94+1.87*2))*10+(6*52+5*34+3*25)+17*6)*0.72*0.154</f>
        <v>299.73081599999995</v>
      </c>
      <c r="G28" s="225" t="e">
        <f t="shared" si="0"/>
        <v>#VALUE!</v>
      </c>
      <c r="H28" s="200" t="e">
        <f t="shared" si="1"/>
        <v>#VALUE!</v>
      </c>
      <c r="I28" s="214"/>
      <c r="J28" s="230"/>
      <c r="K28" s="214"/>
      <c r="L28" s="214"/>
      <c r="M28" s="231"/>
      <c r="N28" s="214"/>
      <c r="O28" s="214"/>
      <c r="P28" s="214"/>
      <c r="Q28" s="214"/>
      <c r="R28" s="214"/>
      <c r="S28" s="214"/>
      <c r="T28" s="214"/>
      <c r="U28" s="214"/>
      <c r="V28" s="214"/>
      <c r="W28" s="214"/>
    </row>
    <row r="29" spans="1:23" s="179" customFormat="1" ht="33.75">
      <c r="A29" s="222" t="s">
        <v>322</v>
      </c>
      <c r="B29" s="228">
        <v>34493</v>
      </c>
      <c r="C29" s="94" t="s">
        <v>333</v>
      </c>
      <c r="D29" s="224" t="s">
        <v>312</v>
      </c>
      <c r="E29" s="254"/>
      <c r="F29" s="225">
        <f>F23/1.25+F24/1.5*2+5*(5.75*0.12*0.25)+1*(5.5*0.12*0.25)+3*(3.75*0.12*0.25)+2*(3.5*0.12*0.25)+3*(2.7*0.12*0.25)+(5*2+3.75*3+2.38*2+8.94+1.87*2)*(0.12*0.25)</f>
        <v>9.149799999999999</v>
      </c>
      <c r="G29" s="225" t="e">
        <f t="shared" si="0"/>
        <v>#VALUE!</v>
      </c>
      <c r="H29" s="200" t="e">
        <f t="shared" si="1"/>
        <v>#VALUE!</v>
      </c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</row>
    <row r="30" spans="1:23" s="179" customFormat="1" ht="22.5">
      <c r="A30" s="222" t="s">
        <v>323</v>
      </c>
      <c r="B30" s="228">
        <v>92874</v>
      </c>
      <c r="C30" s="94" t="s">
        <v>313</v>
      </c>
      <c r="D30" s="224" t="s">
        <v>128</v>
      </c>
      <c r="E30" s="254"/>
      <c r="F30" s="225">
        <f>F29</f>
        <v>9.149799999999999</v>
      </c>
      <c r="G30" s="225" t="e">
        <f t="shared" si="0"/>
        <v>#VALUE!</v>
      </c>
      <c r="H30" s="200" t="e">
        <f t="shared" si="1"/>
        <v>#VALUE!</v>
      </c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</row>
    <row r="31" spans="1:23" s="179" customFormat="1" ht="22.5">
      <c r="A31" s="222" t="s">
        <v>324</v>
      </c>
      <c r="B31" s="228">
        <v>93204</v>
      </c>
      <c r="C31" s="94" t="s">
        <v>318</v>
      </c>
      <c r="D31" s="224" t="s">
        <v>123</v>
      </c>
      <c r="E31" s="254"/>
      <c r="F31" s="225">
        <f>15.5*2+13.08*2-0.12*8+13.88</f>
        <v>70.08</v>
      </c>
      <c r="G31" s="225" t="e">
        <f>ROUND((E31*$C$12)+E31,2)</f>
        <v>#VALUE!</v>
      </c>
      <c r="H31" s="200" t="e">
        <f>F31*G31</f>
        <v>#VALUE!</v>
      </c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</row>
    <row r="32" spans="1:23" s="179" customFormat="1" ht="22.5">
      <c r="A32" s="222" t="s">
        <v>325</v>
      </c>
      <c r="B32" s="223" t="s">
        <v>124</v>
      </c>
      <c r="C32" s="95" t="s">
        <v>125</v>
      </c>
      <c r="D32" s="224" t="s">
        <v>13</v>
      </c>
      <c r="E32" s="254"/>
      <c r="F32" s="225">
        <f>(15.5*2+13.08*2+4.935+3.75*2+5.8+1.85+3.97+2.61-8*0.12)*0.42</f>
        <v>34.80329999999999</v>
      </c>
      <c r="G32" s="225" t="e">
        <f t="shared" si="0"/>
        <v>#VALUE!</v>
      </c>
      <c r="H32" s="200" t="e">
        <f t="shared" si="1"/>
        <v>#VALUE!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</row>
    <row r="33" spans="1:23" s="232" customFormat="1" ht="12.75">
      <c r="A33" s="217" t="s">
        <v>130</v>
      </c>
      <c r="B33" s="217"/>
      <c r="C33" s="217" t="s">
        <v>133</v>
      </c>
      <c r="D33" s="218"/>
      <c r="E33" s="219"/>
      <c r="F33" s="220"/>
      <c r="G33" s="221" t="s">
        <v>24</v>
      </c>
      <c r="H33" s="220" t="e">
        <f>SUM(H34:H48)</f>
        <v>#VALUE!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</row>
    <row r="34" spans="1:23" s="232" customFormat="1" ht="45">
      <c r="A34" s="222" t="s">
        <v>155</v>
      </c>
      <c r="B34" s="228">
        <v>87521</v>
      </c>
      <c r="C34" s="91" t="s">
        <v>275</v>
      </c>
      <c r="D34" s="224" t="s">
        <v>13</v>
      </c>
      <c r="E34" s="255"/>
      <c r="F34" s="227">
        <f>(15.6*2+13.11*2+5+3.72*2+5.8+1.85+3.94+2.65)*4-(1.5*0.6*2+1.5*1*5+1.5*0.7+2.1*2.5+0.9*2.1*2+0.8*2.1*3)+(15.6*2+13.11*2)*2.15+13.88*0.75</f>
        <v>445.843</v>
      </c>
      <c r="G34" s="225" t="e">
        <f>ROUND((E34*$C$12)+E34,2)</f>
        <v>#VALUE!</v>
      </c>
      <c r="H34" s="200" t="e">
        <f>F34*G34</f>
        <v>#VALUE!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</row>
    <row r="35" spans="1:23" s="232" customFormat="1" ht="33.75">
      <c r="A35" s="222" t="s">
        <v>156</v>
      </c>
      <c r="B35" s="228">
        <v>87879</v>
      </c>
      <c r="C35" s="91" t="s">
        <v>134</v>
      </c>
      <c r="D35" s="224" t="s">
        <v>13</v>
      </c>
      <c r="E35" s="255"/>
      <c r="F35" s="227">
        <f>F34*2</f>
        <v>891.686</v>
      </c>
      <c r="G35" s="225" t="e">
        <f aca="true" t="shared" si="2" ref="G35:G48">ROUND((E35*$C$12)+E35,2)</f>
        <v>#VALUE!</v>
      </c>
      <c r="H35" s="200" t="e">
        <f aca="true" t="shared" si="3" ref="H35:H48">F35*G35</f>
        <v>#VALUE!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</row>
    <row r="36" spans="1:23" s="232" customFormat="1" ht="45">
      <c r="A36" s="222" t="s">
        <v>157</v>
      </c>
      <c r="B36" s="228">
        <v>89173</v>
      </c>
      <c r="C36" s="91" t="s">
        <v>341</v>
      </c>
      <c r="D36" s="224" t="s">
        <v>13</v>
      </c>
      <c r="E36" s="255"/>
      <c r="F36" s="227">
        <f>F35</f>
        <v>891.686</v>
      </c>
      <c r="G36" s="225" t="e">
        <f t="shared" si="2"/>
        <v>#VALUE!</v>
      </c>
      <c r="H36" s="200" t="e">
        <f t="shared" si="3"/>
        <v>#VALUE!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</row>
    <row r="37" spans="1:23" s="232" customFormat="1" ht="22.5">
      <c r="A37" s="222" t="s">
        <v>158</v>
      </c>
      <c r="B37" s="223" t="s">
        <v>124</v>
      </c>
      <c r="C37" s="95" t="s">
        <v>145</v>
      </c>
      <c r="D37" s="224" t="s">
        <v>13</v>
      </c>
      <c r="E37" s="254"/>
      <c r="F37" s="227">
        <f>(15.6*2+13.11*2)*2.15+13.58*0.75</f>
        <v>133.638</v>
      </c>
      <c r="G37" s="225" t="e">
        <f>ROUND((E37*$C$12)+E37,2)</f>
        <v>#VALUE!</v>
      </c>
      <c r="H37" s="200" t="e">
        <f>F37*G37</f>
        <v>#VALUE!</v>
      </c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</row>
    <row r="38" spans="1:23" s="232" customFormat="1" ht="22.5">
      <c r="A38" s="222" t="s">
        <v>159</v>
      </c>
      <c r="B38" s="228">
        <v>93186</v>
      </c>
      <c r="C38" s="92" t="s">
        <v>207</v>
      </c>
      <c r="D38" s="224" t="s">
        <v>123</v>
      </c>
      <c r="E38" s="254"/>
      <c r="F38" s="227">
        <f>2.25*2+6*(1.5+0.15*2)</f>
        <v>15.3</v>
      </c>
      <c r="G38" s="225" t="e">
        <f>ROUND((E38*$C$12)+E38,2)</f>
        <v>#VALUE!</v>
      </c>
      <c r="H38" s="200" t="e">
        <f>F38*G38</f>
        <v>#VALUE!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</row>
    <row r="39" spans="1:23" s="232" customFormat="1" ht="22.5">
      <c r="A39" s="222" t="s">
        <v>160</v>
      </c>
      <c r="B39" s="228">
        <v>93196</v>
      </c>
      <c r="C39" s="92" t="s">
        <v>209</v>
      </c>
      <c r="D39" s="224" t="s">
        <v>123</v>
      </c>
      <c r="E39" s="254"/>
      <c r="F39" s="227">
        <f>2.25*2+6*(1.5+0.45*2)</f>
        <v>18.9</v>
      </c>
      <c r="G39" s="225" t="e">
        <f>ROUND((E39*$C$12)+E39,2)</f>
        <v>#VALUE!</v>
      </c>
      <c r="H39" s="200" t="e">
        <f>F39*G39</f>
        <v>#VALUE!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</row>
    <row r="40" spans="1:23" s="232" customFormat="1" ht="22.5">
      <c r="A40" s="222" t="s">
        <v>161</v>
      </c>
      <c r="B40" s="228">
        <v>93188</v>
      </c>
      <c r="C40" s="91" t="s">
        <v>143</v>
      </c>
      <c r="D40" s="224" t="s">
        <v>123</v>
      </c>
      <c r="E40" s="255"/>
      <c r="F40" s="227">
        <f>(0.8+0.1*2)*3+(0.9+0.1*2)*2</f>
        <v>5.2</v>
      </c>
      <c r="G40" s="225" t="e">
        <f t="shared" si="2"/>
        <v>#VALUE!</v>
      </c>
      <c r="H40" s="200" t="e">
        <f t="shared" si="3"/>
        <v>#VALUE!</v>
      </c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</row>
    <row r="41" spans="1:23" s="232" customFormat="1" ht="22.5">
      <c r="A41" s="222" t="s">
        <v>162</v>
      </c>
      <c r="B41" s="228">
        <v>93189</v>
      </c>
      <c r="C41" s="91" t="s">
        <v>208</v>
      </c>
      <c r="D41" s="224" t="s">
        <v>123</v>
      </c>
      <c r="E41" s="255"/>
      <c r="F41" s="227">
        <f>2.5+0.2*2</f>
        <v>2.9</v>
      </c>
      <c r="G41" s="225" t="e">
        <f>ROUND((E41*$C$12)+E41,2)</f>
        <v>#VALUE!</v>
      </c>
      <c r="H41" s="200" t="e">
        <f>F41*G41</f>
        <v>#VALUE!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</row>
    <row r="42" spans="1:23" s="232" customFormat="1" ht="12.75">
      <c r="A42" s="222" t="s">
        <v>163</v>
      </c>
      <c r="B42" s="228">
        <v>96995</v>
      </c>
      <c r="C42" s="91" t="s">
        <v>202</v>
      </c>
      <c r="D42" s="224" t="s">
        <v>128</v>
      </c>
      <c r="E42" s="255"/>
      <c r="F42" s="227">
        <f>(8.74*2+151.55+22.26+4.5+17.15)*0.05</f>
        <v>10.647</v>
      </c>
      <c r="G42" s="225" t="e">
        <f t="shared" si="2"/>
        <v>#VALUE!</v>
      </c>
      <c r="H42" s="200" t="e">
        <f t="shared" si="3"/>
        <v>#VALUE!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</row>
    <row r="43" spans="1:23" s="232" customFormat="1" ht="22.5">
      <c r="A43" s="222" t="s">
        <v>164</v>
      </c>
      <c r="B43" s="233">
        <v>96622</v>
      </c>
      <c r="C43" s="98" t="s">
        <v>344</v>
      </c>
      <c r="D43" s="234" t="s">
        <v>128</v>
      </c>
      <c r="E43" s="256"/>
      <c r="F43" s="227">
        <f>F42</f>
        <v>10.647</v>
      </c>
      <c r="G43" s="225" t="e">
        <f>ROUND((E43*$C$12)+E43,2)</f>
        <v>#VALUE!</v>
      </c>
      <c r="H43" s="200" t="e">
        <f>F43*G43</f>
        <v>#VALUE!</v>
      </c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</row>
    <row r="44" spans="1:23" s="232" customFormat="1" ht="33.75">
      <c r="A44" s="222" t="s">
        <v>228</v>
      </c>
      <c r="B44" s="223">
        <v>94990</v>
      </c>
      <c r="C44" s="91" t="s">
        <v>345</v>
      </c>
      <c r="D44" s="224" t="s">
        <v>128</v>
      </c>
      <c r="E44" s="255"/>
      <c r="F44" s="227">
        <f>(8.74*2+151.55+22.26+4.5+17.15)*0.07</f>
        <v>14.905800000000001</v>
      </c>
      <c r="G44" s="225" t="e">
        <f t="shared" si="2"/>
        <v>#VALUE!</v>
      </c>
      <c r="H44" s="200" t="e">
        <f t="shared" si="3"/>
        <v>#VALUE!</v>
      </c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</row>
    <row r="45" spans="1:23" s="179" customFormat="1" ht="33.75">
      <c r="A45" s="222" t="s">
        <v>229</v>
      </c>
      <c r="B45" s="228">
        <v>87251</v>
      </c>
      <c r="C45" s="91" t="s">
        <v>336</v>
      </c>
      <c r="D45" s="224" t="s">
        <v>13</v>
      </c>
      <c r="E45" s="255"/>
      <c r="F45" s="227">
        <f>8.74*2+22.26+4.5+17.15+151.55</f>
        <v>212.94</v>
      </c>
      <c r="G45" s="225" t="e">
        <f t="shared" si="2"/>
        <v>#VALUE!</v>
      </c>
      <c r="H45" s="200" t="e">
        <f t="shared" si="3"/>
        <v>#VALUE!</v>
      </c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</row>
    <row r="46" spans="1:23" s="179" customFormat="1" ht="45">
      <c r="A46" s="222" t="s">
        <v>230</v>
      </c>
      <c r="B46" s="228">
        <v>87269</v>
      </c>
      <c r="C46" s="91" t="s">
        <v>337</v>
      </c>
      <c r="D46" s="224" t="s">
        <v>13</v>
      </c>
      <c r="E46" s="255"/>
      <c r="F46" s="227">
        <f>(12.14*2.8-0.9*2.1-1.5*0.6)*2+(19.18*2.9-0.8*2.1-1.5*0.7)+(8.7*2.9-0.8*2.1*2)</f>
        <v>137.166</v>
      </c>
      <c r="G46" s="225" t="e">
        <f>ROUND((E46*$C$12)+E46,2)</f>
        <v>#VALUE!</v>
      </c>
      <c r="H46" s="200" t="e">
        <f>F46*G46</f>
        <v>#VALUE!</v>
      </c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</row>
    <row r="47" spans="1:23" s="179" customFormat="1" ht="22.5">
      <c r="A47" s="222" t="s">
        <v>239</v>
      </c>
      <c r="B47" s="228">
        <v>88649</v>
      </c>
      <c r="C47" s="91" t="s">
        <v>231</v>
      </c>
      <c r="D47" s="224" t="s">
        <v>123</v>
      </c>
      <c r="E47" s="255"/>
      <c r="F47" s="227">
        <f>56.82-(2.5+0.8*2+0.9*2)</f>
        <v>50.92</v>
      </c>
      <c r="G47" s="225" t="e">
        <f>ROUND((E47*$C$12)+E47,2)</f>
        <v>#VALUE!</v>
      </c>
      <c r="H47" s="200" t="e">
        <f>F47*G47</f>
        <v>#VALUE!</v>
      </c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</row>
    <row r="48" spans="1:23" s="232" customFormat="1" ht="12.75">
      <c r="A48" s="222" t="s">
        <v>240</v>
      </c>
      <c r="B48" s="228" t="s">
        <v>200</v>
      </c>
      <c r="C48" s="91" t="s">
        <v>232</v>
      </c>
      <c r="D48" s="224" t="s">
        <v>13</v>
      </c>
      <c r="E48" s="255"/>
      <c r="F48" s="227">
        <f>((2.35+0.85+1.4)*2.5-(0.5+0.8)*2.1)*2</f>
        <v>17.54</v>
      </c>
      <c r="G48" s="225" t="e">
        <f t="shared" si="2"/>
        <v>#VALUE!</v>
      </c>
      <c r="H48" s="200" t="e">
        <f t="shared" si="3"/>
        <v>#VALUE!</v>
      </c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</row>
    <row r="49" spans="1:23" s="232" customFormat="1" ht="12.75">
      <c r="A49" s="217" t="s">
        <v>135</v>
      </c>
      <c r="B49" s="217"/>
      <c r="C49" s="217" t="s">
        <v>330</v>
      </c>
      <c r="D49" s="218"/>
      <c r="E49" s="219"/>
      <c r="F49" s="220"/>
      <c r="G49" s="221" t="s">
        <v>24</v>
      </c>
      <c r="H49" s="220" t="e">
        <f>SUM(H50:H58)</f>
        <v>#VALUE!</v>
      </c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</row>
    <row r="50" spans="1:23" s="179" customFormat="1" ht="22.5">
      <c r="A50" s="222" t="s">
        <v>165</v>
      </c>
      <c r="B50" s="228">
        <v>96116</v>
      </c>
      <c r="C50" s="91" t="s">
        <v>343</v>
      </c>
      <c r="D50" s="224" t="s">
        <v>13</v>
      </c>
      <c r="E50" s="257"/>
      <c r="F50" s="227">
        <f>151.55+22.26+4.5</f>
        <v>178.31</v>
      </c>
      <c r="G50" s="225" t="e">
        <f>ROUND((E50*$C$12)+E50,2)</f>
        <v>#VALUE!</v>
      </c>
      <c r="H50" s="200" t="e">
        <f>F50*G50</f>
        <v>#VALUE!</v>
      </c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</row>
    <row r="51" spans="1:23" s="179" customFormat="1" ht="33.75">
      <c r="A51" s="222" t="s">
        <v>166</v>
      </c>
      <c r="B51" s="228" t="s">
        <v>319</v>
      </c>
      <c r="C51" s="91" t="s">
        <v>320</v>
      </c>
      <c r="D51" s="224" t="s">
        <v>13</v>
      </c>
      <c r="E51" s="255"/>
      <c r="F51" s="227">
        <f>8.74*2+F52</f>
        <v>37.3112</v>
      </c>
      <c r="G51" s="225" t="e">
        <f>ROUND((E51*$C$12)+E51,2)</f>
        <v>#VALUE!</v>
      </c>
      <c r="H51" s="200" t="e">
        <f>F51*G51</f>
        <v>#VALUE!</v>
      </c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</row>
    <row r="52" spans="1:23" s="179" customFormat="1" ht="22.5">
      <c r="A52" s="222" t="s">
        <v>167</v>
      </c>
      <c r="B52" s="228">
        <v>98555</v>
      </c>
      <c r="C52" s="91" t="s">
        <v>329</v>
      </c>
      <c r="D52" s="224" t="s">
        <v>13</v>
      </c>
      <c r="E52" s="255"/>
      <c r="F52" s="227">
        <f>(9.24+0.3*2)*(1.87+0.3)-(8.94+1.87*2)*0.12</f>
        <v>19.8312</v>
      </c>
      <c r="G52" s="225" t="e">
        <f>ROUND((E52*$C$12)+E52,2)</f>
        <v>#VALUE!</v>
      </c>
      <c r="H52" s="200" t="e">
        <f>F52*G52</f>
        <v>#VALUE!</v>
      </c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</row>
    <row r="53" spans="1:23" s="232" customFormat="1" ht="22.5">
      <c r="A53" s="222" t="s">
        <v>168</v>
      </c>
      <c r="B53" s="228">
        <v>94231</v>
      </c>
      <c r="C53" s="91" t="s">
        <v>144</v>
      </c>
      <c r="D53" s="224" t="s">
        <v>123</v>
      </c>
      <c r="E53" s="255"/>
      <c r="F53" s="227">
        <f>(15.6*2+13.11*2)+15.5*2+13.88</f>
        <v>102.3</v>
      </c>
      <c r="G53" s="225" t="e">
        <f aca="true" t="shared" si="4" ref="G53:G58">ROUND((E53*$C$12)+E53,2)</f>
        <v>#VALUE!</v>
      </c>
      <c r="H53" s="200" t="e">
        <f aca="true" t="shared" si="5" ref="H53:H58">F53*G53</f>
        <v>#VALUE!</v>
      </c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</row>
    <row r="54" spans="1:23" s="232" customFormat="1" ht="33.75">
      <c r="A54" s="222" t="s">
        <v>169</v>
      </c>
      <c r="B54" s="228">
        <v>94228</v>
      </c>
      <c r="C54" s="91" t="s">
        <v>210</v>
      </c>
      <c r="D54" s="224" t="s">
        <v>123</v>
      </c>
      <c r="E54" s="255"/>
      <c r="F54" s="227">
        <f>12.81*2</f>
        <v>25.62</v>
      </c>
      <c r="G54" s="225" t="e">
        <f t="shared" si="4"/>
        <v>#VALUE!</v>
      </c>
      <c r="H54" s="200" t="e">
        <f t="shared" si="5"/>
        <v>#VALUE!</v>
      </c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</row>
    <row r="55" spans="1:23" s="232" customFormat="1" ht="12.75">
      <c r="A55" s="222" t="s">
        <v>170</v>
      </c>
      <c r="B55" s="228">
        <v>89578</v>
      </c>
      <c r="C55" s="235" t="s">
        <v>194</v>
      </c>
      <c r="D55" s="89" t="s">
        <v>123</v>
      </c>
      <c r="E55" s="255"/>
      <c r="F55" s="227">
        <f>5*3+16+5+2</f>
        <v>38</v>
      </c>
      <c r="G55" s="225" t="e">
        <f t="shared" si="4"/>
        <v>#VALUE!</v>
      </c>
      <c r="H55" s="200" t="e">
        <f t="shared" si="5"/>
        <v>#VALUE!</v>
      </c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</row>
    <row r="56" spans="1:23" s="232" customFormat="1" ht="22.5">
      <c r="A56" s="222" t="s">
        <v>195</v>
      </c>
      <c r="B56" s="223" t="s">
        <v>250</v>
      </c>
      <c r="C56" s="236" t="s">
        <v>251</v>
      </c>
      <c r="D56" s="91" t="s">
        <v>126</v>
      </c>
      <c r="E56" s="255"/>
      <c r="F56" s="227">
        <v>3</v>
      </c>
      <c r="G56" s="225" t="e">
        <f>ROUND((E56*$C$12)+E56,2)</f>
        <v>#VALUE!</v>
      </c>
      <c r="H56" s="200" t="e">
        <f>F56*G56</f>
        <v>#VALUE!</v>
      </c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</row>
    <row r="57" spans="1:23" s="232" customFormat="1" ht="22.5">
      <c r="A57" s="222" t="s">
        <v>216</v>
      </c>
      <c r="B57" s="228">
        <v>93358</v>
      </c>
      <c r="C57" s="91" t="s">
        <v>271</v>
      </c>
      <c r="D57" s="224" t="s">
        <v>128</v>
      </c>
      <c r="E57" s="255"/>
      <c r="F57" s="227">
        <f>(0.5*3+16+5+2)*0.3*0.5</f>
        <v>3.675</v>
      </c>
      <c r="G57" s="225" t="e">
        <f t="shared" si="4"/>
        <v>#VALUE!</v>
      </c>
      <c r="H57" s="200" t="e">
        <f t="shared" si="5"/>
        <v>#VALUE!</v>
      </c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</row>
    <row r="58" spans="1:23" s="232" customFormat="1" ht="22.5">
      <c r="A58" s="222" t="s">
        <v>328</v>
      </c>
      <c r="B58" s="228">
        <v>93382</v>
      </c>
      <c r="C58" s="237" t="s">
        <v>203</v>
      </c>
      <c r="D58" s="90" t="s">
        <v>128</v>
      </c>
      <c r="E58" s="255"/>
      <c r="F58" s="227">
        <f>F57</f>
        <v>3.675</v>
      </c>
      <c r="G58" s="225" t="e">
        <f t="shared" si="4"/>
        <v>#VALUE!</v>
      </c>
      <c r="H58" s="200" t="e">
        <f t="shared" si="5"/>
        <v>#VALUE!</v>
      </c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</row>
    <row r="59" spans="1:23" s="232" customFormat="1" ht="12.75">
      <c r="A59" s="217" t="s">
        <v>136</v>
      </c>
      <c r="B59" s="217"/>
      <c r="C59" s="217" t="s">
        <v>292</v>
      </c>
      <c r="D59" s="218"/>
      <c r="E59" s="219"/>
      <c r="F59" s="220"/>
      <c r="G59" s="221" t="s">
        <v>24</v>
      </c>
      <c r="H59" s="220" t="e">
        <f>SUM(H60:H73)</f>
        <v>#VALUE!</v>
      </c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</row>
    <row r="60" spans="1:23" s="232" customFormat="1" ht="22.5">
      <c r="A60" s="238" t="s">
        <v>171</v>
      </c>
      <c r="B60" s="228">
        <v>94585</v>
      </c>
      <c r="C60" s="96" t="s">
        <v>204</v>
      </c>
      <c r="D60" s="239" t="s">
        <v>13</v>
      </c>
      <c r="E60" s="258"/>
      <c r="F60" s="240">
        <f>(1.5*0.6*2+1.5*1*5+1.5*0.7)</f>
        <v>10.350000000000001</v>
      </c>
      <c r="G60" s="225" t="e">
        <f aca="true" t="shared" si="6" ref="G60:G68">ROUND((E60*$C$12)+E60,2)</f>
        <v>#VALUE!</v>
      </c>
      <c r="H60" s="200" t="e">
        <f aca="true" t="shared" si="7" ref="H60:H68">F60*G60</f>
        <v>#VALUE!</v>
      </c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</row>
    <row r="61" spans="1:23" s="232" customFormat="1" ht="33.75">
      <c r="A61" s="241" t="s">
        <v>172</v>
      </c>
      <c r="B61" s="228" t="s">
        <v>261</v>
      </c>
      <c r="C61" s="91" t="s">
        <v>260</v>
      </c>
      <c r="D61" s="242" t="s">
        <v>123</v>
      </c>
      <c r="E61" s="258"/>
      <c r="F61" s="227">
        <f>1.5*8</f>
        <v>12</v>
      </c>
      <c r="G61" s="225" t="e">
        <f t="shared" si="6"/>
        <v>#VALUE!</v>
      </c>
      <c r="H61" s="200" t="e">
        <f t="shared" si="7"/>
        <v>#VALUE!</v>
      </c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</row>
    <row r="62" spans="1:23" s="232" customFormat="1" ht="12.75">
      <c r="A62" s="241" t="s">
        <v>173</v>
      </c>
      <c r="B62" s="228" t="s">
        <v>200</v>
      </c>
      <c r="C62" s="91" t="s">
        <v>225</v>
      </c>
      <c r="D62" s="243" t="s">
        <v>126</v>
      </c>
      <c r="E62" s="258"/>
      <c r="F62" s="227">
        <v>1</v>
      </c>
      <c r="G62" s="225" t="e">
        <f t="shared" si="6"/>
        <v>#VALUE!</v>
      </c>
      <c r="H62" s="200" t="e">
        <f t="shared" si="7"/>
        <v>#VALUE!</v>
      </c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</row>
    <row r="63" spans="1:23" s="179" customFormat="1" ht="12.75">
      <c r="A63" s="241" t="s">
        <v>174</v>
      </c>
      <c r="B63" s="228" t="s">
        <v>200</v>
      </c>
      <c r="C63" s="91" t="s">
        <v>269</v>
      </c>
      <c r="D63" s="242" t="s">
        <v>126</v>
      </c>
      <c r="E63" s="258"/>
      <c r="F63" s="227">
        <v>1</v>
      </c>
      <c r="G63" s="225" t="e">
        <f t="shared" si="6"/>
        <v>#VALUE!</v>
      </c>
      <c r="H63" s="200" t="e">
        <f t="shared" si="7"/>
        <v>#VALUE!</v>
      </c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</row>
    <row r="64" spans="1:23" s="179" customFormat="1" ht="56.25">
      <c r="A64" s="241" t="s">
        <v>219</v>
      </c>
      <c r="B64" s="228">
        <v>91314</v>
      </c>
      <c r="C64" s="89" t="s">
        <v>346</v>
      </c>
      <c r="D64" s="242" t="s">
        <v>126</v>
      </c>
      <c r="E64" s="259"/>
      <c r="F64" s="227">
        <v>2</v>
      </c>
      <c r="G64" s="225" t="e">
        <f t="shared" si="6"/>
        <v>#VALUE!</v>
      </c>
      <c r="H64" s="200" t="e">
        <f t="shared" si="7"/>
        <v>#VALUE!</v>
      </c>
      <c r="I64" s="214"/>
      <c r="J64" s="214"/>
      <c r="K64" s="214"/>
      <c r="L64" s="214"/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</row>
    <row r="65" spans="1:23" s="179" customFormat="1" ht="56.25">
      <c r="A65" s="241" t="s">
        <v>220</v>
      </c>
      <c r="B65" s="228">
        <v>91315</v>
      </c>
      <c r="C65" s="89" t="s">
        <v>347</v>
      </c>
      <c r="D65" s="242" t="s">
        <v>126</v>
      </c>
      <c r="E65" s="259"/>
      <c r="F65" s="227">
        <v>2</v>
      </c>
      <c r="G65" s="225" t="e">
        <f t="shared" si="6"/>
        <v>#VALUE!</v>
      </c>
      <c r="H65" s="200" t="e">
        <f t="shared" si="7"/>
        <v>#VALUE!</v>
      </c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</row>
    <row r="66" spans="1:23" s="232" customFormat="1" ht="22.5">
      <c r="A66" s="241" t="s">
        <v>221</v>
      </c>
      <c r="B66" s="228">
        <v>98689</v>
      </c>
      <c r="C66" s="89" t="s">
        <v>224</v>
      </c>
      <c r="D66" s="242" t="s">
        <v>123</v>
      </c>
      <c r="E66" s="259"/>
      <c r="F66" s="227">
        <f>0.8*3+0.9*2+2.5</f>
        <v>6.7</v>
      </c>
      <c r="G66" s="225" t="e">
        <f t="shared" si="6"/>
        <v>#VALUE!</v>
      </c>
      <c r="H66" s="200" t="e">
        <f t="shared" si="7"/>
        <v>#VALUE!</v>
      </c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</row>
    <row r="67" spans="1:23" s="232" customFormat="1" ht="12.75">
      <c r="A67" s="241" t="s">
        <v>222</v>
      </c>
      <c r="B67" s="228" t="s">
        <v>200</v>
      </c>
      <c r="C67" s="89" t="s">
        <v>217</v>
      </c>
      <c r="D67" s="242" t="s">
        <v>126</v>
      </c>
      <c r="E67" s="259"/>
      <c r="F67" s="227">
        <v>2</v>
      </c>
      <c r="G67" s="225" t="e">
        <f t="shared" si="6"/>
        <v>#VALUE!</v>
      </c>
      <c r="H67" s="200" t="e">
        <f t="shared" si="7"/>
        <v>#VALUE!</v>
      </c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</row>
    <row r="68" spans="1:23" s="232" customFormat="1" ht="12.75">
      <c r="A68" s="241" t="s">
        <v>223</v>
      </c>
      <c r="B68" s="228" t="s">
        <v>200</v>
      </c>
      <c r="C68" s="89" t="s">
        <v>218</v>
      </c>
      <c r="D68" s="242" t="s">
        <v>126</v>
      </c>
      <c r="E68" s="259"/>
      <c r="F68" s="227">
        <v>2</v>
      </c>
      <c r="G68" s="225" t="e">
        <f t="shared" si="6"/>
        <v>#VALUE!</v>
      </c>
      <c r="H68" s="200" t="e">
        <f t="shared" si="7"/>
        <v>#VALUE!</v>
      </c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</row>
    <row r="69" spans="1:23" s="232" customFormat="1" ht="12.75">
      <c r="A69" s="241" t="s">
        <v>226</v>
      </c>
      <c r="B69" s="228" t="s">
        <v>200</v>
      </c>
      <c r="C69" s="89" t="s">
        <v>270</v>
      </c>
      <c r="D69" s="242" t="s">
        <v>13</v>
      </c>
      <c r="E69" s="259"/>
      <c r="F69" s="227">
        <f>1.5*0.6*2+1.5*1*5+1.5*0.7+2.1*2.5+0.8*2.1</f>
        <v>17.28</v>
      </c>
      <c r="G69" s="225" t="e">
        <f>ROUND((E69*$C$12)+E69,2)</f>
        <v>#VALUE!</v>
      </c>
      <c r="H69" s="200" t="e">
        <f>F69*G69</f>
        <v>#VALUE!</v>
      </c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</row>
    <row r="70" spans="1:23" s="232" customFormat="1" ht="22.5">
      <c r="A70" s="241" t="s">
        <v>293</v>
      </c>
      <c r="B70" s="228">
        <v>36218</v>
      </c>
      <c r="C70" s="89" t="s">
        <v>297</v>
      </c>
      <c r="D70" s="242" t="s">
        <v>289</v>
      </c>
      <c r="E70" s="259"/>
      <c r="F70" s="227">
        <v>4</v>
      </c>
      <c r="G70" s="225" t="e">
        <f>ROUND((E70*$C$12)+E70,2)</f>
        <v>#VALUE!</v>
      </c>
      <c r="H70" s="200" t="e">
        <f>F70*G70</f>
        <v>#VALUE!</v>
      </c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</row>
    <row r="71" spans="1:23" s="232" customFormat="1" ht="22.5">
      <c r="A71" s="241" t="s">
        <v>294</v>
      </c>
      <c r="B71" s="228">
        <v>36220</v>
      </c>
      <c r="C71" s="89" t="s">
        <v>298</v>
      </c>
      <c r="D71" s="242" t="s">
        <v>289</v>
      </c>
      <c r="E71" s="259"/>
      <c r="F71" s="227">
        <v>2</v>
      </c>
      <c r="G71" s="225" t="e">
        <f>ROUND((E71*$C$12)+E71,2)</f>
        <v>#VALUE!</v>
      </c>
      <c r="H71" s="200" t="e">
        <f>F71*G71</f>
        <v>#VALUE!</v>
      </c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</row>
    <row r="72" spans="1:23" s="232" customFormat="1" ht="22.5">
      <c r="A72" s="241" t="s">
        <v>295</v>
      </c>
      <c r="B72" s="228">
        <v>36080</v>
      </c>
      <c r="C72" s="89" t="s">
        <v>299</v>
      </c>
      <c r="D72" s="242" t="s">
        <v>289</v>
      </c>
      <c r="E72" s="259"/>
      <c r="F72" s="227">
        <v>4</v>
      </c>
      <c r="G72" s="225" t="e">
        <f>ROUND((E72*$C$12)+E72,2)</f>
        <v>#VALUE!</v>
      </c>
      <c r="H72" s="200" t="e">
        <f>F72*G72</f>
        <v>#VALUE!</v>
      </c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</row>
    <row r="73" spans="1:23" s="232" customFormat="1" ht="22.5">
      <c r="A73" s="241" t="s">
        <v>296</v>
      </c>
      <c r="B73" s="228">
        <v>36223</v>
      </c>
      <c r="C73" s="89" t="s">
        <v>300</v>
      </c>
      <c r="D73" s="242" t="s">
        <v>289</v>
      </c>
      <c r="E73" s="259"/>
      <c r="F73" s="227">
        <v>4</v>
      </c>
      <c r="G73" s="225" t="e">
        <f>ROUND((E73*$C$12)+E73,2)</f>
        <v>#VALUE!</v>
      </c>
      <c r="H73" s="200" t="e">
        <f>F73*G73</f>
        <v>#VALUE!</v>
      </c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</row>
    <row r="74" spans="1:23" s="232" customFormat="1" ht="12.75">
      <c r="A74" s="217" t="s">
        <v>137</v>
      </c>
      <c r="B74" s="217"/>
      <c r="C74" s="217" t="s">
        <v>233</v>
      </c>
      <c r="D74" s="218"/>
      <c r="E74" s="219"/>
      <c r="F74" s="220"/>
      <c r="G74" s="221" t="s">
        <v>24</v>
      </c>
      <c r="H74" s="220" t="e">
        <f>SUM(H75:H90)</f>
        <v>#VALUE!</v>
      </c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</row>
    <row r="75" spans="1:23" s="232" customFormat="1" ht="45">
      <c r="A75" s="241" t="s">
        <v>175</v>
      </c>
      <c r="B75" s="228">
        <v>86939</v>
      </c>
      <c r="C75" s="91" t="s">
        <v>264</v>
      </c>
      <c r="D75" s="242" t="s">
        <v>126</v>
      </c>
      <c r="E75" s="258"/>
      <c r="F75" s="227">
        <v>4</v>
      </c>
      <c r="G75" s="225" t="e">
        <f>ROUND((E75*$C$12)+E75,2)</f>
        <v>#VALUE!</v>
      </c>
      <c r="H75" s="200" t="e">
        <f>F75*G75</f>
        <v>#VALUE!</v>
      </c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</row>
    <row r="76" spans="1:23" s="232" customFormat="1" ht="33.75">
      <c r="A76" s="241" t="s">
        <v>176</v>
      </c>
      <c r="B76" s="228">
        <v>86932</v>
      </c>
      <c r="C76" s="91" t="s">
        <v>262</v>
      </c>
      <c r="D76" s="243" t="s">
        <v>126</v>
      </c>
      <c r="E76" s="258"/>
      <c r="F76" s="227">
        <v>4</v>
      </c>
      <c r="G76" s="225" t="e">
        <f aca="true" t="shared" si="8" ref="G76:G90">ROUND((E76*$C$12)+E76,2)</f>
        <v>#VALUE!</v>
      </c>
      <c r="H76" s="200" t="e">
        <f aca="true" t="shared" si="9" ref="H76:H90">F76*G76</f>
        <v>#VALUE!</v>
      </c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</row>
    <row r="77" spans="1:23" s="232" customFormat="1" ht="33.75">
      <c r="A77" s="241" t="s">
        <v>177</v>
      </c>
      <c r="B77" s="228">
        <v>89707</v>
      </c>
      <c r="C77" s="89" t="s">
        <v>338</v>
      </c>
      <c r="D77" s="242" t="s">
        <v>126</v>
      </c>
      <c r="E77" s="259"/>
      <c r="F77" s="227">
        <v>4</v>
      </c>
      <c r="G77" s="225" t="e">
        <f t="shared" si="8"/>
        <v>#VALUE!</v>
      </c>
      <c r="H77" s="200" t="e">
        <f t="shared" si="9"/>
        <v>#VALUE!</v>
      </c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</row>
    <row r="78" spans="1:23" s="232" customFormat="1" ht="33.75">
      <c r="A78" s="241" t="s">
        <v>178</v>
      </c>
      <c r="B78" s="228">
        <v>98102</v>
      </c>
      <c r="C78" s="89" t="s">
        <v>234</v>
      </c>
      <c r="D78" s="242" t="s">
        <v>126</v>
      </c>
      <c r="E78" s="259"/>
      <c r="F78" s="227">
        <v>1</v>
      </c>
      <c r="G78" s="225" t="e">
        <f t="shared" si="8"/>
        <v>#VALUE!</v>
      </c>
      <c r="H78" s="200" t="e">
        <f t="shared" si="9"/>
        <v>#VALUE!</v>
      </c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</row>
    <row r="79" spans="1:23" s="232" customFormat="1" ht="22.5">
      <c r="A79" s="241" t="s">
        <v>179</v>
      </c>
      <c r="B79" s="228" t="s">
        <v>250</v>
      </c>
      <c r="C79" s="89" t="s">
        <v>251</v>
      </c>
      <c r="D79" s="242" t="s">
        <v>126</v>
      </c>
      <c r="E79" s="259"/>
      <c r="F79" s="227">
        <v>5</v>
      </c>
      <c r="G79" s="225" t="e">
        <f t="shared" si="8"/>
        <v>#VALUE!</v>
      </c>
      <c r="H79" s="200" t="e">
        <f t="shared" si="9"/>
        <v>#VALUE!</v>
      </c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</row>
    <row r="80" spans="1:23" s="232" customFormat="1" ht="45">
      <c r="A80" s="241" t="s">
        <v>180</v>
      </c>
      <c r="B80" s="228">
        <v>91792</v>
      </c>
      <c r="C80" s="89" t="s">
        <v>265</v>
      </c>
      <c r="D80" s="242" t="s">
        <v>123</v>
      </c>
      <c r="E80" s="259"/>
      <c r="F80" s="227">
        <f>(1.2+0.35+0.4*2+0.15*2)*2</f>
        <v>5.299999999999999</v>
      </c>
      <c r="G80" s="225" t="e">
        <f t="shared" si="8"/>
        <v>#VALUE!</v>
      </c>
      <c r="H80" s="200" t="e">
        <f t="shared" si="9"/>
        <v>#VALUE!</v>
      </c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</row>
    <row r="81" spans="1:23" s="232" customFormat="1" ht="45">
      <c r="A81" s="241" t="s">
        <v>181</v>
      </c>
      <c r="B81" s="228">
        <v>91793</v>
      </c>
      <c r="C81" s="89" t="s">
        <v>235</v>
      </c>
      <c r="D81" s="242" t="s">
        <v>123</v>
      </c>
      <c r="E81" s="259"/>
      <c r="F81" s="227">
        <f>(0.65*2)+1.5+(F80+0.75)</f>
        <v>8.849999999999998</v>
      </c>
      <c r="G81" s="225" t="e">
        <f t="shared" si="8"/>
        <v>#VALUE!</v>
      </c>
      <c r="H81" s="200" t="e">
        <f t="shared" si="9"/>
        <v>#VALUE!</v>
      </c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</row>
    <row r="82" spans="1:23" s="232" customFormat="1" ht="45">
      <c r="A82" s="241" t="s">
        <v>182</v>
      </c>
      <c r="B82" s="228">
        <v>91795</v>
      </c>
      <c r="C82" s="89" t="s">
        <v>266</v>
      </c>
      <c r="D82" s="242" t="s">
        <v>123</v>
      </c>
      <c r="E82" s="259"/>
      <c r="F82" s="227">
        <f>(0.5*2+2.5+0.3*2)*2+(8+2.5+8.25+4)</f>
        <v>30.95</v>
      </c>
      <c r="G82" s="225" t="e">
        <f t="shared" si="8"/>
        <v>#VALUE!</v>
      </c>
      <c r="H82" s="200" t="e">
        <f t="shared" si="9"/>
        <v>#VALUE!</v>
      </c>
      <c r="I82" s="214"/>
      <c r="J82" s="214"/>
      <c r="K82" s="231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</row>
    <row r="83" spans="1:23" s="232" customFormat="1" ht="22.5">
      <c r="A83" s="241" t="s">
        <v>183</v>
      </c>
      <c r="B83" s="228">
        <v>93358</v>
      </c>
      <c r="C83" s="91" t="s">
        <v>271</v>
      </c>
      <c r="D83" s="224" t="s">
        <v>128</v>
      </c>
      <c r="E83" s="259"/>
      <c r="F83" s="227">
        <f>F82*0.3*0.65</f>
        <v>6.0352500000000004</v>
      </c>
      <c r="G83" s="225" t="e">
        <f t="shared" si="8"/>
        <v>#VALUE!</v>
      </c>
      <c r="H83" s="200" t="e">
        <f t="shared" si="9"/>
        <v>#VALUE!</v>
      </c>
      <c r="I83" s="214"/>
      <c r="J83" s="214"/>
      <c r="K83" s="231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</row>
    <row r="84" spans="1:23" s="232" customFormat="1" ht="22.5">
      <c r="A84" s="241" t="s">
        <v>184</v>
      </c>
      <c r="B84" s="228">
        <v>93382</v>
      </c>
      <c r="C84" s="91" t="s">
        <v>203</v>
      </c>
      <c r="D84" s="224" t="s">
        <v>128</v>
      </c>
      <c r="E84" s="259"/>
      <c r="F84" s="227">
        <f>F83</f>
        <v>6.0352500000000004</v>
      </c>
      <c r="G84" s="225" t="e">
        <f t="shared" si="8"/>
        <v>#VALUE!</v>
      </c>
      <c r="H84" s="200" t="e">
        <f t="shared" si="9"/>
        <v>#VALUE!</v>
      </c>
      <c r="I84" s="214"/>
      <c r="J84" s="245"/>
      <c r="K84" s="231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</row>
    <row r="85" spans="1:23" s="232" customFormat="1" ht="67.5">
      <c r="A85" s="241" t="s">
        <v>185</v>
      </c>
      <c r="B85" s="228">
        <v>93352</v>
      </c>
      <c r="C85" s="91" t="s">
        <v>272</v>
      </c>
      <c r="D85" s="224" t="s">
        <v>126</v>
      </c>
      <c r="E85" s="259"/>
      <c r="F85" s="227">
        <v>1</v>
      </c>
      <c r="G85" s="225" t="e">
        <f t="shared" si="8"/>
        <v>#VALUE!</v>
      </c>
      <c r="H85" s="200" t="e">
        <f t="shared" si="9"/>
        <v>#VALUE!</v>
      </c>
      <c r="I85" s="214"/>
      <c r="J85" s="245"/>
      <c r="K85" s="231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</row>
    <row r="86" spans="1:23" s="232" customFormat="1" ht="33.75">
      <c r="A86" s="241" t="s">
        <v>186</v>
      </c>
      <c r="B86" s="228">
        <v>95635</v>
      </c>
      <c r="C86" s="91" t="s">
        <v>339</v>
      </c>
      <c r="D86" s="224" t="s">
        <v>126</v>
      </c>
      <c r="E86" s="259"/>
      <c r="F86" s="227">
        <v>1</v>
      </c>
      <c r="G86" s="225" t="e">
        <f t="shared" si="8"/>
        <v>#VALUE!</v>
      </c>
      <c r="H86" s="200" t="e">
        <f t="shared" si="9"/>
        <v>#VALUE!</v>
      </c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</row>
    <row r="87" spans="1:23" s="179" customFormat="1" ht="33.75">
      <c r="A87" s="241" t="s">
        <v>187</v>
      </c>
      <c r="B87" s="228">
        <v>89987</v>
      </c>
      <c r="C87" s="91" t="s">
        <v>263</v>
      </c>
      <c r="D87" s="224" t="s">
        <v>126</v>
      </c>
      <c r="E87" s="259"/>
      <c r="F87" s="227">
        <v>4</v>
      </c>
      <c r="G87" s="225" t="e">
        <f t="shared" si="8"/>
        <v>#VALUE!</v>
      </c>
      <c r="H87" s="200" t="e">
        <f t="shared" si="9"/>
        <v>#VALUE!</v>
      </c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</row>
    <row r="88" spans="1:23" s="232" customFormat="1" ht="45">
      <c r="A88" s="241" t="s">
        <v>188</v>
      </c>
      <c r="B88" s="228">
        <v>91785</v>
      </c>
      <c r="C88" s="89" t="s">
        <v>267</v>
      </c>
      <c r="D88" s="242" t="s">
        <v>123</v>
      </c>
      <c r="E88" s="259"/>
      <c r="F88" s="227">
        <f>22.9+10</f>
        <v>32.9</v>
      </c>
      <c r="G88" s="225" t="e">
        <f t="shared" si="8"/>
        <v>#VALUE!</v>
      </c>
      <c r="H88" s="200" t="e">
        <f t="shared" si="9"/>
        <v>#VALUE!</v>
      </c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</row>
    <row r="89" spans="1:23" s="232" customFormat="1" ht="33.75">
      <c r="A89" s="241" t="s">
        <v>273</v>
      </c>
      <c r="B89" s="228">
        <v>91788</v>
      </c>
      <c r="C89" s="89" t="s">
        <v>268</v>
      </c>
      <c r="D89" s="242" t="s">
        <v>123</v>
      </c>
      <c r="E89" s="259"/>
      <c r="F89" s="227">
        <f>2*2+2.2+8.4+7.6+0.65*4</f>
        <v>24.800000000000004</v>
      </c>
      <c r="G89" s="225" t="e">
        <f t="shared" si="8"/>
        <v>#VALUE!</v>
      </c>
      <c r="H89" s="200" t="e">
        <f t="shared" si="9"/>
        <v>#VALUE!</v>
      </c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</row>
    <row r="90" spans="1:23" s="232" customFormat="1" ht="12.75">
      <c r="A90" s="241" t="s">
        <v>274</v>
      </c>
      <c r="B90" s="228">
        <v>88503</v>
      </c>
      <c r="C90" s="89" t="s">
        <v>236</v>
      </c>
      <c r="D90" s="242" t="s">
        <v>126</v>
      </c>
      <c r="E90" s="259"/>
      <c r="F90" s="227">
        <v>1</v>
      </c>
      <c r="G90" s="225" t="e">
        <f t="shared" si="8"/>
        <v>#VALUE!</v>
      </c>
      <c r="H90" s="200" t="e">
        <f t="shared" si="9"/>
        <v>#VALUE!</v>
      </c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</row>
    <row r="91" spans="1:23" s="232" customFormat="1" ht="12.75">
      <c r="A91" s="217" t="s">
        <v>139</v>
      </c>
      <c r="B91" s="217"/>
      <c r="C91" s="217" t="s">
        <v>138</v>
      </c>
      <c r="D91" s="218"/>
      <c r="E91" s="219"/>
      <c r="F91" s="220"/>
      <c r="G91" s="221" t="s">
        <v>24</v>
      </c>
      <c r="H91" s="220" t="e">
        <f>SUM(H92:H111)</f>
        <v>#VALUE!</v>
      </c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</row>
    <row r="92" spans="1:255" s="232" customFormat="1" ht="33.75">
      <c r="A92" s="241" t="s">
        <v>189</v>
      </c>
      <c r="B92" s="223" t="s">
        <v>252</v>
      </c>
      <c r="C92" s="89" t="s">
        <v>291</v>
      </c>
      <c r="D92" s="242" t="s">
        <v>126</v>
      </c>
      <c r="E92" s="259"/>
      <c r="F92" s="227">
        <v>1</v>
      </c>
      <c r="G92" s="225" t="e">
        <f aca="true" t="shared" si="10" ref="G92:G109">ROUND((E92*$C$12)+E92,2)</f>
        <v>#VALUE!</v>
      </c>
      <c r="H92" s="200" t="e">
        <f aca="true" t="shared" si="11" ref="H92:H109">F92*G92</f>
        <v>#VALUE!</v>
      </c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46"/>
      <c r="Y92" s="235"/>
      <c r="Z92" s="89"/>
      <c r="AA92" s="242"/>
      <c r="AB92" s="244"/>
      <c r="AC92" s="227"/>
      <c r="AD92" s="247"/>
      <c r="AE92" s="248"/>
      <c r="AF92" s="246"/>
      <c r="AG92" s="235"/>
      <c r="AH92" s="89"/>
      <c r="AI92" s="242"/>
      <c r="AJ92" s="244"/>
      <c r="AK92" s="227"/>
      <c r="AL92" s="247"/>
      <c r="AM92" s="248"/>
      <c r="AN92" s="246"/>
      <c r="AO92" s="235"/>
      <c r="AP92" s="89"/>
      <c r="AQ92" s="242"/>
      <c r="AR92" s="244"/>
      <c r="AS92" s="227"/>
      <c r="AT92" s="247"/>
      <c r="AU92" s="248"/>
      <c r="AV92" s="246"/>
      <c r="AW92" s="235"/>
      <c r="AX92" s="89"/>
      <c r="AY92" s="242"/>
      <c r="AZ92" s="244"/>
      <c r="BA92" s="227"/>
      <c r="BB92" s="247"/>
      <c r="BC92" s="248"/>
      <c r="BD92" s="246"/>
      <c r="BE92" s="235"/>
      <c r="BF92" s="89"/>
      <c r="BG92" s="242"/>
      <c r="BH92" s="244"/>
      <c r="BI92" s="227"/>
      <c r="BJ92" s="247"/>
      <c r="BK92" s="248"/>
      <c r="BL92" s="246"/>
      <c r="BM92" s="235"/>
      <c r="BN92" s="89"/>
      <c r="BO92" s="242"/>
      <c r="BP92" s="244"/>
      <c r="BQ92" s="227"/>
      <c r="BR92" s="247"/>
      <c r="BS92" s="248"/>
      <c r="BT92" s="246"/>
      <c r="BU92" s="235"/>
      <c r="BV92" s="89"/>
      <c r="BW92" s="242"/>
      <c r="BX92" s="244"/>
      <c r="BY92" s="227"/>
      <c r="BZ92" s="247"/>
      <c r="CA92" s="248"/>
      <c r="CB92" s="246"/>
      <c r="CC92" s="235"/>
      <c r="CD92" s="89"/>
      <c r="CE92" s="242"/>
      <c r="CF92" s="244"/>
      <c r="CG92" s="227"/>
      <c r="CH92" s="247"/>
      <c r="CI92" s="248"/>
      <c r="CJ92" s="246"/>
      <c r="CK92" s="235"/>
      <c r="CL92" s="89"/>
      <c r="CM92" s="242"/>
      <c r="CN92" s="244"/>
      <c r="CO92" s="227"/>
      <c r="CP92" s="247"/>
      <c r="CQ92" s="248"/>
      <c r="CR92" s="246"/>
      <c r="CS92" s="235"/>
      <c r="CT92" s="89"/>
      <c r="CU92" s="242"/>
      <c r="CV92" s="244"/>
      <c r="CW92" s="227"/>
      <c r="CX92" s="247"/>
      <c r="CY92" s="248"/>
      <c r="CZ92" s="246"/>
      <c r="DA92" s="235"/>
      <c r="DB92" s="89"/>
      <c r="DC92" s="242"/>
      <c r="DD92" s="244"/>
      <c r="DE92" s="227"/>
      <c r="DF92" s="247"/>
      <c r="DG92" s="248"/>
      <c r="DH92" s="246"/>
      <c r="DI92" s="235"/>
      <c r="DJ92" s="89"/>
      <c r="DK92" s="242"/>
      <c r="DL92" s="244"/>
      <c r="DM92" s="227"/>
      <c r="DN92" s="247"/>
      <c r="DO92" s="248"/>
      <c r="DP92" s="246"/>
      <c r="DQ92" s="235"/>
      <c r="DR92" s="89"/>
      <c r="DS92" s="242"/>
      <c r="DT92" s="244"/>
      <c r="DU92" s="227"/>
      <c r="DV92" s="247"/>
      <c r="DW92" s="248"/>
      <c r="DX92" s="246"/>
      <c r="DY92" s="235"/>
      <c r="DZ92" s="89"/>
      <c r="EA92" s="242"/>
      <c r="EB92" s="244"/>
      <c r="EC92" s="227"/>
      <c r="ED92" s="247"/>
      <c r="EE92" s="248"/>
      <c r="EF92" s="246"/>
      <c r="EG92" s="235"/>
      <c r="EH92" s="89"/>
      <c r="EI92" s="242"/>
      <c r="EJ92" s="244"/>
      <c r="EK92" s="227"/>
      <c r="EL92" s="247"/>
      <c r="EM92" s="248"/>
      <c r="EN92" s="246"/>
      <c r="EO92" s="235"/>
      <c r="EP92" s="89"/>
      <c r="EQ92" s="242"/>
      <c r="ER92" s="244"/>
      <c r="ES92" s="227"/>
      <c r="ET92" s="247"/>
      <c r="EU92" s="248"/>
      <c r="EV92" s="246"/>
      <c r="EW92" s="235"/>
      <c r="EX92" s="89"/>
      <c r="EY92" s="242"/>
      <c r="EZ92" s="244"/>
      <c r="FA92" s="227"/>
      <c r="FB92" s="247"/>
      <c r="FC92" s="248"/>
      <c r="FD92" s="246"/>
      <c r="FE92" s="235"/>
      <c r="FF92" s="89"/>
      <c r="FG92" s="242"/>
      <c r="FH92" s="244"/>
      <c r="FI92" s="227"/>
      <c r="FJ92" s="247"/>
      <c r="FK92" s="248"/>
      <c r="FL92" s="246"/>
      <c r="FM92" s="235"/>
      <c r="FN92" s="89"/>
      <c r="FO92" s="242"/>
      <c r="FP92" s="244"/>
      <c r="FQ92" s="227"/>
      <c r="FR92" s="247"/>
      <c r="FS92" s="248"/>
      <c r="FT92" s="246"/>
      <c r="FU92" s="235"/>
      <c r="FV92" s="89"/>
      <c r="FW92" s="242"/>
      <c r="FX92" s="244"/>
      <c r="FY92" s="227"/>
      <c r="FZ92" s="247"/>
      <c r="GA92" s="248"/>
      <c r="GB92" s="246"/>
      <c r="GC92" s="235"/>
      <c r="GD92" s="89"/>
      <c r="GE92" s="242"/>
      <c r="GF92" s="244"/>
      <c r="GG92" s="227"/>
      <c r="GH92" s="247"/>
      <c r="GI92" s="248"/>
      <c r="GJ92" s="246"/>
      <c r="GK92" s="235"/>
      <c r="GL92" s="89"/>
      <c r="GM92" s="242"/>
      <c r="GN92" s="244"/>
      <c r="GO92" s="227"/>
      <c r="GP92" s="247"/>
      <c r="GQ92" s="248"/>
      <c r="GR92" s="246"/>
      <c r="GS92" s="235"/>
      <c r="GT92" s="89"/>
      <c r="GU92" s="242"/>
      <c r="GV92" s="244"/>
      <c r="GW92" s="227"/>
      <c r="GX92" s="247"/>
      <c r="GY92" s="248"/>
      <c r="GZ92" s="246"/>
      <c r="HA92" s="235"/>
      <c r="HB92" s="89"/>
      <c r="HC92" s="242"/>
      <c r="HD92" s="244"/>
      <c r="HE92" s="227"/>
      <c r="HF92" s="247"/>
      <c r="HG92" s="248"/>
      <c r="HH92" s="246"/>
      <c r="HI92" s="235"/>
      <c r="HJ92" s="89"/>
      <c r="HK92" s="242"/>
      <c r="HL92" s="244"/>
      <c r="HM92" s="227"/>
      <c r="HN92" s="247"/>
      <c r="HO92" s="248"/>
      <c r="HP92" s="246"/>
      <c r="HQ92" s="235"/>
      <c r="HR92" s="89"/>
      <c r="HS92" s="242"/>
      <c r="HT92" s="244"/>
      <c r="HU92" s="227"/>
      <c r="HV92" s="247"/>
      <c r="HW92" s="248"/>
      <c r="HX92" s="246"/>
      <c r="HY92" s="235"/>
      <c r="HZ92" s="89"/>
      <c r="IA92" s="242"/>
      <c r="IB92" s="244"/>
      <c r="IC92" s="227"/>
      <c r="ID92" s="247"/>
      <c r="IE92" s="248"/>
      <c r="IF92" s="246"/>
      <c r="IG92" s="235"/>
      <c r="IH92" s="89"/>
      <c r="II92" s="242"/>
      <c r="IJ92" s="244"/>
      <c r="IK92" s="227"/>
      <c r="IL92" s="247"/>
      <c r="IM92" s="248"/>
      <c r="IN92" s="246"/>
      <c r="IO92" s="235"/>
      <c r="IP92" s="89"/>
      <c r="IQ92" s="242"/>
      <c r="IR92" s="244"/>
      <c r="IS92" s="227"/>
      <c r="IT92" s="247"/>
      <c r="IU92" s="248"/>
    </row>
    <row r="93" spans="1:255" s="232" customFormat="1" ht="45">
      <c r="A93" s="241" t="s">
        <v>190</v>
      </c>
      <c r="B93" s="223" t="s">
        <v>340</v>
      </c>
      <c r="C93" s="89" t="s">
        <v>238</v>
      </c>
      <c r="D93" s="242" t="s">
        <v>126</v>
      </c>
      <c r="E93" s="259"/>
      <c r="F93" s="227">
        <v>1</v>
      </c>
      <c r="G93" s="225" t="e">
        <f t="shared" si="10"/>
        <v>#VALUE!</v>
      </c>
      <c r="H93" s="200" t="e">
        <f t="shared" si="11"/>
        <v>#VALUE!</v>
      </c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46"/>
      <c r="Y93" s="235"/>
      <c r="Z93" s="89"/>
      <c r="AA93" s="242"/>
      <c r="AB93" s="244"/>
      <c r="AC93" s="227"/>
      <c r="AD93" s="247"/>
      <c r="AE93" s="248"/>
      <c r="AF93" s="246"/>
      <c r="AG93" s="235"/>
      <c r="AH93" s="89"/>
      <c r="AI93" s="242"/>
      <c r="AJ93" s="244"/>
      <c r="AK93" s="227"/>
      <c r="AL93" s="247"/>
      <c r="AM93" s="248"/>
      <c r="AN93" s="246"/>
      <c r="AO93" s="235"/>
      <c r="AP93" s="89"/>
      <c r="AQ93" s="242"/>
      <c r="AR93" s="244"/>
      <c r="AS93" s="227"/>
      <c r="AT93" s="247"/>
      <c r="AU93" s="248"/>
      <c r="AV93" s="246"/>
      <c r="AW93" s="235"/>
      <c r="AX93" s="89"/>
      <c r="AY93" s="242"/>
      <c r="AZ93" s="244"/>
      <c r="BA93" s="227"/>
      <c r="BB93" s="247"/>
      <c r="BC93" s="248"/>
      <c r="BD93" s="246"/>
      <c r="BE93" s="235"/>
      <c r="BF93" s="89"/>
      <c r="BG93" s="242"/>
      <c r="BH93" s="244"/>
      <c r="BI93" s="227"/>
      <c r="BJ93" s="247"/>
      <c r="BK93" s="248"/>
      <c r="BL93" s="246"/>
      <c r="BM93" s="235"/>
      <c r="BN93" s="89"/>
      <c r="BO93" s="242"/>
      <c r="BP93" s="244"/>
      <c r="BQ93" s="227"/>
      <c r="BR93" s="247"/>
      <c r="BS93" s="248"/>
      <c r="BT93" s="246"/>
      <c r="BU93" s="235"/>
      <c r="BV93" s="89"/>
      <c r="BW93" s="242"/>
      <c r="BX93" s="244"/>
      <c r="BY93" s="227"/>
      <c r="BZ93" s="247"/>
      <c r="CA93" s="248"/>
      <c r="CB93" s="246"/>
      <c r="CC93" s="235"/>
      <c r="CD93" s="89"/>
      <c r="CE93" s="242"/>
      <c r="CF93" s="244"/>
      <c r="CG93" s="227"/>
      <c r="CH93" s="247"/>
      <c r="CI93" s="248"/>
      <c r="CJ93" s="246"/>
      <c r="CK93" s="235"/>
      <c r="CL93" s="89"/>
      <c r="CM93" s="242"/>
      <c r="CN93" s="244"/>
      <c r="CO93" s="227"/>
      <c r="CP93" s="247"/>
      <c r="CQ93" s="248"/>
      <c r="CR93" s="246"/>
      <c r="CS93" s="235"/>
      <c r="CT93" s="89"/>
      <c r="CU93" s="242"/>
      <c r="CV93" s="244"/>
      <c r="CW93" s="227"/>
      <c r="CX93" s="247"/>
      <c r="CY93" s="248"/>
      <c r="CZ93" s="246"/>
      <c r="DA93" s="235"/>
      <c r="DB93" s="89"/>
      <c r="DC93" s="242"/>
      <c r="DD93" s="244"/>
      <c r="DE93" s="227"/>
      <c r="DF93" s="247"/>
      <c r="DG93" s="248"/>
      <c r="DH93" s="246"/>
      <c r="DI93" s="235"/>
      <c r="DJ93" s="89"/>
      <c r="DK93" s="242"/>
      <c r="DL93" s="244"/>
      <c r="DM93" s="227"/>
      <c r="DN93" s="247"/>
      <c r="DO93" s="248"/>
      <c r="DP93" s="246"/>
      <c r="DQ93" s="235"/>
      <c r="DR93" s="89"/>
      <c r="DS93" s="242"/>
      <c r="DT93" s="244"/>
      <c r="DU93" s="227"/>
      <c r="DV93" s="247"/>
      <c r="DW93" s="248"/>
      <c r="DX93" s="246"/>
      <c r="DY93" s="235"/>
      <c r="DZ93" s="89"/>
      <c r="EA93" s="242"/>
      <c r="EB93" s="244"/>
      <c r="EC93" s="227"/>
      <c r="ED93" s="247"/>
      <c r="EE93" s="248"/>
      <c r="EF93" s="246"/>
      <c r="EG93" s="235"/>
      <c r="EH93" s="89"/>
      <c r="EI93" s="242"/>
      <c r="EJ93" s="244"/>
      <c r="EK93" s="227"/>
      <c r="EL93" s="247"/>
      <c r="EM93" s="248"/>
      <c r="EN93" s="246"/>
      <c r="EO93" s="235"/>
      <c r="EP93" s="89"/>
      <c r="EQ93" s="242"/>
      <c r="ER93" s="244"/>
      <c r="ES93" s="227"/>
      <c r="ET93" s="247"/>
      <c r="EU93" s="248"/>
      <c r="EV93" s="246"/>
      <c r="EW93" s="235"/>
      <c r="EX93" s="89"/>
      <c r="EY93" s="242"/>
      <c r="EZ93" s="244"/>
      <c r="FA93" s="227"/>
      <c r="FB93" s="247"/>
      <c r="FC93" s="248"/>
      <c r="FD93" s="246"/>
      <c r="FE93" s="235"/>
      <c r="FF93" s="89"/>
      <c r="FG93" s="242"/>
      <c r="FH93" s="244"/>
      <c r="FI93" s="227"/>
      <c r="FJ93" s="247"/>
      <c r="FK93" s="248"/>
      <c r="FL93" s="246"/>
      <c r="FM93" s="235"/>
      <c r="FN93" s="89"/>
      <c r="FO93" s="242"/>
      <c r="FP93" s="244"/>
      <c r="FQ93" s="227"/>
      <c r="FR93" s="247"/>
      <c r="FS93" s="248"/>
      <c r="FT93" s="246"/>
      <c r="FU93" s="235"/>
      <c r="FV93" s="89"/>
      <c r="FW93" s="242"/>
      <c r="FX93" s="244"/>
      <c r="FY93" s="227"/>
      <c r="FZ93" s="247"/>
      <c r="GA93" s="248"/>
      <c r="GB93" s="246"/>
      <c r="GC93" s="235"/>
      <c r="GD93" s="89"/>
      <c r="GE93" s="242"/>
      <c r="GF93" s="244"/>
      <c r="GG93" s="227"/>
      <c r="GH93" s="247"/>
      <c r="GI93" s="248"/>
      <c r="GJ93" s="246"/>
      <c r="GK93" s="235"/>
      <c r="GL93" s="89"/>
      <c r="GM93" s="242"/>
      <c r="GN93" s="244"/>
      <c r="GO93" s="227"/>
      <c r="GP93" s="247"/>
      <c r="GQ93" s="248"/>
      <c r="GR93" s="246"/>
      <c r="GS93" s="235"/>
      <c r="GT93" s="89"/>
      <c r="GU93" s="242"/>
      <c r="GV93" s="244"/>
      <c r="GW93" s="227"/>
      <c r="GX93" s="247"/>
      <c r="GY93" s="248"/>
      <c r="GZ93" s="246"/>
      <c r="HA93" s="235"/>
      <c r="HB93" s="89"/>
      <c r="HC93" s="242"/>
      <c r="HD93" s="244"/>
      <c r="HE93" s="227"/>
      <c r="HF93" s="247"/>
      <c r="HG93" s="248"/>
      <c r="HH93" s="246"/>
      <c r="HI93" s="235"/>
      <c r="HJ93" s="89"/>
      <c r="HK93" s="242"/>
      <c r="HL93" s="244"/>
      <c r="HM93" s="227"/>
      <c r="HN93" s="247"/>
      <c r="HO93" s="248"/>
      <c r="HP93" s="246"/>
      <c r="HQ93" s="235"/>
      <c r="HR93" s="89"/>
      <c r="HS93" s="242"/>
      <c r="HT93" s="244"/>
      <c r="HU93" s="227"/>
      <c r="HV93" s="247"/>
      <c r="HW93" s="248"/>
      <c r="HX93" s="246"/>
      <c r="HY93" s="235"/>
      <c r="HZ93" s="89"/>
      <c r="IA93" s="242"/>
      <c r="IB93" s="244"/>
      <c r="IC93" s="227"/>
      <c r="ID93" s="247"/>
      <c r="IE93" s="248"/>
      <c r="IF93" s="246"/>
      <c r="IG93" s="235"/>
      <c r="IH93" s="89"/>
      <c r="II93" s="242"/>
      <c r="IJ93" s="244"/>
      <c r="IK93" s="227"/>
      <c r="IL93" s="247"/>
      <c r="IM93" s="248"/>
      <c r="IN93" s="246"/>
      <c r="IO93" s="235"/>
      <c r="IP93" s="89"/>
      <c r="IQ93" s="242"/>
      <c r="IR93" s="244"/>
      <c r="IS93" s="227"/>
      <c r="IT93" s="247"/>
      <c r="IU93" s="248"/>
    </row>
    <row r="94" spans="1:255" s="232" customFormat="1" ht="22.5">
      <c r="A94" s="241" t="s">
        <v>191</v>
      </c>
      <c r="B94" s="228">
        <v>93655</v>
      </c>
      <c r="C94" s="89" t="s">
        <v>284</v>
      </c>
      <c r="D94" s="242" t="s">
        <v>126</v>
      </c>
      <c r="E94" s="259"/>
      <c r="F94" s="227">
        <v>4</v>
      </c>
      <c r="G94" s="225" t="e">
        <f>ROUND((E94*$C$12)+E94,2)</f>
        <v>#VALUE!</v>
      </c>
      <c r="H94" s="200" t="e">
        <f>F94*G94</f>
        <v>#VALUE!</v>
      </c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46"/>
      <c r="Y94" s="235"/>
      <c r="Z94" s="89"/>
      <c r="AA94" s="242"/>
      <c r="AB94" s="244"/>
      <c r="AC94" s="227"/>
      <c r="AD94" s="247"/>
      <c r="AE94" s="248"/>
      <c r="AF94" s="246"/>
      <c r="AG94" s="235"/>
      <c r="AH94" s="89"/>
      <c r="AI94" s="242"/>
      <c r="AJ94" s="244"/>
      <c r="AK94" s="227"/>
      <c r="AL94" s="247"/>
      <c r="AM94" s="248"/>
      <c r="AN94" s="246"/>
      <c r="AO94" s="235"/>
      <c r="AP94" s="89"/>
      <c r="AQ94" s="242"/>
      <c r="AR94" s="244"/>
      <c r="AS94" s="227"/>
      <c r="AT94" s="247"/>
      <c r="AU94" s="248"/>
      <c r="AV94" s="246"/>
      <c r="AW94" s="235"/>
      <c r="AX94" s="89"/>
      <c r="AY94" s="242"/>
      <c r="AZ94" s="244"/>
      <c r="BA94" s="227"/>
      <c r="BB94" s="247"/>
      <c r="BC94" s="248"/>
      <c r="BD94" s="246"/>
      <c r="BE94" s="235"/>
      <c r="BF94" s="89"/>
      <c r="BG94" s="242"/>
      <c r="BH94" s="244"/>
      <c r="BI94" s="227"/>
      <c r="BJ94" s="247"/>
      <c r="BK94" s="248"/>
      <c r="BL94" s="246"/>
      <c r="BM94" s="235"/>
      <c r="BN94" s="89"/>
      <c r="BO94" s="242"/>
      <c r="BP94" s="244"/>
      <c r="BQ94" s="227"/>
      <c r="BR94" s="247"/>
      <c r="BS94" s="248"/>
      <c r="BT94" s="246"/>
      <c r="BU94" s="235"/>
      <c r="BV94" s="89"/>
      <c r="BW94" s="242"/>
      <c r="BX94" s="244"/>
      <c r="BY94" s="227"/>
      <c r="BZ94" s="247"/>
      <c r="CA94" s="248"/>
      <c r="CB94" s="246"/>
      <c r="CC94" s="235"/>
      <c r="CD94" s="89"/>
      <c r="CE94" s="242"/>
      <c r="CF94" s="244"/>
      <c r="CG94" s="227"/>
      <c r="CH94" s="247"/>
      <c r="CI94" s="248"/>
      <c r="CJ94" s="246"/>
      <c r="CK94" s="235"/>
      <c r="CL94" s="89"/>
      <c r="CM94" s="242"/>
      <c r="CN94" s="244"/>
      <c r="CO94" s="227"/>
      <c r="CP94" s="247"/>
      <c r="CQ94" s="248"/>
      <c r="CR94" s="246"/>
      <c r="CS94" s="235"/>
      <c r="CT94" s="89"/>
      <c r="CU94" s="242"/>
      <c r="CV94" s="244"/>
      <c r="CW94" s="227"/>
      <c r="CX94" s="247"/>
      <c r="CY94" s="248"/>
      <c r="CZ94" s="246"/>
      <c r="DA94" s="235"/>
      <c r="DB94" s="89"/>
      <c r="DC94" s="242"/>
      <c r="DD94" s="244"/>
      <c r="DE94" s="227"/>
      <c r="DF94" s="247"/>
      <c r="DG94" s="248"/>
      <c r="DH94" s="246"/>
      <c r="DI94" s="235"/>
      <c r="DJ94" s="89"/>
      <c r="DK94" s="242"/>
      <c r="DL94" s="244"/>
      <c r="DM94" s="227"/>
      <c r="DN94" s="247"/>
      <c r="DO94" s="248"/>
      <c r="DP94" s="246"/>
      <c r="DQ94" s="235"/>
      <c r="DR94" s="89"/>
      <c r="DS94" s="242"/>
      <c r="DT94" s="244"/>
      <c r="DU94" s="227"/>
      <c r="DV94" s="247"/>
      <c r="DW94" s="248"/>
      <c r="DX94" s="246"/>
      <c r="DY94" s="235"/>
      <c r="DZ94" s="89"/>
      <c r="EA94" s="242"/>
      <c r="EB94" s="244"/>
      <c r="EC94" s="227"/>
      <c r="ED94" s="247"/>
      <c r="EE94" s="248"/>
      <c r="EF94" s="246"/>
      <c r="EG94" s="235"/>
      <c r="EH94" s="89"/>
      <c r="EI94" s="242"/>
      <c r="EJ94" s="244"/>
      <c r="EK94" s="227"/>
      <c r="EL94" s="247"/>
      <c r="EM94" s="248"/>
      <c r="EN94" s="246"/>
      <c r="EO94" s="235"/>
      <c r="EP94" s="89"/>
      <c r="EQ94" s="242"/>
      <c r="ER94" s="244"/>
      <c r="ES94" s="227"/>
      <c r="ET94" s="247"/>
      <c r="EU94" s="248"/>
      <c r="EV94" s="246"/>
      <c r="EW94" s="235"/>
      <c r="EX94" s="89"/>
      <c r="EY94" s="242"/>
      <c r="EZ94" s="244"/>
      <c r="FA94" s="227"/>
      <c r="FB94" s="247"/>
      <c r="FC94" s="248"/>
      <c r="FD94" s="246"/>
      <c r="FE94" s="235"/>
      <c r="FF94" s="89"/>
      <c r="FG94" s="242"/>
      <c r="FH94" s="244"/>
      <c r="FI94" s="227"/>
      <c r="FJ94" s="247"/>
      <c r="FK94" s="248"/>
      <c r="FL94" s="246"/>
      <c r="FM94" s="235"/>
      <c r="FN94" s="89"/>
      <c r="FO94" s="242"/>
      <c r="FP94" s="244"/>
      <c r="FQ94" s="227"/>
      <c r="FR94" s="247"/>
      <c r="FS94" s="248"/>
      <c r="FT94" s="246"/>
      <c r="FU94" s="235"/>
      <c r="FV94" s="89"/>
      <c r="FW94" s="242"/>
      <c r="FX94" s="244"/>
      <c r="FY94" s="227"/>
      <c r="FZ94" s="247"/>
      <c r="GA94" s="248"/>
      <c r="GB94" s="246"/>
      <c r="GC94" s="235"/>
      <c r="GD94" s="89"/>
      <c r="GE94" s="242"/>
      <c r="GF94" s="244"/>
      <c r="GG94" s="227"/>
      <c r="GH94" s="247"/>
      <c r="GI94" s="248"/>
      <c r="GJ94" s="246"/>
      <c r="GK94" s="235"/>
      <c r="GL94" s="89"/>
      <c r="GM94" s="242"/>
      <c r="GN94" s="244"/>
      <c r="GO94" s="227"/>
      <c r="GP94" s="247"/>
      <c r="GQ94" s="248"/>
      <c r="GR94" s="246"/>
      <c r="GS94" s="235"/>
      <c r="GT94" s="89"/>
      <c r="GU94" s="242"/>
      <c r="GV94" s="244"/>
      <c r="GW94" s="227"/>
      <c r="GX94" s="247"/>
      <c r="GY94" s="248"/>
      <c r="GZ94" s="246"/>
      <c r="HA94" s="235"/>
      <c r="HB94" s="89"/>
      <c r="HC94" s="242"/>
      <c r="HD94" s="244"/>
      <c r="HE94" s="227"/>
      <c r="HF94" s="247"/>
      <c r="HG94" s="248"/>
      <c r="HH94" s="246"/>
      <c r="HI94" s="235"/>
      <c r="HJ94" s="89"/>
      <c r="HK94" s="242"/>
      <c r="HL94" s="244"/>
      <c r="HM94" s="227"/>
      <c r="HN94" s="247"/>
      <c r="HO94" s="248"/>
      <c r="HP94" s="246"/>
      <c r="HQ94" s="235"/>
      <c r="HR94" s="89"/>
      <c r="HS94" s="242"/>
      <c r="HT94" s="244"/>
      <c r="HU94" s="227"/>
      <c r="HV94" s="247"/>
      <c r="HW94" s="248"/>
      <c r="HX94" s="246"/>
      <c r="HY94" s="235"/>
      <c r="HZ94" s="89"/>
      <c r="IA94" s="242"/>
      <c r="IB94" s="244"/>
      <c r="IC94" s="227"/>
      <c r="ID94" s="247"/>
      <c r="IE94" s="248"/>
      <c r="IF94" s="246"/>
      <c r="IG94" s="235"/>
      <c r="IH94" s="89"/>
      <c r="II94" s="242"/>
      <c r="IJ94" s="244"/>
      <c r="IK94" s="227"/>
      <c r="IL94" s="247"/>
      <c r="IM94" s="248"/>
      <c r="IN94" s="246"/>
      <c r="IO94" s="235"/>
      <c r="IP94" s="89"/>
      <c r="IQ94" s="242"/>
      <c r="IR94" s="244"/>
      <c r="IS94" s="227"/>
      <c r="IT94" s="247"/>
      <c r="IU94" s="248"/>
    </row>
    <row r="95" spans="1:255" s="232" customFormat="1" ht="22.5">
      <c r="A95" s="241" t="s">
        <v>192</v>
      </c>
      <c r="B95" s="228">
        <v>93664</v>
      </c>
      <c r="C95" s="89" t="s">
        <v>285</v>
      </c>
      <c r="D95" s="242" t="s">
        <v>126</v>
      </c>
      <c r="E95" s="259"/>
      <c r="F95" s="227">
        <v>3</v>
      </c>
      <c r="G95" s="225" t="e">
        <f>ROUND((E95*$C$12)+E95,2)</f>
        <v>#VALUE!</v>
      </c>
      <c r="H95" s="200" t="e">
        <f>F95*G95</f>
        <v>#VALUE!</v>
      </c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46"/>
      <c r="Y95" s="235"/>
      <c r="Z95" s="89"/>
      <c r="AA95" s="242"/>
      <c r="AB95" s="244"/>
      <c r="AC95" s="227"/>
      <c r="AD95" s="247"/>
      <c r="AE95" s="248"/>
      <c r="AF95" s="246"/>
      <c r="AG95" s="235"/>
      <c r="AH95" s="89"/>
      <c r="AI95" s="242"/>
      <c r="AJ95" s="244"/>
      <c r="AK95" s="227"/>
      <c r="AL95" s="247"/>
      <c r="AM95" s="248"/>
      <c r="AN95" s="246"/>
      <c r="AO95" s="235"/>
      <c r="AP95" s="89"/>
      <c r="AQ95" s="242"/>
      <c r="AR95" s="244"/>
      <c r="AS95" s="227"/>
      <c r="AT95" s="247"/>
      <c r="AU95" s="248"/>
      <c r="AV95" s="246"/>
      <c r="AW95" s="235"/>
      <c r="AX95" s="89"/>
      <c r="AY95" s="242"/>
      <c r="AZ95" s="244"/>
      <c r="BA95" s="227"/>
      <c r="BB95" s="247"/>
      <c r="BC95" s="248"/>
      <c r="BD95" s="246"/>
      <c r="BE95" s="235"/>
      <c r="BF95" s="89"/>
      <c r="BG95" s="242"/>
      <c r="BH95" s="244"/>
      <c r="BI95" s="227"/>
      <c r="BJ95" s="247"/>
      <c r="BK95" s="248"/>
      <c r="BL95" s="246"/>
      <c r="BM95" s="235"/>
      <c r="BN95" s="89"/>
      <c r="BO95" s="242"/>
      <c r="BP95" s="244"/>
      <c r="BQ95" s="227"/>
      <c r="BR95" s="247"/>
      <c r="BS95" s="248"/>
      <c r="BT95" s="246"/>
      <c r="BU95" s="235"/>
      <c r="BV95" s="89"/>
      <c r="BW95" s="242"/>
      <c r="BX95" s="244"/>
      <c r="BY95" s="227"/>
      <c r="BZ95" s="247"/>
      <c r="CA95" s="248"/>
      <c r="CB95" s="246"/>
      <c r="CC95" s="235"/>
      <c r="CD95" s="89"/>
      <c r="CE95" s="242"/>
      <c r="CF95" s="244"/>
      <c r="CG95" s="227"/>
      <c r="CH95" s="247"/>
      <c r="CI95" s="248"/>
      <c r="CJ95" s="246"/>
      <c r="CK95" s="235"/>
      <c r="CL95" s="89"/>
      <c r="CM95" s="242"/>
      <c r="CN95" s="244"/>
      <c r="CO95" s="227"/>
      <c r="CP95" s="247"/>
      <c r="CQ95" s="248"/>
      <c r="CR95" s="246"/>
      <c r="CS95" s="235"/>
      <c r="CT95" s="89"/>
      <c r="CU95" s="242"/>
      <c r="CV95" s="244"/>
      <c r="CW95" s="227"/>
      <c r="CX95" s="247"/>
      <c r="CY95" s="248"/>
      <c r="CZ95" s="246"/>
      <c r="DA95" s="235"/>
      <c r="DB95" s="89"/>
      <c r="DC95" s="242"/>
      <c r="DD95" s="244"/>
      <c r="DE95" s="227"/>
      <c r="DF95" s="247"/>
      <c r="DG95" s="248"/>
      <c r="DH95" s="246"/>
      <c r="DI95" s="235"/>
      <c r="DJ95" s="89"/>
      <c r="DK95" s="242"/>
      <c r="DL95" s="244"/>
      <c r="DM95" s="227"/>
      <c r="DN95" s="247"/>
      <c r="DO95" s="248"/>
      <c r="DP95" s="246"/>
      <c r="DQ95" s="235"/>
      <c r="DR95" s="89"/>
      <c r="DS95" s="242"/>
      <c r="DT95" s="244"/>
      <c r="DU95" s="227"/>
      <c r="DV95" s="247"/>
      <c r="DW95" s="248"/>
      <c r="DX95" s="246"/>
      <c r="DY95" s="235"/>
      <c r="DZ95" s="89"/>
      <c r="EA95" s="242"/>
      <c r="EB95" s="244"/>
      <c r="EC95" s="227"/>
      <c r="ED95" s="247"/>
      <c r="EE95" s="248"/>
      <c r="EF95" s="246"/>
      <c r="EG95" s="235"/>
      <c r="EH95" s="89"/>
      <c r="EI95" s="242"/>
      <c r="EJ95" s="244"/>
      <c r="EK95" s="227"/>
      <c r="EL95" s="247"/>
      <c r="EM95" s="248"/>
      <c r="EN95" s="246"/>
      <c r="EO95" s="235"/>
      <c r="EP95" s="89"/>
      <c r="EQ95" s="242"/>
      <c r="ER95" s="244"/>
      <c r="ES95" s="227"/>
      <c r="ET95" s="247"/>
      <c r="EU95" s="248"/>
      <c r="EV95" s="246"/>
      <c r="EW95" s="235"/>
      <c r="EX95" s="89"/>
      <c r="EY95" s="242"/>
      <c r="EZ95" s="244"/>
      <c r="FA95" s="227"/>
      <c r="FB95" s="247"/>
      <c r="FC95" s="248"/>
      <c r="FD95" s="246"/>
      <c r="FE95" s="235"/>
      <c r="FF95" s="89"/>
      <c r="FG95" s="242"/>
      <c r="FH95" s="244"/>
      <c r="FI95" s="227"/>
      <c r="FJ95" s="247"/>
      <c r="FK95" s="248"/>
      <c r="FL95" s="246"/>
      <c r="FM95" s="235"/>
      <c r="FN95" s="89"/>
      <c r="FO95" s="242"/>
      <c r="FP95" s="244"/>
      <c r="FQ95" s="227"/>
      <c r="FR95" s="247"/>
      <c r="FS95" s="248"/>
      <c r="FT95" s="246"/>
      <c r="FU95" s="235"/>
      <c r="FV95" s="89"/>
      <c r="FW95" s="242"/>
      <c r="FX95" s="244"/>
      <c r="FY95" s="227"/>
      <c r="FZ95" s="247"/>
      <c r="GA95" s="248"/>
      <c r="GB95" s="246"/>
      <c r="GC95" s="235"/>
      <c r="GD95" s="89"/>
      <c r="GE95" s="242"/>
      <c r="GF95" s="244"/>
      <c r="GG95" s="227"/>
      <c r="GH95" s="247"/>
      <c r="GI95" s="248"/>
      <c r="GJ95" s="246"/>
      <c r="GK95" s="235"/>
      <c r="GL95" s="89"/>
      <c r="GM95" s="242"/>
      <c r="GN95" s="244"/>
      <c r="GO95" s="227"/>
      <c r="GP95" s="247"/>
      <c r="GQ95" s="248"/>
      <c r="GR95" s="246"/>
      <c r="GS95" s="235"/>
      <c r="GT95" s="89"/>
      <c r="GU95" s="242"/>
      <c r="GV95" s="244"/>
      <c r="GW95" s="227"/>
      <c r="GX95" s="247"/>
      <c r="GY95" s="248"/>
      <c r="GZ95" s="246"/>
      <c r="HA95" s="235"/>
      <c r="HB95" s="89"/>
      <c r="HC95" s="242"/>
      <c r="HD95" s="244"/>
      <c r="HE95" s="227"/>
      <c r="HF95" s="247"/>
      <c r="HG95" s="248"/>
      <c r="HH95" s="246"/>
      <c r="HI95" s="235"/>
      <c r="HJ95" s="89"/>
      <c r="HK95" s="242"/>
      <c r="HL95" s="244"/>
      <c r="HM95" s="227"/>
      <c r="HN95" s="247"/>
      <c r="HO95" s="248"/>
      <c r="HP95" s="246"/>
      <c r="HQ95" s="235"/>
      <c r="HR95" s="89"/>
      <c r="HS95" s="242"/>
      <c r="HT95" s="244"/>
      <c r="HU95" s="227"/>
      <c r="HV95" s="247"/>
      <c r="HW95" s="248"/>
      <c r="HX95" s="246"/>
      <c r="HY95" s="235"/>
      <c r="HZ95" s="89"/>
      <c r="IA95" s="242"/>
      <c r="IB95" s="244"/>
      <c r="IC95" s="227"/>
      <c r="ID95" s="247"/>
      <c r="IE95" s="248"/>
      <c r="IF95" s="246"/>
      <c r="IG95" s="235"/>
      <c r="IH95" s="89"/>
      <c r="II95" s="242"/>
      <c r="IJ95" s="244"/>
      <c r="IK95" s="227"/>
      <c r="IL95" s="247"/>
      <c r="IM95" s="248"/>
      <c r="IN95" s="246"/>
      <c r="IO95" s="235"/>
      <c r="IP95" s="89"/>
      <c r="IQ95" s="242"/>
      <c r="IR95" s="244"/>
      <c r="IS95" s="227"/>
      <c r="IT95" s="247"/>
      <c r="IU95" s="248"/>
    </row>
    <row r="96" spans="1:255" s="232" customFormat="1" ht="22.5">
      <c r="A96" s="241" t="s">
        <v>193</v>
      </c>
      <c r="B96" s="223" t="s">
        <v>286</v>
      </c>
      <c r="C96" s="89" t="s">
        <v>287</v>
      </c>
      <c r="D96" s="242" t="s">
        <v>126</v>
      </c>
      <c r="E96" s="259"/>
      <c r="F96" s="227">
        <v>2</v>
      </c>
      <c r="G96" s="225" t="e">
        <f>ROUND((E96*$C$12)+E96,2)</f>
        <v>#VALUE!</v>
      </c>
      <c r="H96" s="200" t="e">
        <f>F96*G96</f>
        <v>#VALUE!</v>
      </c>
      <c r="I96" s="214"/>
      <c r="J96" s="214"/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46"/>
      <c r="Y96" s="235"/>
      <c r="Z96" s="89"/>
      <c r="AA96" s="242"/>
      <c r="AB96" s="244"/>
      <c r="AC96" s="227"/>
      <c r="AD96" s="247"/>
      <c r="AE96" s="248"/>
      <c r="AF96" s="246"/>
      <c r="AG96" s="235"/>
      <c r="AH96" s="89"/>
      <c r="AI96" s="242"/>
      <c r="AJ96" s="244"/>
      <c r="AK96" s="227"/>
      <c r="AL96" s="247"/>
      <c r="AM96" s="248"/>
      <c r="AN96" s="246"/>
      <c r="AO96" s="235"/>
      <c r="AP96" s="89"/>
      <c r="AQ96" s="242"/>
      <c r="AR96" s="244"/>
      <c r="AS96" s="227"/>
      <c r="AT96" s="247"/>
      <c r="AU96" s="248"/>
      <c r="AV96" s="246"/>
      <c r="AW96" s="235"/>
      <c r="AX96" s="89"/>
      <c r="AY96" s="242"/>
      <c r="AZ96" s="244"/>
      <c r="BA96" s="227"/>
      <c r="BB96" s="247"/>
      <c r="BC96" s="248"/>
      <c r="BD96" s="246"/>
      <c r="BE96" s="235"/>
      <c r="BF96" s="89"/>
      <c r="BG96" s="242"/>
      <c r="BH96" s="244"/>
      <c r="BI96" s="227"/>
      <c r="BJ96" s="247"/>
      <c r="BK96" s="248"/>
      <c r="BL96" s="246"/>
      <c r="BM96" s="235"/>
      <c r="BN96" s="89"/>
      <c r="BO96" s="242"/>
      <c r="BP96" s="244"/>
      <c r="BQ96" s="227"/>
      <c r="BR96" s="247"/>
      <c r="BS96" s="248"/>
      <c r="BT96" s="246"/>
      <c r="BU96" s="235"/>
      <c r="BV96" s="89"/>
      <c r="BW96" s="242"/>
      <c r="BX96" s="244"/>
      <c r="BY96" s="227"/>
      <c r="BZ96" s="247"/>
      <c r="CA96" s="248"/>
      <c r="CB96" s="246"/>
      <c r="CC96" s="235"/>
      <c r="CD96" s="89"/>
      <c r="CE96" s="242"/>
      <c r="CF96" s="244"/>
      <c r="CG96" s="227"/>
      <c r="CH96" s="247"/>
      <c r="CI96" s="248"/>
      <c r="CJ96" s="246"/>
      <c r="CK96" s="235"/>
      <c r="CL96" s="89"/>
      <c r="CM96" s="242"/>
      <c r="CN96" s="244"/>
      <c r="CO96" s="227"/>
      <c r="CP96" s="247"/>
      <c r="CQ96" s="248"/>
      <c r="CR96" s="246"/>
      <c r="CS96" s="235"/>
      <c r="CT96" s="89"/>
      <c r="CU96" s="242"/>
      <c r="CV96" s="244"/>
      <c r="CW96" s="227"/>
      <c r="CX96" s="247"/>
      <c r="CY96" s="248"/>
      <c r="CZ96" s="246"/>
      <c r="DA96" s="235"/>
      <c r="DB96" s="89"/>
      <c r="DC96" s="242"/>
      <c r="DD96" s="244"/>
      <c r="DE96" s="227"/>
      <c r="DF96" s="247"/>
      <c r="DG96" s="248"/>
      <c r="DH96" s="246"/>
      <c r="DI96" s="235"/>
      <c r="DJ96" s="89"/>
      <c r="DK96" s="242"/>
      <c r="DL96" s="244"/>
      <c r="DM96" s="227"/>
      <c r="DN96" s="247"/>
      <c r="DO96" s="248"/>
      <c r="DP96" s="246"/>
      <c r="DQ96" s="235"/>
      <c r="DR96" s="89"/>
      <c r="DS96" s="242"/>
      <c r="DT96" s="244"/>
      <c r="DU96" s="227"/>
      <c r="DV96" s="247"/>
      <c r="DW96" s="248"/>
      <c r="DX96" s="246"/>
      <c r="DY96" s="235"/>
      <c r="DZ96" s="89"/>
      <c r="EA96" s="242"/>
      <c r="EB96" s="244"/>
      <c r="EC96" s="227"/>
      <c r="ED96" s="247"/>
      <c r="EE96" s="248"/>
      <c r="EF96" s="246"/>
      <c r="EG96" s="235"/>
      <c r="EH96" s="89"/>
      <c r="EI96" s="242"/>
      <c r="EJ96" s="244"/>
      <c r="EK96" s="227"/>
      <c r="EL96" s="247"/>
      <c r="EM96" s="248"/>
      <c r="EN96" s="246"/>
      <c r="EO96" s="235"/>
      <c r="EP96" s="89"/>
      <c r="EQ96" s="242"/>
      <c r="ER96" s="244"/>
      <c r="ES96" s="227"/>
      <c r="ET96" s="247"/>
      <c r="EU96" s="248"/>
      <c r="EV96" s="246"/>
      <c r="EW96" s="235"/>
      <c r="EX96" s="89"/>
      <c r="EY96" s="242"/>
      <c r="EZ96" s="244"/>
      <c r="FA96" s="227"/>
      <c r="FB96" s="247"/>
      <c r="FC96" s="248"/>
      <c r="FD96" s="246"/>
      <c r="FE96" s="235"/>
      <c r="FF96" s="89"/>
      <c r="FG96" s="242"/>
      <c r="FH96" s="244"/>
      <c r="FI96" s="227"/>
      <c r="FJ96" s="247"/>
      <c r="FK96" s="248"/>
      <c r="FL96" s="246"/>
      <c r="FM96" s="235"/>
      <c r="FN96" s="89"/>
      <c r="FO96" s="242"/>
      <c r="FP96" s="244"/>
      <c r="FQ96" s="227"/>
      <c r="FR96" s="247"/>
      <c r="FS96" s="248"/>
      <c r="FT96" s="246"/>
      <c r="FU96" s="235"/>
      <c r="FV96" s="89"/>
      <c r="FW96" s="242"/>
      <c r="FX96" s="244"/>
      <c r="FY96" s="227"/>
      <c r="FZ96" s="247"/>
      <c r="GA96" s="248"/>
      <c r="GB96" s="246"/>
      <c r="GC96" s="235"/>
      <c r="GD96" s="89"/>
      <c r="GE96" s="242"/>
      <c r="GF96" s="244"/>
      <c r="GG96" s="227"/>
      <c r="GH96" s="247"/>
      <c r="GI96" s="248"/>
      <c r="GJ96" s="246"/>
      <c r="GK96" s="235"/>
      <c r="GL96" s="89"/>
      <c r="GM96" s="242"/>
      <c r="GN96" s="244"/>
      <c r="GO96" s="227"/>
      <c r="GP96" s="247"/>
      <c r="GQ96" s="248"/>
      <c r="GR96" s="246"/>
      <c r="GS96" s="235"/>
      <c r="GT96" s="89"/>
      <c r="GU96" s="242"/>
      <c r="GV96" s="244"/>
      <c r="GW96" s="227"/>
      <c r="GX96" s="247"/>
      <c r="GY96" s="248"/>
      <c r="GZ96" s="246"/>
      <c r="HA96" s="235"/>
      <c r="HB96" s="89"/>
      <c r="HC96" s="242"/>
      <c r="HD96" s="244"/>
      <c r="HE96" s="227"/>
      <c r="HF96" s="247"/>
      <c r="HG96" s="248"/>
      <c r="HH96" s="246"/>
      <c r="HI96" s="235"/>
      <c r="HJ96" s="89"/>
      <c r="HK96" s="242"/>
      <c r="HL96" s="244"/>
      <c r="HM96" s="227"/>
      <c r="HN96" s="247"/>
      <c r="HO96" s="248"/>
      <c r="HP96" s="246"/>
      <c r="HQ96" s="235"/>
      <c r="HR96" s="89"/>
      <c r="HS96" s="242"/>
      <c r="HT96" s="244"/>
      <c r="HU96" s="227"/>
      <c r="HV96" s="247"/>
      <c r="HW96" s="248"/>
      <c r="HX96" s="246"/>
      <c r="HY96" s="235"/>
      <c r="HZ96" s="89"/>
      <c r="IA96" s="242"/>
      <c r="IB96" s="244"/>
      <c r="IC96" s="227"/>
      <c r="ID96" s="247"/>
      <c r="IE96" s="248"/>
      <c r="IF96" s="246"/>
      <c r="IG96" s="235"/>
      <c r="IH96" s="89"/>
      <c r="II96" s="242"/>
      <c r="IJ96" s="244"/>
      <c r="IK96" s="227"/>
      <c r="IL96" s="247"/>
      <c r="IM96" s="248"/>
      <c r="IN96" s="246"/>
      <c r="IO96" s="235"/>
      <c r="IP96" s="89"/>
      <c r="IQ96" s="242"/>
      <c r="IR96" s="244"/>
      <c r="IS96" s="227"/>
      <c r="IT96" s="247"/>
      <c r="IU96" s="248"/>
    </row>
    <row r="97" spans="1:255" s="232" customFormat="1" ht="22.5">
      <c r="A97" s="241" t="s">
        <v>213</v>
      </c>
      <c r="B97" s="228">
        <v>39469</v>
      </c>
      <c r="C97" s="89" t="s">
        <v>288</v>
      </c>
      <c r="D97" s="242" t="s">
        <v>289</v>
      </c>
      <c r="E97" s="259"/>
      <c r="F97" s="227">
        <v>1</v>
      </c>
      <c r="G97" s="225" t="e">
        <f>ROUND((E97*$C$12)+E97,2)</f>
        <v>#VALUE!</v>
      </c>
      <c r="H97" s="200" t="e">
        <f>F97*G97</f>
        <v>#VALUE!</v>
      </c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46"/>
      <c r="Y97" s="235"/>
      <c r="Z97" s="89"/>
      <c r="AA97" s="242"/>
      <c r="AB97" s="244"/>
      <c r="AC97" s="227"/>
      <c r="AD97" s="247"/>
      <c r="AE97" s="248"/>
      <c r="AF97" s="246"/>
      <c r="AG97" s="235"/>
      <c r="AH97" s="89"/>
      <c r="AI97" s="242"/>
      <c r="AJ97" s="244"/>
      <c r="AK97" s="227"/>
      <c r="AL97" s="247"/>
      <c r="AM97" s="248"/>
      <c r="AN97" s="246"/>
      <c r="AO97" s="235"/>
      <c r="AP97" s="89"/>
      <c r="AQ97" s="242"/>
      <c r="AR97" s="244"/>
      <c r="AS97" s="227"/>
      <c r="AT97" s="247"/>
      <c r="AU97" s="248"/>
      <c r="AV97" s="246"/>
      <c r="AW97" s="235"/>
      <c r="AX97" s="89"/>
      <c r="AY97" s="242"/>
      <c r="AZ97" s="244"/>
      <c r="BA97" s="227"/>
      <c r="BB97" s="247"/>
      <c r="BC97" s="248"/>
      <c r="BD97" s="246"/>
      <c r="BE97" s="235"/>
      <c r="BF97" s="89"/>
      <c r="BG97" s="242"/>
      <c r="BH97" s="244"/>
      <c r="BI97" s="227"/>
      <c r="BJ97" s="247"/>
      <c r="BK97" s="248"/>
      <c r="BL97" s="246"/>
      <c r="BM97" s="235"/>
      <c r="BN97" s="89"/>
      <c r="BO97" s="242"/>
      <c r="BP97" s="244"/>
      <c r="BQ97" s="227"/>
      <c r="BR97" s="247"/>
      <c r="BS97" s="248"/>
      <c r="BT97" s="246"/>
      <c r="BU97" s="235"/>
      <c r="BV97" s="89"/>
      <c r="BW97" s="242"/>
      <c r="BX97" s="244"/>
      <c r="BY97" s="227"/>
      <c r="BZ97" s="247"/>
      <c r="CA97" s="248"/>
      <c r="CB97" s="246"/>
      <c r="CC97" s="235"/>
      <c r="CD97" s="89"/>
      <c r="CE97" s="242"/>
      <c r="CF97" s="244"/>
      <c r="CG97" s="227"/>
      <c r="CH97" s="247"/>
      <c r="CI97" s="248"/>
      <c r="CJ97" s="246"/>
      <c r="CK97" s="235"/>
      <c r="CL97" s="89"/>
      <c r="CM97" s="242"/>
      <c r="CN97" s="244"/>
      <c r="CO97" s="227"/>
      <c r="CP97" s="247"/>
      <c r="CQ97" s="248"/>
      <c r="CR97" s="246"/>
      <c r="CS97" s="235"/>
      <c r="CT97" s="89"/>
      <c r="CU97" s="242"/>
      <c r="CV97" s="244"/>
      <c r="CW97" s="227"/>
      <c r="CX97" s="247"/>
      <c r="CY97" s="248"/>
      <c r="CZ97" s="246"/>
      <c r="DA97" s="235"/>
      <c r="DB97" s="89"/>
      <c r="DC97" s="242"/>
      <c r="DD97" s="244"/>
      <c r="DE97" s="227"/>
      <c r="DF97" s="247"/>
      <c r="DG97" s="248"/>
      <c r="DH97" s="246"/>
      <c r="DI97" s="235"/>
      <c r="DJ97" s="89"/>
      <c r="DK97" s="242"/>
      <c r="DL97" s="244"/>
      <c r="DM97" s="227"/>
      <c r="DN97" s="247"/>
      <c r="DO97" s="248"/>
      <c r="DP97" s="246"/>
      <c r="DQ97" s="235"/>
      <c r="DR97" s="89"/>
      <c r="DS97" s="242"/>
      <c r="DT97" s="244"/>
      <c r="DU97" s="227"/>
      <c r="DV97" s="247"/>
      <c r="DW97" s="248"/>
      <c r="DX97" s="246"/>
      <c r="DY97" s="235"/>
      <c r="DZ97" s="89"/>
      <c r="EA97" s="242"/>
      <c r="EB97" s="244"/>
      <c r="EC97" s="227"/>
      <c r="ED97" s="247"/>
      <c r="EE97" s="248"/>
      <c r="EF97" s="246"/>
      <c r="EG97" s="235"/>
      <c r="EH97" s="89"/>
      <c r="EI97" s="242"/>
      <c r="EJ97" s="244"/>
      <c r="EK97" s="227"/>
      <c r="EL97" s="247"/>
      <c r="EM97" s="248"/>
      <c r="EN97" s="246"/>
      <c r="EO97" s="235"/>
      <c r="EP97" s="89"/>
      <c r="EQ97" s="242"/>
      <c r="ER97" s="244"/>
      <c r="ES97" s="227"/>
      <c r="ET97" s="247"/>
      <c r="EU97" s="248"/>
      <c r="EV97" s="246"/>
      <c r="EW97" s="235"/>
      <c r="EX97" s="89"/>
      <c r="EY97" s="242"/>
      <c r="EZ97" s="244"/>
      <c r="FA97" s="227"/>
      <c r="FB97" s="247"/>
      <c r="FC97" s="248"/>
      <c r="FD97" s="246"/>
      <c r="FE97" s="235"/>
      <c r="FF97" s="89"/>
      <c r="FG97" s="242"/>
      <c r="FH97" s="244"/>
      <c r="FI97" s="227"/>
      <c r="FJ97" s="247"/>
      <c r="FK97" s="248"/>
      <c r="FL97" s="246"/>
      <c r="FM97" s="235"/>
      <c r="FN97" s="89"/>
      <c r="FO97" s="242"/>
      <c r="FP97" s="244"/>
      <c r="FQ97" s="227"/>
      <c r="FR97" s="247"/>
      <c r="FS97" s="248"/>
      <c r="FT97" s="246"/>
      <c r="FU97" s="235"/>
      <c r="FV97" s="89"/>
      <c r="FW97" s="242"/>
      <c r="FX97" s="244"/>
      <c r="FY97" s="227"/>
      <c r="FZ97" s="247"/>
      <c r="GA97" s="248"/>
      <c r="GB97" s="246"/>
      <c r="GC97" s="235"/>
      <c r="GD97" s="89"/>
      <c r="GE97" s="242"/>
      <c r="GF97" s="244"/>
      <c r="GG97" s="227"/>
      <c r="GH97" s="247"/>
      <c r="GI97" s="248"/>
      <c r="GJ97" s="246"/>
      <c r="GK97" s="235"/>
      <c r="GL97" s="89"/>
      <c r="GM97" s="242"/>
      <c r="GN97" s="244"/>
      <c r="GO97" s="227"/>
      <c r="GP97" s="247"/>
      <c r="GQ97" s="248"/>
      <c r="GR97" s="246"/>
      <c r="GS97" s="235"/>
      <c r="GT97" s="89"/>
      <c r="GU97" s="242"/>
      <c r="GV97" s="244"/>
      <c r="GW97" s="227"/>
      <c r="GX97" s="247"/>
      <c r="GY97" s="248"/>
      <c r="GZ97" s="246"/>
      <c r="HA97" s="235"/>
      <c r="HB97" s="89"/>
      <c r="HC97" s="242"/>
      <c r="HD97" s="244"/>
      <c r="HE97" s="227"/>
      <c r="HF97" s="247"/>
      <c r="HG97" s="248"/>
      <c r="HH97" s="246"/>
      <c r="HI97" s="235"/>
      <c r="HJ97" s="89"/>
      <c r="HK97" s="242"/>
      <c r="HL97" s="244"/>
      <c r="HM97" s="227"/>
      <c r="HN97" s="247"/>
      <c r="HO97" s="248"/>
      <c r="HP97" s="246"/>
      <c r="HQ97" s="235"/>
      <c r="HR97" s="89"/>
      <c r="HS97" s="242"/>
      <c r="HT97" s="244"/>
      <c r="HU97" s="227"/>
      <c r="HV97" s="247"/>
      <c r="HW97" s="248"/>
      <c r="HX97" s="246"/>
      <c r="HY97" s="235"/>
      <c r="HZ97" s="89"/>
      <c r="IA97" s="242"/>
      <c r="IB97" s="244"/>
      <c r="IC97" s="227"/>
      <c r="ID97" s="247"/>
      <c r="IE97" s="248"/>
      <c r="IF97" s="246"/>
      <c r="IG97" s="235"/>
      <c r="IH97" s="89"/>
      <c r="II97" s="242"/>
      <c r="IJ97" s="244"/>
      <c r="IK97" s="227"/>
      <c r="IL97" s="247"/>
      <c r="IM97" s="248"/>
      <c r="IN97" s="246"/>
      <c r="IO97" s="235"/>
      <c r="IP97" s="89"/>
      <c r="IQ97" s="242"/>
      <c r="IR97" s="244"/>
      <c r="IS97" s="227"/>
      <c r="IT97" s="247"/>
      <c r="IU97" s="248"/>
    </row>
    <row r="98" spans="1:255" s="232" customFormat="1" ht="22.5">
      <c r="A98" s="241" t="s">
        <v>214</v>
      </c>
      <c r="B98" s="228">
        <v>91940</v>
      </c>
      <c r="C98" s="89" t="s">
        <v>290</v>
      </c>
      <c r="D98" s="242" t="s">
        <v>126</v>
      </c>
      <c r="E98" s="259"/>
      <c r="F98" s="227">
        <v>38</v>
      </c>
      <c r="G98" s="225" t="e">
        <f>ROUND((E98*$C$12)+E98,2)</f>
        <v>#VALUE!</v>
      </c>
      <c r="H98" s="200" t="e">
        <f>F98*G98</f>
        <v>#VALUE!</v>
      </c>
      <c r="I98" s="214"/>
      <c r="J98" s="214"/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46"/>
      <c r="Y98" s="235"/>
      <c r="Z98" s="89"/>
      <c r="AA98" s="242"/>
      <c r="AB98" s="244"/>
      <c r="AC98" s="227"/>
      <c r="AD98" s="247"/>
      <c r="AE98" s="248"/>
      <c r="AF98" s="246"/>
      <c r="AG98" s="235"/>
      <c r="AH98" s="89"/>
      <c r="AI98" s="242"/>
      <c r="AJ98" s="244"/>
      <c r="AK98" s="227"/>
      <c r="AL98" s="247"/>
      <c r="AM98" s="248"/>
      <c r="AN98" s="246"/>
      <c r="AO98" s="235"/>
      <c r="AP98" s="89"/>
      <c r="AQ98" s="242"/>
      <c r="AR98" s="244"/>
      <c r="AS98" s="227"/>
      <c r="AT98" s="247"/>
      <c r="AU98" s="248"/>
      <c r="AV98" s="246"/>
      <c r="AW98" s="235"/>
      <c r="AX98" s="89"/>
      <c r="AY98" s="242"/>
      <c r="AZ98" s="244"/>
      <c r="BA98" s="227"/>
      <c r="BB98" s="247"/>
      <c r="BC98" s="248"/>
      <c r="BD98" s="246"/>
      <c r="BE98" s="235"/>
      <c r="BF98" s="89"/>
      <c r="BG98" s="242"/>
      <c r="BH98" s="244"/>
      <c r="BI98" s="227"/>
      <c r="BJ98" s="247"/>
      <c r="BK98" s="248"/>
      <c r="BL98" s="246"/>
      <c r="BM98" s="235"/>
      <c r="BN98" s="89"/>
      <c r="BO98" s="242"/>
      <c r="BP98" s="244"/>
      <c r="BQ98" s="227"/>
      <c r="BR98" s="247"/>
      <c r="BS98" s="248"/>
      <c r="BT98" s="246"/>
      <c r="BU98" s="235"/>
      <c r="BV98" s="89"/>
      <c r="BW98" s="242"/>
      <c r="BX98" s="244"/>
      <c r="BY98" s="227"/>
      <c r="BZ98" s="247"/>
      <c r="CA98" s="248"/>
      <c r="CB98" s="246"/>
      <c r="CC98" s="235"/>
      <c r="CD98" s="89"/>
      <c r="CE98" s="242"/>
      <c r="CF98" s="244"/>
      <c r="CG98" s="227"/>
      <c r="CH98" s="247"/>
      <c r="CI98" s="248"/>
      <c r="CJ98" s="246"/>
      <c r="CK98" s="235"/>
      <c r="CL98" s="89"/>
      <c r="CM98" s="242"/>
      <c r="CN98" s="244"/>
      <c r="CO98" s="227"/>
      <c r="CP98" s="247"/>
      <c r="CQ98" s="248"/>
      <c r="CR98" s="246"/>
      <c r="CS98" s="235"/>
      <c r="CT98" s="89"/>
      <c r="CU98" s="242"/>
      <c r="CV98" s="244"/>
      <c r="CW98" s="227"/>
      <c r="CX98" s="247"/>
      <c r="CY98" s="248"/>
      <c r="CZ98" s="246"/>
      <c r="DA98" s="235"/>
      <c r="DB98" s="89"/>
      <c r="DC98" s="242"/>
      <c r="DD98" s="244"/>
      <c r="DE98" s="227"/>
      <c r="DF98" s="247"/>
      <c r="DG98" s="248"/>
      <c r="DH98" s="246"/>
      <c r="DI98" s="235"/>
      <c r="DJ98" s="89"/>
      <c r="DK98" s="242"/>
      <c r="DL98" s="244"/>
      <c r="DM98" s="227"/>
      <c r="DN98" s="247"/>
      <c r="DO98" s="248"/>
      <c r="DP98" s="246"/>
      <c r="DQ98" s="235"/>
      <c r="DR98" s="89"/>
      <c r="DS98" s="242"/>
      <c r="DT98" s="244"/>
      <c r="DU98" s="227"/>
      <c r="DV98" s="247"/>
      <c r="DW98" s="248"/>
      <c r="DX98" s="246"/>
      <c r="DY98" s="235"/>
      <c r="DZ98" s="89"/>
      <c r="EA98" s="242"/>
      <c r="EB98" s="244"/>
      <c r="EC98" s="227"/>
      <c r="ED98" s="247"/>
      <c r="EE98" s="248"/>
      <c r="EF98" s="246"/>
      <c r="EG98" s="235"/>
      <c r="EH98" s="89"/>
      <c r="EI98" s="242"/>
      <c r="EJ98" s="244"/>
      <c r="EK98" s="227"/>
      <c r="EL98" s="247"/>
      <c r="EM98" s="248"/>
      <c r="EN98" s="246"/>
      <c r="EO98" s="235"/>
      <c r="EP98" s="89"/>
      <c r="EQ98" s="242"/>
      <c r="ER98" s="244"/>
      <c r="ES98" s="227"/>
      <c r="ET98" s="247"/>
      <c r="EU98" s="248"/>
      <c r="EV98" s="246"/>
      <c r="EW98" s="235"/>
      <c r="EX98" s="89"/>
      <c r="EY98" s="242"/>
      <c r="EZ98" s="244"/>
      <c r="FA98" s="227"/>
      <c r="FB98" s="247"/>
      <c r="FC98" s="248"/>
      <c r="FD98" s="246"/>
      <c r="FE98" s="235"/>
      <c r="FF98" s="89"/>
      <c r="FG98" s="242"/>
      <c r="FH98" s="244"/>
      <c r="FI98" s="227"/>
      <c r="FJ98" s="247"/>
      <c r="FK98" s="248"/>
      <c r="FL98" s="246"/>
      <c r="FM98" s="235"/>
      <c r="FN98" s="89"/>
      <c r="FO98" s="242"/>
      <c r="FP98" s="244"/>
      <c r="FQ98" s="227"/>
      <c r="FR98" s="247"/>
      <c r="FS98" s="248"/>
      <c r="FT98" s="246"/>
      <c r="FU98" s="235"/>
      <c r="FV98" s="89"/>
      <c r="FW98" s="242"/>
      <c r="FX98" s="244"/>
      <c r="FY98" s="227"/>
      <c r="FZ98" s="247"/>
      <c r="GA98" s="248"/>
      <c r="GB98" s="246"/>
      <c r="GC98" s="235"/>
      <c r="GD98" s="89"/>
      <c r="GE98" s="242"/>
      <c r="GF98" s="244"/>
      <c r="GG98" s="227"/>
      <c r="GH98" s="247"/>
      <c r="GI98" s="248"/>
      <c r="GJ98" s="246"/>
      <c r="GK98" s="235"/>
      <c r="GL98" s="89"/>
      <c r="GM98" s="242"/>
      <c r="GN98" s="244"/>
      <c r="GO98" s="227"/>
      <c r="GP98" s="247"/>
      <c r="GQ98" s="248"/>
      <c r="GR98" s="246"/>
      <c r="GS98" s="235"/>
      <c r="GT98" s="89"/>
      <c r="GU98" s="242"/>
      <c r="GV98" s="244"/>
      <c r="GW98" s="227"/>
      <c r="GX98" s="247"/>
      <c r="GY98" s="248"/>
      <c r="GZ98" s="246"/>
      <c r="HA98" s="235"/>
      <c r="HB98" s="89"/>
      <c r="HC98" s="242"/>
      <c r="HD98" s="244"/>
      <c r="HE98" s="227"/>
      <c r="HF98" s="247"/>
      <c r="HG98" s="248"/>
      <c r="HH98" s="246"/>
      <c r="HI98" s="235"/>
      <c r="HJ98" s="89"/>
      <c r="HK98" s="242"/>
      <c r="HL98" s="244"/>
      <c r="HM98" s="227"/>
      <c r="HN98" s="247"/>
      <c r="HO98" s="248"/>
      <c r="HP98" s="246"/>
      <c r="HQ98" s="235"/>
      <c r="HR98" s="89"/>
      <c r="HS98" s="242"/>
      <c r="HT98" s="244"/>
      <c r="HU98" s="227"/>
      <c r="HV98" s="247"/>
      <c r="HW98" s="248"/>
      <c r="HX98" s="246"/>
      <c r="HY98" s="235"/>
      <c r="HZ98" s="89"/>
      <c r="IA98" s="242"/>
      <c r="IB98" s="244"/>
      <c r="IC98" s="227"/>
      <c r="ID98" s="247"/>
      <c r="IE98" s="248"/>
      <c r="IF98" s="246"/>
      <c r="IG98" s="235"/>
      <c r="IH98" s="89"/>
      <c r="II98" s="242"/>
      <c r="IJ98" s="244"/>
      <c r="IK98" s="227"/>
      <c r="IL98" s="247"/>
      <c r="IM98" s="248"/>
      <c r="IN98" s="246"/>
      <c r="IO98" s="235"/>
      <c r="IP98" s="89"/>
      <c r="IQ98" s="242"/>
      <c r="IR98" s="244"/>
      <c r="IS98" s="227"/>
      <c r="IT98" s="247"/>
      <c r="IU98" s="248"/>
    </row>
    <row r="99" spans="1:255" s="232" customFormat="1" ht="33.75">
      <c r="A99" s="241" t="s">
        <v>215</v>
      </c>
      <c r="B99" s="228">
        <v>91854</v>
      </c>
      <c r="C99" s="89" t="s">
        <v>276</v>
      </c>
      <c r="D99" s="242" t="s">
        <v>123</v>
      </c>
      <c r="E99" s="259"/>
      <c r="F99" s="227">
        <v>256.7</v>
      </c>
      <c r="G99" s="225" t="e">
        <f t="shared" si="10"/>
        <v>#VALUE!</v>
      </c>
      <c r="H99" s="200" t="e">
        <f t="shared" si="11"/>
        <v>#VALUE!</v>
      </c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46"/>
      <c r="Y99" s="235"/>
      <c r="Z99" s="89"/>
      <c r="AA99" s="242"/>
      <c r="AB99" s="244"/>
      <c r="AC99" s="227"/>
      <c r="AD99" s="247"/>
      <c r="AE99" s="248"/>
      <c r="AF99" s="246"/>
      <c r="AG99" s="235"/>
      <c r="AH99" s="89"/>
      <c r="AI99" s="242"/>
      <c r="AJ99" s="244"/>
      <c r="AK99" s="227"/>
      <c r="AL99" s="247"/>
      <c r="AM99" s="248"/>
      <c r="AN99" s="246"/>
      <c r="AO99" s="235"/>
      <c r="AP99" s="89"/>
      <c r="AQ99" s="242"/>
      <c r="AR99" s="244"/>
      <c r="AS99" s="227"/>
      <c r="AT99" s="247"/>
      <c r="AU99" s="248"/>
      <c r="AV99" s="246"/>
      <c r="AW99" s="235"/>
      <c r="AX99" s="89"/>
      <c r="AY99" s="242"/>
      <c r="AZ99" s="244"/>
      <c r="BA99" s="227"/>
      <c r="BB99" s="247"/>
      <c r="BC99" s="248"/>
      <c r="BD99" s="246"/>
      <c r="BE99" s="235"/>
      <c r="BF99" s="89"/>
      <c r="BG99" s="242"/>
      <c r="BH99" s="244"/>
      <c r="BI99" s="227"/>
      <c r="BJ99" s="247"/>
      <c r="BK99" s="248"/>
      <c r="BL99" s="246"/>
      <c r="BM99" s="235"/>
      <c r="BN99" s="89"/>
      <c r="BO99" s="242"/>
      <c r="BP99" s="244"/>
      <c r="BQ99" s="227"/>
      <c r="BR99" s="247"/>
      <c r="BS99" s="248"/>
      <c r="BT99" s="246"/>
      <c r="BU99" s="235"/>
      <c r="BV99" s="89"/>
      <c r="BW99" s="242"/>
      <c r="BX99" s="244"/>
      <c r="BY99" s="227"/>
      <c r="BZ99" s="247"/>
      <c r="CA99" s="248"/>
      <c r="CB99" s="246"/>
      <c r="CC99" s="235"/>
      <c r="CD99" s="89"/>
      <c r="CE99" s="242"/>
      <c r="CF99" s="244"/>
      <c r="CG99" s="227"/>
      <c r="CH99" s="247"/>
      <c r="CI99" s="248"/>
      <c r="CJ99" s="246"/>
      <c r="CK99" s="235"/>
      <c r="CL99" s="89"/>
      <c r="CM99" s="242"/>
      <c r="CN99" s="244"/>
      <c r="CO99" s="227"/>
      <c r="CP99" s="247"/>
      <c r="CQ99" s="248"/>
      <c r="CR99" s="246"/>
      <c r="CS99" s="235"/>
      <c r="CT99" s="89"/>
      <c r="CU99" s="242"/>
      <c r="CV99" s="244"/>
      <c r="CW99" s="227"/>
      <c r="CX99" s="247"/>
      <c r="CY99" s="248"/>
      <c r="CZ99" s="246"/>
      <c r="DA99" s="235"/>
      <c r="DB99" s="89"/>
      <c r="DC99" s="242"/>
      <c r="DD99" s="244"/>
      <c r="DE99" s="227"/>
      <c r="DF99" s="247"/>
      <c r="DG99" s="248"/>
      <c r="DH99" s="246"/>
      <c r="DI99" s="235"/>
      <c r="DJ99" s="89"/>
      <c r="DK99" s="242"/>
      <c r="DL99" s="244"/>
      <c r="DM99" s="227"/>
      <c r="DN99" s="247"/>
      <c r="DO99" s="248"/>
      <c r="DP99" s="246"/>
      <c r="DQ99" s="235"/>
      <c r="DR99" s="89"/>
      <c r="DS99" s="242"/>
      <c r="DT99" s="244"/>
      <c r="DU99" s="227"/>
      <c r="DV99" s="247"/>
      <c r="DW99" s="248"/>
      <c r="DX99" s="246"/>
      <c r="DY99" s="235"/>
      <c r="DZ99" s="89"/>
      <c r="EA99" s="242"/>
      <c r="EB99" s="244"/>
      <c r="EC99" s="227"/>
      <c r="ED99" s="247"/>
      <c r="EE99" s="248"/>
      <c r="EF99" s="246"/>
      <c r="EG99" s="235"/>
      <c r="EH99" s="89"/>
      <c r="EI99" s="242"/>
      <c r="EJ99" s="244"/>
      <c r="EK99" s="227"/>
      <c r="EL99" s="247"/>
      <c r="EM99" s="248"/>
      <c r="EN99" s="246"/>
      <c r="EO99" s="235"/>
      <c r="EP99" s="89"/>
      <c r="EQ99" s="242"/>
      <c r="ER99" s="244"/>
      <c r="ES99" s="227"/>
      <c r="ET99" s="247"/>
      <c r="EU99" s="248"/>
      <c r="EV99" s="246"/>
      <c r="EW99" s="235"/>
      <c r="EX99" s="89"/>
      <c r="EY99" s="242"/>
      <c r="EZ99" s="244"/>
      <c r="FA99" s="227"/>
      <c r="FB99" s="247"/>
      <c r="FC99" s="248"/>
      <c r="FD99" s="246"/>
      <c r="FE99" s="235"/>
      <c r="FF99" s="89"/>
      <c r="FG99" s="242"/>
      <c r="FH99" s="244"/>
      <c r="FI99" s="227"/>
      <c r="FJ99" s="247"/>
      <c r="FK99" s="248"/>
      <c r="FL99" s="246"/>
      <c r="FM99" s="235"/>
      <c r="FN99" s="89"/>
      <c r="FO99" s="242"/>
      <c r="FP99" s="244"/>
      <c r="FQ99" s="227"/>
      <c r="FR99" s="247"/>
      <c r="FS99" s="248"/>
      <c r="FT99" s="246"/>
      <c r="FU99" s="235"/>
      <c r="FV99" s="89"/>
      <c r="FW99" s="242"/>
      <c r="FX99" s="244"/>
      <c r="FY99" s="227"/>
      <c r="FZ99" s="247"/>
      <c r="GA99" s="248"/>
      <c r="GB99" s="246"/>
      <c r="GC99" s="235"/>
      <c r="GD99" s="89"/>
      <c r="GE99" s="242"/>
      <c r="GF99" s="244"/>
      <c r="GG99" s="227"/>
      <c r="GH99" s="247"/>
      <c r="GI99" s="248"/>
      <c r="GJ99" s="246"/>
      <c r="GK99" s="235"/>
      <c r="GL99" s="89"/>
      <c r="GM99" s="242"/>
      <c r="GN99" s="244"/>
      <c r="GO99" s="227"/>
      <c r="GP99" s="247"/>
      <c r="GQ99" s="248"/>
      <c r="GR99" s="246"/>
      <c r="GS99" s="235"/>
      <c r="GT99" s="89"/>
      <c r="GU99" s="242"/>
      <c r="GV99" s="244"/>
      <c r="GW99" s="227"/>
      <c r="GX99" s="247"/>
      <c r="GY99" s="248"/>
      <c r="GZ99" s="246"/>
      <c r="HA99" s="235"/>
      <c r="HB99" s="89"/>
      <c r="HC99" s="242"/>
      <c r="HD99" s="244"/>
      <c r="HE99" s="227"/>
      <c r="HF99" s="247"/>
      <c r="HG99" s="248"/>
      <c r="HH99" s="246"/>
      <c r="HI99" s="235"/>
      <c r="HJ99" s="89"/>
      <c r="HK99" s="242"/>
      <c r="HL99" s="244"/>
      <c r="HM99" s="227"/>
      <c r="HN99" s="247"/>
      <c r="HO99" s="248"/>
      <c r="HP99" s="246"/>
      <c r="HQ99" s="235"/>
      <c r="HR99" s="89"/>
      <c r="HS99" s="242"/>
      <c r="HT99" s="244"/>
      <c r="HU99" s="227"/>
      <c r="HV99" s="247"/>
      <c r="HW99" s="248"/>
      <c r="HX99" s="246"/>
      <c r="HY99" s="235"/>
      <c r="HZ99" s="89"/>
      <c r="IA99" s="242"/>
      <c r="IB99" s="244"/>
      <c r="IC99" s="227"/>
      <c r="ID99" s="247"/>
      <c r="IE99" s="248"/>
      <c r="IF99" s="246"/>
      <c r="IG99" s="235"/>
      <c r="IH99" s="89"/>
      <c r="II99" s="242"/>
      <c r="IJ99" s="244"/>
      <c r="IK99" s="227"/>
      <c r="IL99" s="247"/>
      <c r="IM99" s="248"/>
      <c r="IN99" s="246"/>
      <c r="IO99" s="235"/>
      <c r="IP99" s="89"/>
      <c r="IQ99" s="242"/>
      <c r="IR99" s="244"/>
      <c r="IS99" s="227"/>
      <c r="IT99" s="247"/>
      <c r="IU99" s="248"/>
    </row>
    <row r="100" spans="1:255" s="232" customFormat="1" ht="33.75">
      <c r="A100" s="241" t="s">
        <v>241</v>
      </c>
      <c r="B100" s="228">
        <v>91856</v>
      </c>
      <c r="C100" s="89" t="s">
        <v>277</v>
      </c>
      <c r="D100" s="242" t="s">
        <v>123</v>
      </c>
      <c r="E100" s="259"/>
      <c r="F100" s="227">
        <f>30.6+19.4</f>
        <v>50</v>
      </c>
      <c r="G100" s="225" t="e">
        <f>ROUND((E100*$C$12)+E100,2)</f>
        <v>#VALUE!</v>
      </c>
      <c r="H100" s="200" t="e">
        <f>F100*G100</f>
        <v>#VALUE!</v>
      </c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46"/>
      <c r="Y100" s="235"/>
      <c r="Z100" s="89"/>
      <c r="AA100" s="242"/>
      <c r="AB100" s="244"/>
      <c r="AC100" s="227"/>
      <c r="AD100" s="247"/>
      <c r="AE100" s="248"/>
      <c r="AF100" s="246"/>
      <c r="AG100" s="235"/>
      <c r="AH100" s="89"/>
      <c r="AI100" s="242"/>
      <c r="AJ100" s="244"/>
      <c r="AK100" s="227"/>
      <c r="AL100" s="247"/>
      <c r="AM100" s="248"/>
      <c r="AN100" s="246"/>
      <c r="AO100" s="235"/>
      <c r="AP100" s="89"/>
      <c r="AQ100" s="242"/>
      <c r="AR100" s="244"/>
      <c r="AS100" s="227"/>
      <c r="AT100" s="247"/>
      <c r="AU100" s="248"/>
      <c r="AV100" s="246"/>
      <c r="AW100" s="235"/>
      <c r="AX100" s="89"/>
      <c r="AY100" s="242"/>
      <c r="AZ100" s="244"/>
      <c r="BA100" s="227"/>
      <c r="BB100" s="247"/>
      <c r="BC100" s="248"/>
      <c r="BD100" s="246"/>
      <c r="BE100" s="235"/>
      <c r="BF100" s="89"/>
      <c r="BG100" s="242"/>
      <c r="BH100" s="244"/>
      <c r="BI100" s="227"/>
      <c r="BJ100" s="247"/>
      <c r="BK100" s="248"/>
      <c r="BL100" s="246"/>
      <c r="BM100" s="235"/>
      <c r="BN100" s="89"/>
      <c r="BO100" s="242"/>
      <c r="BP100" s="244"/>
      <c r="BQ100" s="227"/>
      <c r="BR100" s="247"/>
      <c r="BS100" s="248"/>
      <c r="BT100" s="246"/>
      <c r="BU100" s="235"/>
      <c r="BV100" s="89"/>
      <c r="BW100" s="242"/>
      <c r="BX100" s="244"/>
      <c r="BY100" s="227"/>
      <c r="BZ100" s="247"/>
      <c r="CA100" s="248"/>
      <c r="CB100" s="246"/>
      <c r="CC100" s="235"/>
      <c r="CD100" s="89"/>
      <c r="CE100" s="242"/>
      <c r="CF100" s="244"/>
      <c r="CG100" s="227"/>
      <c r="CH100" s="247"/>
      <c r="CI100" s="248"/>
      <c r="CJ100" s="246"/>
      <c r="CK100" s="235"/>
      <c r="CL100" s="89"/>
      <c r="CM100" s="242"/>
      <c r="CN100" s="244"/>
      <c r="CO100" s="227"/>
      <c r="CP100" s="247"/>
      <c r="CQ100" s="248"/>
      <c r="CR100" s="246"/>
      <c r="CS100" s="235"/>
      <c r="CT100" s="89"/>
      <c r="CU100" s="242"/>
      <c r="CV100" s="244"/>
      <c r="CW100" s="227"/>
      <c r="CX100" s="247"/>
      <c r="CY100" s="248"/>
      <c r="CZ100" s="246"/>
      <c r="DA100" s="235"/>
      <c r="DB100" s="89"/>
      <c r="DC100" s="242"/>
      <c r="DD100" s="244"/>
      <c r="DE100" s="227"/>
      <c r="DF100" s="247"/>
      <c r="DG100" s="248"/>
      <c r="DH100" s="246"/>
      <c r="DI100" s="235"/>
      <c r="DJ100" s="89"/>
      <c r="DK100" s="242"/>
      <c r="DL100" s="244"/>
      <c r="DM100" s="227"/>
      <c r="DN100" s="247"/>
      <c r="DO100" s="248"/>
      <c r="DP100" s="246"/>
      <c r="DQ100" s="235"/>
      <c r="DR100" s="89"/>
      <c r="DS100" s="242"/>
      <c r="DT100" s="244"/>
      <c r="DU100" s="227"/>
      <c r="DV100" s="247"/>
      <c r="DW100" s="248"/>
      <c r="DX100" s="246"/>
      <c r="DY100" s="235"/>
      <c r="DZ100" s="89"/>
      <c r="EA100" s="242"/>
      <c r="EB100" s="244"/>
      <c r="EC100" s="227"/>
      <c r="ED100" s="247"/>
      <c r="EE100" s="248"/>
      <c r="EF100" s="246"/>
      <c r="EG100" s="235"/>
      <c r="EH100" s="89"/>
      <c r="EI100" s="242"/>
      <c r="EJ100" s="244"/>
      <c r="EK100" s="227"/>
      <c r="EL100" s="247"/>
      <c r="EM100" s="248"/>
      <c r="EN100" s="246"/>
      <c r="EO100" s="235"/>
      <c r="EP100" s="89"/>
      <c r="EQ100" s="242"/>
      <c r="ER100" s="244"/>
      <c r="ES100" s="227"/>
      <c r="ET100" s="247"/>
      <c r="EU100" s="248"/>
      <c r="EV100" s="246"/>
      <c r="EW100" s="235"/>
      <c r="EX100" s="89"/>
      <c r="EY100" s="242"/>
      <c r="EZ100" s="244"/>
      <c r="FA100" s="227"/>
      <c r="FB100" s="247"/>
      <c r="FC100" s="248"/>
      <c r="FD100" s="246"/>
      <c r="FE100" s="235"/>
      <c r="FF100" s="89"/>
      <c r="FG100" s="242"/>
      <c r="FH100" s="244"/>
      <c r="FI100" s="227"/>
      <c r="FJ100" s="247"/>
      <c r="FK100" s="248"/>
      <c r="FL100" s="246"/>
      <c r="FM100" s="235"/>
      <c r="FN100" s="89"/>
      <c r="FO100" s="242"/>
      <c r="FP100" s="244"/>
      <c r="FQ100" s="227"/>
      <c r="FR100" s="247"/>
      <c r="FS100" s="248"/>
      <c r="FT100" s="246"/>
      <c r="FU100" s="235"/>
      <c r="FV100" s="89"/>
      <c r="FW100" s="242"/>
      <c r="FX100" s="244"/>
      <c r="FY100" s="227"/>
      <c r="FZ100" s="247"/>
      <c r="GA100" s="248"/>
      <c r="GB100" s="246"/>
      <c r="GC100" s="235"/>
      <c r="GD100" s="89"/>
      <c r="GE100" s="242"/>
      <c r="GF100" s="244"/>
      <c r="GG100" s="227"/>
      <c r="GH100" s="247"/>
      <c r="GI100" s="248"/>
      <c r="GJ100" s="246"/>
      <c r="GK100" s="235"/>
      <c r="GL100" s="89"/>
      <c r="GM100" s="242"/>
      <c r="GN100" s="244"/>
      <c r="GO100" s="227"/>
      <c r="GP100" s="247"/>
      <c r="GQ100" s="248"/>
      <c r="GR100" s="246"/>
      <c r="GS100" s="235"/>
      <c r="GT100" s="89"/>
      <c r="GU100" s="242"/>
      <c r="GV100" s="244"/>
      <c r="GW100" s="227"/>
      <c r="GX100" s="247"/>
      <c r="GY100" s="248"/>
      <c r="GZ100" s="246"/>
      <c r="HA100" s="235"/>
      <c r="HB100" s="89"/>
      <c r="HC100" s="242"/>
      <c r="HD100" s="244"/>
      <c r="HE100" s="227"/>
      <c r="HF100" s="247"/>
      <c r="HG100" s="248"/>
      <c r="HH100" s="246"/>
      <c r="HI100" s="235"/>
      <c r="HJ100" s="89"/>
      <c r="HK100" s="242"/>
      <c r="HL100" s="244"/>
      <c r="HM100" s="227"/>
      <c r="HN100" s="247"/>
      <c r="HO100" s="248"/>
      <c r="HP100" s="246"/>
      <c r="HQ100" s="235"/>
      <c r="HR100" s="89"/>
      <c r="HS100" s="242"/>
      <c r="HT100" s="244"/>
      <c r="HU100" s="227"/>
      <c r="HV100" s="247"/>
      <c r="HW100" s="248"/>
      <c r="HX100" s="246"/>
      <c r="HY100" s="235"/>
      <c r="HZ100" s="89"/>
      <c r="IA100" s="242"/>
      <c r="IB100" s="244"/>
      <c r="IC100" s="227"/>
      <c r="ID100" s="247"/>
      <c r="IE100" s="248"/>
      <c r="IF100" s="246"/>
      <c r="IG100" s="235"/>
      <c r="IH100" s="89"/>
      <c r="II100" s="242"/>
      <c r="IJ100" s="244"/>
      <c r="IK100" s="227"/>
      <c r="IL100" s="247"/>
      <c r="IM100" s="248"/>
      <c r="IN100" s="246"/>
      <c r="IO100" s="235"/>
      <c r="IP100" s="89"/>
      <c r="IQ100" s="242"/>
      <c r="IR100" s="244"/>
      <c r="IS100" s="227"/>
      <c r="IT100" s="247"/>
      <c r="IU100" s="248"/>
    </row>
    <row r="101" spans="1:255" s="232" customFormat="1" ht="33.75">
      <c r="A101" s="241" t="s">
        <v>259</v>
      </c>
      <c r="B101" s="228">
        <v>91924</v>
      </c>
      <c r="C101" s="89" t="s">
        <v>253</v>
      </c>
      <c r="D101" s="242" t="s">
        <v>123</v>
      </c>
      <c r="E101" s="259"/>
      <c r="F101" s="227">
        <v>104.6</v>
      </c>
      <c r="G101" s="225" t="e">
        <f t="shared" si="10"/>
        <v>#VALUE!</v>
      </c>
      <c r="H101" s="200" t="e">
        <f t="shared" si="11"/>
        <v>#VALUE!</v>
      </c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46"/>
      <c r="Y101" s="235"/>
      <c r="Z101" s="89"/>
      <c r="AA101" s="242"/>
      <c r="AB101" s="244"/>
      <c r="AC101" s="227"/>
      <c r="AD101" s="247"/>
      <c r="AE101" s="248"/>
      <c r="AF101" s="246"/>
      <c r="AG101" s="235"/>
      <c r="AH101" s="89"/>
      <c r="AI101" s="242"/>
      <c r="AJ101" s="244"/>
      <c r="AK101" s="227"/>
      <c r="AL101" s="247"/>
      <c r="AM101" s="248"/>
      <c r="AN101" s="246"/>
      <c r="AO101" s="235"/>
      <c r="AP101" s="89"/>
      <c r="AQ101" s="242"/>
      <c r="AR101" s="244"/>
      <c r="AS101" s="227"/>
      <c r="AT101" s="247"/>
      <c r="AU101" s="248"/>
      <c r="AV101" s="246"/>
      <c r="AW101" s="235"/>
      <c r="AX101" s="89"/>
      <c r="AY101" s="242"/>
      <c r="AZ101" s="244"/>
      <c r="BA101" s="227"/>
      <c r="BB101" s="247"/>
      <c r="BC101" s="248"/>
      <c r="BD101" s="246"/>
      <c r="BE101" s="235"/>
      <c r="BF101" s="89"/>
      <c r="BG101" s="242"/>
      <c r="BH101" s="244"/>
      <c r="BI101" s="227"/>
      <c r="BJ101" s="247"/>
      <c r="BK101" s="248"/>
      <c r="BL101" s="246"/>
      <c r="BM101" s="235"/>
      <c r="BN101" s="89"/>
      <c r="BO101" s="242"/>
      <c r="BP101" s="244"/>
      <c r="BQ101" s="227"/>
      <c r="BR101" s="247"/>
      <c r="BS101" s="248"/>
      <c r="BT101" s="246"/>
      <c r="BU101" s="235"/>
      <c r="BV101" s="89"/>
      <c r="BW101" s="242"/>
      <c r="BX101" s="244"/>
      <c r="BY101" s="227"/>
      <c r="BZ101" s="247"/>
      <c r="CA101" s="248"/>
      <c r="CB101" s="246"/>
      <c r="CC101" s="235"/>
      <c r="CD101" s="89"/>
      <c r="CE101" s="242"/>
      <c r="CF101" s="244"/>
      <c r="CG101" s="227"/>
      <c r="CH101" s="247"/>
      <c r="CI101" s="248"/>
      <c r="CJ101" s="246"/>
      <c r="CK101" s="235"/>
      <c r="CL101" s="89"/>
      <c r="CM101" s="242"/>
      <c r="CN101" s="244"/>
      <c r="CO101" s="227"/>
      <c r="CP101" s="247"/>
      <c r="CQ101" s="248"/>
      <c r="CR101" s="246"/>
      <c r="CS101" s="235"/>
      <c r="CT101" s="89"/>
      <c r="CU101" s="242"/>
      <c r="CV101" s="244"/>
      <c r="CW101" s="227"/>
      <c r="CX101" s="247"/>
      <c r="CY101" s="248"/>
      <c r="CZ101" s="246"/>
      <c r="DA101" s="235"/>
      <c r="DB101" s="89"/>
      <c r="DC101" s="242"/>
      <c r="DD101" s="244"/>
      <c r="DE101" s="227"/>
      <c r="DF101" s="247"/>
      <c r="DG101" s="248"/>
      <c r="DH101" s="246"/>
      <c r="DI101" s="235"/>
      <c r="DJ101" s="89"/>
      <c r="DK101" s="242"/>
      <c r="DL101" s="244"/>
      <c r="DM101" s="227"/>
      <c r="DN101" s="247"/>
      <c r="DO101" s="248"/>
      <c r="DP101" s="246"/>
      <c r="DQ101" s="235"/>
      <c r="DR101" s="89"/>
      <c r="DS101" s="242"/>
      <c r="DT101" s="244"/>
      <c r="DU101" s="227"/>
      <c r="DV101" s="247"/>
      <c r="DW101" s="248"/>
      <c r="DX101" s="246"/>
      <c r="DY101" s="235"/>
      <c r="DZ101" s="89"/>
      <c r="EA101" s="242"/>
      <c r="EB101" s="244"/>
      <c r="EC101" s="227"/>
      <c r="ED101" s="247"/>
      <c r="EE101" s="248"/>
      <c r="EF101" s="246"/>
      <c r="EG101" s="235"/>
      <c r="EH101" s="89"/>
      <c r="EI101" s="242"/>
      <c r="EJ101" s="244"/>
      <c r="EK101" s="227"/>
      <c r="EL101" s="247"/>
      <c r="EM101" s="248"/>
      <c r="EN101" s="246"/>
      <c r="EO101" s="235"/>
      <c r="EP101" s="89"/>
      <c r="EQ101" s="242"/>
      <c r="ER101" s="244"/>
      <c r="ES101" s="227"/>
      <c r="ET101" s="247"/>
      <c r="EU101" s="248"/>
      <c r="EV101" s="246"/>
      <c r="EW101" s="235"/>
      <c r="EX101" s="89"/>
      <c r="EY101" s="242"/>
      <c r="EZ101" s="244"/>
      <c r="FA101" s="227"/>
      <c r="FB101" s="247"/>
      <c r="FC101" s="248"/>
      <c r="FD101" s="246"/>
      <c r="FE101" s="235"/>
      <c r="FF101" s="89"/>
      <c r="FG101" s="242"/>
      <c r="FH101" s="244"/>
      <c r="FI101" s="227"/>
      <c r="FJ101" s="247"/>
      <c r="FK101" s="248"/>
      <c r="FL101" s="246"/>
      <c r="FM101" s="235"/>
      <c r="FN101" s="89"/>
      <c r="FO101" s="242"/>
      <c r="FP101" s="244"/>
      <c r="FQ101" s="227"/>
      <c r="FR101" s="247"/>
      <c r="FS101" s="248"/>
      <c r="FT101" s="246"/>
      <c r="FU101" s="235"/>
      <c r="FV101" s="89"/>
      <c r="FW101" s="242"/>
      <c r="FX101" s="244"/>
      <c r="FY101" s="227"/>
      <c r="FZ101" s="247"/>
      <c r="GA101" s="248"/>
      <c r="GB101" s="246"/>
      <c r="GC101" s="235"/>
      <c r="GD101" s="89"/>
      <c r="GE101" s="242"/>
      <c r="GF101" s="244"/>
      <c r="GG101" s="227"/>
      <c r="GH101" s="247"/>
      <c r="GI101" s="248"/>
      <c r="GJ101" s="246"/>
      <c r="GK101" s="235"/>
      <c r="GL101" s="89"/>
      <c r="GM101" s="242"/>
      <c r="GN101" s="244"/>
      <c r="GO101" s="227"/>
      <c r="GP101" s="247"/>
      <c r="GQ101" s="248"/>
      <c r="GR101" s="246"/>
      <c r="GS101" s="235"/>
      <c r="GT101" s="89"/>
      <c r="GU101" s="242"/>
      <c r="GV101" s="244"/>
      <c r="GW101" s="227"/>
      <c r="GX101" s="247"/>
      <c r="GY101" s="248"/>
      <c r="GZ101" s="246"/>
      <c r="HA101" s="235"/>
      <c r="HB101" s="89"/>
      <c r="HC101" s="242"/>
      <c r="HD101" s="244"/>
      <c r="HE101" s="227"/>
      <c r="HF101" s="247"/>
      <c r="HG101" s="248"/>
      <c r="HH101" s="246"/>
      <c r="HI101" s="235"/>
      <c r="HJ101" s="89"/>
      <c r="HK101" s="242"/>
      <c r="HL101" s="244"/>
      <c r="HM101" s="227"/>
      <c r="HN101" s="247"/>
      <c r="HO101" s="248"/>
      <c r="HP101" s="246"/>
      <c r="HQ101" s="235"/>
      <c r="HR101" s="89"/>
      <c r="HS101" s="242"/>
      <c r="HT101" s="244"/>
      <c r="HU101" s="227"/>
      <c r="HV101" s="247"/>
      <c r="HW101" s="248"/>
      <c r="HX101" s="246"/>
      <c r="HY101" s="235"/>
      <c r="HZ101" s="89"/>
      <c r="IA101" s="242"/>
      <c r="IB101" s="244"/>
      <c r="IC101" s="227"/>
      <c r="ID101" s="247"/>
      <c r="IE101" s="248"/>
      <c r="IF101" s="246"/>
      <c r="IG101" s="235"/>
      <c r="IH101" s="89"/>
      <c r="II101" s="242"/>
      <c r="IJ101" s="244"/>
      <c r="IK101" s="227"/>
      <c r="IL101" s="247"/>
      <c r="IM101" s="248"/>
      <c r="IN101" s="246"/>
      <c r="IO101" s="235"/>
      <c r="IP101" s="89"/>
      <c r="IQ101" s="242"/>
      <c r="IR101" s="244"/>
      <c r="IS101" s="227"/>
      <c r="IT101" s="247"/>
      <c r="IU101" s="248"/>
    </row>
    <row r="102" spans="1:255" s="232" customFormat="1" ht="33.75">
      <c r="A102" s="241" t="s">
        <v>301</v>
      </c>
      <c r="B102" s="228">
        <v>91926</v>
      </c>
      <c r="C102" s="89" t="s">
        <v>254</v>
      </c>
      <c r="D102" s="242" t="s">
        <v>123</v>
      </c>
      <c r="E102" s="259"/>
      <c r="F102" s="227">
        <v>236.1</v>
      </c>
      <c r="G102" s="225" t="e">
        <f t="shared" si="10"/>
        <v>#VALUE!</v>
      </c>
      <c r="H102" s="200" t="e">
        <f t="shared" si="11"/>
        <v>#VALUE!</v>
      </c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46"/>
      <c r="Y102" s="235"/>
      <c r="Z102" s="89"/>
      <c r="AA102" s="242"/>
      <c r="AB102" s="244"/>
      <c r="AC102" s="227"/>
      <c r="AD102" s="247"/>
      <c r="AE102" s="248"/>
      <c r="AF102" s="246"/>
      <c r="AG102" s="235"/>
      <c r="AH102" s="89"/>
      <c r="AI102" s="242"/>
      <c r="AJ102" s="244"/>
      <c r="AK102" s="227"/>
      <c r="AL102" s="247"/>
      <c r="AM102" s="248"/>
      <c r="AN102" s="246"/>
      <c r="AO102" s="235"/>
      <c r="AP102" s="89"/>
      <c r="AQ102" s="242"/>
      <c r="AR102" s="244"/>
      <c r="AS102" s="227"/>
      <c r="AT102" s="247"/>
      <c r="AU102" s="248"/>
      <c r="AV102" s="246"/>
      <c r="AW102" s="235"/>
      <c r="AX102" s="89"/>
      <c r="AY102" s="242"/>
      <c r="AZ102" s="244"/>
      <c r="BA102" s="227"/>
      <c r="BB102" s="247"/>
      <c r="BC102" s="248"/>
      <c r="BD102" s="246"/>
      <c r="BE102" s="235"/>
      <c r="BF102" s="89"/>
      <c r="BG102" s="242"/>
      <c r="BH102" s="244"/>
      <c r="BI102" s="227"/>
      <c r="BJ102" s="247"/>
      <c r="BK102" s="248"/>
      <c r="BL102" s="246"/>
      <c r="BM102" s="235"/>
      <c r="BN102" s="89"/>
      <c r="BO102" s="242"/>
      <c r="BP102" s="244"/>
      <c r="BQ102" s="227"/>
      <c r="BR102" s="247"/>
      <c r="BS102" s="248"/>
      <c r="BT102" s="246"/>
      <c r="BU102" s="235"/>
      <c r="BV102" s="89"/>
      <c r="BW102" s="242"/>
      <c r="BX102" s="244"/>
      <c r="BY102" s="227"/>
      <c r="BZ102" s="247"/>
      <c r="CA102" s="248"/>
      <c r="CB102" s="246"/>
      <c r="CC102" s="235"/>
      <c r="CD102" s="89"/>
      <c r="CE102" s="242"/>
      <c r="CF102" s="244"/>
      <c r="CG102" s="227"/>
      <c r="CH102" s="247"/>
      <c r="CI102" s="248"/>
      <c r="CJ102" s="246"/>
      <c r="CK102" s="235"/>
      <c r="CL102" s="89"/>
      <c r="CM102" s="242"/>
      <c r="CN102" s="244"/>
      <c r="CO102" s="227"/>
      <c r="CP102" s="247"/>
      <c r="CQ102" s="248"/>
      <c r="CR102" s="246"/>
      <c r="CS102" s="235"/>
      <c r="CT102" s="89"/>
      <c r="CU102" s="242"/>
      <c r="CV102" s="244"/>
      <c r="CW102" s="227"/>
      <c r="CX102" s="247"/>
      <c r="CY102" s="248"/>
      <c r="CZ102" s="246"/>
      <c r="DA102" s="235"/>
      <c r="DB102" s="89"/>
      <c r="DC102" s="242"/>
      <c r="DD102" s="244"/>
      <c r="DE102" s="227"/>
      <c r="DF102" s="247"/>
      <c r="DG102" s="248"/>
      <c r="DH102" s="246"/>
      <c r="DI102" s="235"/>
      <c r="DJ102" s="89"/>
      <c r="DK102" s="242"/>
      <c r="DL102" s="244"/>
      <c r="DM102" s="227"/>
      <c r="DN102" s="247"/>
      <c r="DO102" s="248"/>
      <c r="DP102" s="246"/>
      <c r="DQ102" s="235"/>
      <c r="DR102" s="89"/>
      <c r="DS102" s="242"/>
      <c r="DT102" s="244"/>
      <c r="DU102" s="227"/>
      <c r="DV102" s="247"/>
      <c r="DW102" s="248"/>
      <c r="DX102" s="246"/>
      <c r="DY102" s="235"/>
      <c r="DZ102" s="89"/>
      <c r="EA102" s="242"/>
      <c r="EB102" s="244"/>
      <c r="EC102" s="227"/>
      <c r="ED102" s="247"/>
      <c r="EE102" s="248"/>
      <c r="EF102" s="246"/>
      <c r="EG102" s="235"/>
      <c r="EH102" s="89"/>
      <c r="EI102" s="242"/>
      <c r="EJ102" s="244"/>
      <c r="EK102" s="227"/>
      <c r="EL102" s="247"/>
      <c r="EM102" s="248"/>
      <c r="EN102" s="246"/>
      <c r="EO102" s="235"/>
      <c r="EP102" s="89"/>
      <c r="EQ102" s="242"/>
      <c r="ER102" s="244"/>
      <c r="ES102" s="227"/>
      <c r="ET102" s="247"/>
      <c r="EU102" s="248"/>
      <c r="EV102" s="246"/>
      <c r="EW102" s="235"/>
      <c r="EX102" s="89"/>
      <c r="EY102" s="242"/>
      <c r="EZ102" s="244"/>
      <c r="FA102" s="227"/>
      <c r="FB102" s="247"/>
      <c r="FC102" s="248"/>
      <c r="FD102" s="246"/>
      <c r="FE102" s="235"/>
      <c r="FF102" s="89"/>
      <c r="FG102" s="242"/>
      <c r="FH102" s="244"/>
      <c r="FI102" s="227"/>
      <c r="FJ102" s="247"/>
      <c r="FK102" s="248"/>
      <c r="FL102" s="246"/>
      <c r="FM102" s="235"/>
      <c r="FN102" s="89"/>
      <c r="FO102" s="242"/>
      <c r="FP102" s="244"/>
      <c r="FQ102" s="227"/>
      <c r="FR102" s="247"/>
      <c r="FS102" s="248"/>
      <c r="FT102" s="246"/>
      <c r="FU102" s="235"/>
      <c r="FV102" s="89"/>
      <c r="FW102" s="242"/>
      <c r="FX102" s="244"/>
      <c r="FY102" s="227"/>
      <c r="FZ102" s="247"/>
      <c r="GA102" s="248"/>
      <c r="GB102" s="246"/>
      <c r="GC102" s="235"/>
      <c r="GD102" s="89"/>
      <c r="GE102" s="242"/>
      <c r="GF102" s="244"/>
      <c r="GG102" s="227"/>
      <c r="GH102" s="247"/>
      <c r="GI102" s="248"/>
      <c r="GJ102" s="246"/>
      <c r="GK102" s="235"/>
      <c r="GL102" s="89"/>
      <c r="GM102" s="242"/>
      <c r="GN102" s="244"/>
      <c r="GO102" s="227"/>
      <c r="GP102" s="247"/>
      <c r="GQ102" s="248"/>
      <c r="GR102" s="246"/>
      <c r="GS102" s="235"/>
      <c r="GT102" s="89"/>
      <c r="GU102" s="242"/>
      <c r="GV102" s="244"/>
      <c r="GW102" s="227"/>
      <c r="GX102" s="247"/>
      <c r="GY102" s="248"/>
      <c r="GZ102" s="246"/>
      <c r="HA102" s="235"/>
      <c r="HB102" s="89"/>
      <c r="HC102" s="242"/>
      <c r="HD102" s="244"/>
      <c r="HE102" s="227"/>
      <c r="HF102" s="247"/>
      <c r="HG102" s="248"/>
      <c r="HH102" s="246"/>
      <c r="HI102" s="235"/>
      <c r="HJ102" s="89"/>
      <c r="HK102" s="242"/>
      <c r="HL102" s="244"/>
      <c r="HM102" s="227"/>
      <c r="HN102" s="247"/>
      <c r="HO102" s="248"/>
      <c r="HP102" s="246"/>
      <c r="HQ102" s="235"/>
      <c r="HR102" s="89"/>
      <c r="HS102" s="242"/>
      <c r="HT102" s="244"/>
      <c r="HU102" s="227"/>
      <c r="HV102" s="247"/>
      <c r="HW102" s="248"/>
      <c r="HX102" s="246"/>
      <c r="HY102" s="235"/>
      <c r="HZ102" s="89"/>
      <c r="IA102" s="242"/>
      <c r="IB102" s="244"/>
      <c r="IC102" s="227"/>
      <c r="ID102" s="247"/>
      <c r="IE102" s="248"/>
      <c r="IF102" s="246"/>
      <c r="IG102" s="235"/>
      <c r="IH102" s="89"/>
      <c r="II102" s="242"/>
      <c r="IJ102" s="244"/>
      <c r="IK102" s="227"/>
      <c r="IL102" s="247"/>
      <c r="IM102" s="248"/>
      <c r="IN102" s="246"/>
      <c r="IO102" s="235"/>
      <c r="IP102" s="89"/>
      <c r="IQ102" s="242"/>
      <c r="IR102" s="244"/>
      <c r="IS102" s="227"/>
      <c r="IT102" s="247"/>
      <c r="IU102" s="248"/>
    </row>
    <row r="103" spans="1:255" s="232" customFormat="1" ht="33.75">
      <c r="A103" s="241" t="s">
        <v>302</v>
      </c>
      <c r="B103" s="228">
        <v>91928</v>
      </c>
      <c r="C103" s="89" t="s">
        <v>255</v>
      </c>
      <c r="D103" s="242" t="s">
        <v>123</v>
      </c>
      <c r="E103" s="259"/>
      <c r="F103" s="227">
        <v>447.6</v>
      </c>
      <c r="G103" s="225" t="e">
        <f t="shared" si="10"/>
        <v>#VALUE!</v>
      </c>
      <c r="H103" s="200" t="e">
        <f t="shared" si="11"/>
        <v>#VALUE!</v>
      </c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46"/>
      <c r="Y103" s="235"/>
      <c r="Z103" s="89"/>
      <c r="AA103" s="242"/>
      <c r="AB103" s="244"/>
      <c r="AC103" s="227"/>
      <c r="AD103" s="247"/>
      <c r="AE103" s="248"/>
      <c r="AF103" s="246"/>
      <c r="AG103" s="235"/>
      <c r="AH103" s="89"/>
      <c r="AI103" s="242"/>
      <c r="AJ103" s="244"/>
      <c r="AK103" s="227"/>
      <c r="AL103" s="247"/>
      <c r="AM103" s="248"/>
      <c r="AN103" s="246"/>
      <c r="AO103" s="235"/>
      <c r="AP103" s="89"/>
      <c r="AQ103" s="242"/>
      <c r="AR103" s="244"/>
      <c r="AS103" s="227"/>
      <c r="AT103" s="247"/>
      <c r="AU103" s="248"/>
      <c r="AV103" s="246"/>
      <c r="AW103" s="235"/>
      <c r="AX103" s="89"/>
      <c r="AY103" s="242"/>
      <c r="AZ103" s="244"/>
      <c r="BA103" s="227"/>
      <c r="BB103" s="247"/>
      <c r="BC103" s="248"/>
      <c r="BD103" s="246"/>
      <c r="BE103" s="235"/>
      <c r="BF103" s="89"/>
      <c r="BG103" s="242"/>
      <c r="BH103" s="244"/>
      <c r="BI103" s="227"/>
      <c r="BJ103" s="247"/>
      <c r="BK103" s="248"/>
      <c r="BL103" s="246"/>
      <c r="BM103" s="235"/>
      <c r="BN103" s="89"/>
      <c r="BO103" s="242"/>
      <c r="BP103" s="244"/>
      <c r="BQ103" s="227"/>
      <c r="BR103" s="247"/>
      <c r="BS103" s="248"/>
      <c r="BT103" s="246"/>
      <c r="BU103" s="235"/>
      <c r="BV103" s="89"/>
      <c r="BW103" s="242"/>
      <c r="BX103" s="244"/>
      <c r="BY103" s="227"/>
      <c r="BZ103" s="247"/>
      <c r="CA103" s="248"/>
      <c r="CB103" s="246"/>
      <c r="CC103" s="235"/>
      <c r="CD103" s="89"/>
      <c r="CE103" s="242"/>
      <c r="CF103" s="244"/>
      <c r="CG103" s="227"/>
      <c r="CH103" s="247"/>
      <c r="CI103" s="248"/>
      <c r="CJ103" s="246"/>
      <c r="CK103" s="235"/>
      <c r="CL103" s="89"/>
      <c r="CM103" s="242"/>
      <c r="CN103" s="244"/>
      <c r="CO103" s="227"/>
      <c r="CP103" s="247"/>
      <c r="CQ103" s="248"/>
      <c r="CR103" s="246"/>
      <c r="CS103" s="235"/>
      <c r="CT103" s="89"/>
      <c r="CU103" s="242"/>
      <c r="CV103" s="244"/>
      <c r="CW103" s="227"/>
      <c r="CX103" s="247"/>
      <c r="CY103" s="248"/>
      <c r="CZ103" s="246"/>
      <c r="DA103" s="235"/>
      <c r="DB103" s="89"/>
      <c r="DC103" s="242"/>
      <c r="DD103" s="244"/>
      <c r="DE103" s="227"/>
      <c r="DF103" s="247"/>
      <c r="DG103" s="248"/>
      <c r="DH103" s="246"/>
      <c r="DI103" s="235"/>
      <c r="DJ103" s="89"/>
      <c r="DK103" s="242"/>
      <c r="DL103" s="244"/>
      <c r="DM103" s="227"/>
      <c r="DN103" s="247"/>
      <c r="DO103" s="248"/>
      <c r="DP103" s="246"/>
      <c r="DQ103" s="235"/>
      <c r="DR103" s="89"/>
      <c r="DS103" s="242"/>
      <c r="DT103" s="244"/>
      <c r="DU103" s="227"/>
      <c r="DV103" s="247"/>
      <c r="DW103" s="248"/>
      <c r="DX103" s="246"/>
      <c r="DY103" s="235"/>
      <c r="DZ103" s="89"/>
      <c r="EA103" s="242"/>
      <c r="EB103" s="244"/>
      <c r="EC103" s="227"/>
      <c r="ED103" s="247"/>
      <c r="EE103" s="248"/>
      <c r="EF103" s="246"/>
      <c r="EG103" s="235"/>
      <c r="EH103" s="89"/>
      <c r="EI103" s="242"/>
      <c r="EJ103" s="244"/>
      <c r="EK103" s="227"/>
      <c r="EL103" s="247"/>
      <c r="EM103" s="248"/>
      <c r="EN103" s="246"/>
      <c r="EO103" s="235"/>
      <c r="EP103" s="89"/>
      <c r="EQ103" s="242"/>
      <c r="ER103" s="244"/>
      <c r="ES103" s="227"/>
      <c r="ET103" s="247"/>
      <c r="EU103" s="248"/>
      <c r="EV103" s="246"/>
      <c r="EW103" s="235"/>
      <c r="EX103" s="89"/>
      <c r="EY103" s="242"/>
      <c r="EZ103" s="244"/>
      <c r="FA103" s="227"/>
      <c r="FB103" s="247"/>
      <c r="FC103" s="248"/>
      <c r="FD103" s="246"/>
      <c r="FE103" s="235"/>
      <c r="FF103" s="89"/>
      <c r="FG103" s="242"/>
      <c r="FH103" s="244"/>
      <c r="FI103" s="227"/>
      <c r="FJ103" s="247"/>
      <c r="FK103" s="248"/>
      <c r="FL103" s="246"/>
      <c r="FM103" s="235"/>
      <c r="FN103" s="89"/>
      <c r="FO103" s="242"/>
      <c r="FP103" s="244"/>
      <c r="FQ103" s="227"/>
      <c r="FR103" s="247"/>
      <c r="FS103" s="248"/>
      <c r="FT103" s="246"/>
      <c r="FU103" s="235"/>
      <c r="FV103" s="89"/>
      <c r="FW103" s="242"/>
      <c r="FX103" s="244"/>
      <c r="FY103" s="227"/>
      <c r="FZ103" s="247"/>
      <c r="GA103" s="248"/>
      <c r="GB103" s="246"/>
      <c r="GC103" s="235"/>
      <c r="GD103" s="89"/>
      <c r="GE103" s="242"/>
      <c r="GF103" s="244"/>
      <c r="GG103" s="227"/>
      <c r="GH103" s="247"/>
      <c r="GI103" s="248"/>
      <c r="GJ103" s="246"/>
      <c r="GK103" s="235"/>
      <c r="GL103" s="89"/>
      <c r="GM103" s="242"/>
      <c r="GN103" s="244"/>
      <c r="GO103" s="227"/>
      <c r="GP103" s="247"/>
      <c r="GQ103" s="248"/>
      <c r="GR103" s="246"/>
      <c r="GS103" s="235"/>
      <c r="GT103" s="89"/>
      <c r="GU103" s="242"/>
      <c r="GV103" s="244"/>
      <c r="GW103" s="227"/>
      <c r="GX103" s="247"/>
      <c r="GY103" s="248"/>
      <c r="GZ103" s="246"/>
      <c r="HA103" s="235"/>
      <c r="HB103" s="89"/>
      <c r="HC103" s="242"/>
      <c r="HD103" s="244"/>
      <c r="HE103" s="227"/>
      <c r="HF103" s="247"/>
      <c r="HG103" s="248"/>
      <c r="HH103" s="246"/>
      <c r="HI103" s="235"/>
      <c r="HJ103" s="89"/>
      <c r="HK103" s="242"/>
      <c r="HL103" s="244"/>
      <c r="HM103" s="227"/>
      <c r="HN103" s="247"/>
      <c r="HO103" s="248"/>
      <c r="HP103" s="246"/>
      <c r="HQ103" s="235"/>
      <c r="HR103" s="89"/>
      <c r="HS103" s="242"/>
      <c r="HT103" s="244"/>
      <c r="HU103" s="227"/>
      <c r="HV103" s="247"/>
      <c r="HW103" s="248"/>
      <c r="HX103" s="246"/>
      <c r="HY103" s="235"/>
      <c r="HZ103" s="89"/>
      <c r="IA103" s="242"/>
      <c r="IB103" s="244"/>
      <c r="IC103" s="227"/>
      <c r="ID103" s="247"/>
      <c r="IE103" s="248"/>
      <c r="IF103" s="246"/>
      <c r="IG103" s="235"/>
      <c r="IH103" s="89"/>
      <c r="II103" s="242"/>
      <c r="IJ103" s="244"/>
      <c r="IK103" s="227"/>
      <c r="IL103" s="247"/>
      <c r="IM103" s="248"/>
      <c r="IN103" s="246"/>
      <c r="IO103" s="235"/>
      <c r="IP103" s="89"/>
      <c r="IQ103" s="242"/>
      <c r="IR103" s="244"/>
      <c r="IS103" s="227"/>
      <c r="IT103" s="247"/>
      <c r="IU103" s="248"/>
    </row>
    <row r="104" spans="1:255" s="232" customFormat="1" ht="33.75">
      <c r="A104" s="241" t="s">
        <v>303</v>
      </c>
      <c r="B104" s="228">
        <v>91930</v>
      </c>
      <c r="C104" s="89" t="s">
        <v>278</v>
      </c>
      <c r="D104" s="242" t="s">
        <v>123</v>
      </c>
      <c r="E104" s="259"/>
      <c r="F104" s="227">
        <v>177.6</v>
      </c>
      <c r="G104" s="225" t="e">
        <f>ROUND((E104*$C$12)+E104,2)</f>
        <v>#VALUE!</v>
      </c>
      <c r="H104" s="200" t="e">
        <f>F104*G104</f>
        <v>#VALUE!</v>
      </c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46"/>
      <c r="Y104" s="235"/>
      <c r="Z104" s="89"/>
      <c r="AA104" s="242"/>
      <c r="AB104" s="244"/>
      <c r="AC104" s="227"/>
      <c r="AD104" s="247"/>
      <c r="AE104" s="248"/>
      <c r="AF104" s="246"/>
      <c r="AG104" s="235"/>
      <c r="AH104" s="89"/>
      <c r="AI104" s="242"/>
      <c r="AJ104" s="244"/>
      <c r="AK104" s="227"/>
      <c r="AL104" s="247"/>
      <c r="AM104" s="248"/>
      <c r="AN104" s="246"/>
      <c r="AO104" s="235"/>
      <c r="AP104" s="89"/>
      <c r="AQ104" s="242"/>
      <c r="AR104" s="244"/>
      <c r="AS104" s="227"/>
      <c r="AT104" s="247"/>
      <c r="AU104" s="248"/>
      <c r="AV104" s="246"/>
      <c r="AW104" s="235"/>
      <c r="AX104" s="89"/>
      <c r="AY104" s="242"/>
      <c r="AZ104" s="244"/>
      <c r="BA104" s="227"/>
      <c r="BB104" s="247"/>
      <c r="BC104" s="248"/>
      <c r="BD104" s="246"/>
      <c r="BE104" s="235"/>
      <c r="BF104" s="89"/>
      <c r="BG104" s="242"/>
      <c r="BH104" s="244"/>
      <c r="BI104" s="227"/>
      <c r="BJ104" s="247"/>
      <c r="BK104" s="248"/>
      <c r="BL104" s="246"/>
      <c r="BM104" s="235"/>
      <c r="BN104" s="89"/>
      <c r="BO104" s="242"/>
      <c r="BP104" s="244"/>
      <c r="BQ104" s="227"/>
      <c r="BR104" s="247"/>
      <c r="BS104" s="248"/>
      <c r="BT104" s="246"/>
      <c r="BU104" s="235"/>
      <c r="BV104" s="89"/>
      <c r="BW104" s="242"/>
      <c r="BX104" s="244"/>
      <c r="BY104" s="227"/>
      <c r="BZ104" s="247"/>
      <c r="CA104" s="248"/>
      <c r="CB104" s="246"/>
      <c r="CC104" s="235"/>
      <c r="CD104" s="89"/>
      <c r="CE104" s="242"/>
      <c r="CF104" s="244"/>
      <c r="CG104" s="227"/>
      <c r="CH104" s="247"/>
      <c r="CI104" s="248"/>
      <c r="CJ104" s="246"/>
      <c r="CK104" s="235"/>
      <c r="CL104" s="89"/>
      <c r="CM104" s="242"/>
      <c r="CN104" s="244"/>
      <c r="CO104" s="227"/>
      <c r="CP104" s="247"/>
      <c r="CQ104" s="248"/>
      <c r="CR104" s="246"/>
      <c r="CS104" s="235"/>
      <c r="CT104" s="89"/>
      <c r="CU104" s="242"/>
      <c r="CV104" s="244"/>
      <c r="CW104" s="227"/>
      <c r="CX104" s="247"/>
      <c r="CY104" s="248"/>
      <c r="CZ104" s="246"/>
      <c r="DA104" s="235"/>
      <c r="DB104" s="89"/>
      <c r="DC104" s="242"/>
      <c r="DD104" s="244"/>
      <c r="DE104" s="227"/>
      <c r="DF104" s="247"/>
      <c r="DG104" s="248"/>
      <c r="DH104" s="246"/>
      <c r="DI104" s="235"/>
      <c r="DJ104" s="89"/>
      <c r="DK104" s="242"/>
      <c r="DL104" s="244"/>
      <c r="DM104" s="227"/>
      <c r="DN104" s="247"/>
      <c r="DO104" s="248"/>
      <c r="DP104" s="246"/>
      <c r="DQ104" s="235"/>
      <c r="DR104" s="89"/>
      <c r="DS104" s="242"/>
      <c r="DT104" s="244"/>
      <c r="DU104" s="227"/>
      <c r="DV104" s="247"/>
      <c r="DW104" s="248"/>
      <c r="DX104" s="246"/>
      <c r="DY104" s="235"/>
      <c r="DZ104" s="89"/>
      <c r="EA104" s="242"/>
      <c r="EB104" s="244"/>
      <c r="EC104" s="227"/>
      <c r="ED104" s="247"/>
      <c r="EE104" s="248"/>
      <c r="EF104" s="246"/>
      <c r="EG104" s="235"/>
      <c r="EH104" s="89"/>
      <c r="EI104" s="242"/>
      <c r="EJ104" s="244"/>
      <c r="EK104" s="227"/>
      <c r="EL104" s="247"/>
      <c r="EM104" s="248"/>
      <c r="EN104" s="246"/>
      <c r="EO104" s="235"/>
      <c r="EP104" s="89"/>
      <c r="EQ104" s="242"/>
      <c r="ER104" s="244"/>
      <c r="ES104" s="227"/>
      <c r="ET104" s="247"/>
      <c r="EU104" s="248"/>
      <c r="EV104" s="246"/>
      <c r="EW104" s="235"/>
      <c r="EX104" s="89"/>
      <c r="EY104" s="242"/>
      <c r="EZ104" s="244"/>
      <c r="FA104" s="227"/>
      <c r="FB104" s="247"/>
      <c r="FC104" s="248"/>
      <c r="FD104" s="246"/>
      <c r="FE104" s="235"/>
      <c r="FF104" s="89"/>
      <c r="FG104" s="242"/>
      <c r="FH104" s="244"/>
      <c r="FI104" s="227"/>
      <c r="FJ104" s="247"/>
      <c r="FK104" s="248"/>
      <c r="FL104" s="246"/>
      <c r="FM104" s="235"/>
      <c r="FN104" s="89"/>
      <c r="FO104" s="242"/>
      <c r="FP104" s="244"/>
      <c r="FQ104" s="227"/>
      <c r="FR104" s="247"/>
      <c r="FS104" s="248"/>
      <c r="FT104" s="246"/>
      <c r="FU104" s="235"/>
      <c r="FV104" s="89"/>
      <c r="FW104" s="242"/>
      <c r="FX104" s="244"/>
      <c r="FY104" s="227"/>
      <c r="FZ104" s="247"/>
      <c r="GA104" s="248"/>
      <c r="GB104" s="246"/>
      <c r="GC104" s="235"/>
      <c r="GD104" s="89"/>
      <c r="GE104" s="242"/>
      <c r="GF104" s="244"/>
      <c r="GG104" s="227"/>
      <c r="GH104" s="247"/>
      <c r="GI104" s="248"/>
      <c r="GJ104" s="246"/>
      <c r="GK104" s="235"/>
      <c r="GL104" s="89"/>
      <c r="GM104" s="242"/>
      <c r="GN104" s="244"/>
      <c r="GO104" s="227"/>
      <c r="GP104" s="247"/>
      <c r="GQ104" s="248"/>
      <c r="GR104" s="246"/>
      <c r="GS104" s="235"/>
      <c r="GT104" s="89"/>
      <c r="GU104" s="242"/>
      <c r="GV104" s="244"/>
      <c r="GW104" s="227"/>
      <c r="GX104" s="247"/>
      <c r="GY104" s="248"/>
      <c r="GZ104" s="246"/>
      <c r="HA104" s="235"/>
      <c r="HB104" s="89"/>
      <c r="HC104" s="242"/>
      <c r="HD104" s="244"/>
      <c r="HE104" s="227"/>
      <c r="HF104" s="247"/>
      <c r="HG104" s="248"/>
      <c r="HH104" s="246"/>
      <c r="HI104" s="235"/>
      <c r="HJ104" s="89"/>
      <c r="HK104" s="242"/>
      <c r="HL104" s="244"/>
      <c r="HM104" s="227"/>
      <c r="HN104" s="247"/>
      <c r="HO104" s="248"/>
      <c r="HP104" s="246"/>
      <c r="HQ104" s="235"/>
      <c r="HR104" s="89"/>
      <c r="HS104" s="242"/>
      <c r="HT104" s="244"/>
      <c r="HU104" s="227"/>
      <c r="HV104" s="247"/>
      <c r="HW104" s="248"/>
      <c r="HX104" s="246"/>
      <c r="HY104" s="235"/>
      <c r="HZ104" s="89"/>
      <c r="IA104" s="242"/>
      <c r="IB104" s="244"/>
      <c r="IC104" s="227"/>
      <c r="ID104" s="247"/>
      <c r="IE104" s="248"/>
      <c r="IF104" s="246"/>
      <c r="IG104" s="235"/>
      <c r="IH104" s="89"/>
      <c r="II104" s="242"/>
      <c r="IJ104" s="244"/>
      <c r="IK104" s="227"/>
      <c r="IL104" s="247"/>
      <c r="IM104" s="248"/>
      <c r="IN104" s="246"/>
      <c r="IO104" s="235"/>
      <c r="IP104" s="89"/>
      <c r="IQ104" s="242"/>
      <c r="IR104" s="244"/>
      <c r="IS104" s="227"/>
      <c r="IT104" s="247"/>
      <c r="IU104" s="248"/>
    </row>
    <row r="105" spans="1:255" s="232" customFormat="1" ht="33.75">
      <c r="A105" s="241" t="s">
        <v>304</v>
      </c>
      <c r="B105" s="228">
        <v>91931</v>
      </c>
      <c r="C105" s="89" t="s">
        <v>279</v>
      </c>
      <c r="D105" s="242" t="s">
        <v>123</v>
      </c>
      <c r="E105" s="259"/>
      <c r="F105" s="227">
        <v>116.3</v>
      </c>
      <c r="G105" s="225" t="e">
        <f>ROUND((E105*$C$12)+E105,2)</f>
        <v>#VALUE!</v>
      </c>
      <c r="H105" s="200" t="e">
        <f>F105*G105</f>
        <v>#VALUE!</v>
      </c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  <c r="T105" s="214"/>
      <c r="U105" s="214"/>
      <c r="V105" s="214"/>
      <c r="W105" s="214"/>
      <c r="X105" s="246"/>
      <c r="Y105" s="235"/>
      <c r="Z105" s="89"/>
      <c r="AA105" s="242"/>
      <c r="AB105" s="244"/>
      <c r="AC105" s="227"/>
      <c r="AD105" s="247"/>
      <c r="AE105" s="248"/>
      <c r="AF105" s="246"/>
      <c r="AG105" s="235"/>
      <c r="AH105" s="89"/>
      <c r="AI105" s="242"/>
      <c r="AJ105" s="244"/>
      <c r="AK105" s="227"/>
      <c r="AL105" s="247"/>
      <c r="AM105" s="248"/>
      <c r="AN105" s="246"/>
      <c r="AO105" s="235"/>
      <c r="AP105" s="89"/>
      <c r="AQ105" s="242"/>
      <c r="AR105" s="244"/>
      <c r="AS105" s="227"/>
      <c r="AT105" s="247"/>
      <c r="AU105" s="248"/>
      <c r="AV105" s="246"/>
      <c r="AW105" s="235"/>
      <c r="AX105" s="89"/>
      <c r="AY105" s="242"/>
      <c r="AZ105" s="244"/>
      <c r="BA105" s="227"/>
      <c r="BB105" s="247"/>
      <c r="BC105" s="248"/>
      <c r="BD105" s="246"/>
      <c r="BE105" s="235"/>
      <c r="BF105" s="89"/>
      <c r="BG105" s="242"/>
      <c r="BH105" s="244"/>
      <c r="BI105" s="227"/>
      <c r="BJ105" s="247"/>
      <c r="BK105" s="248"/>
      <c r="BL105" s="246"/>
      <c r="BM105" s="235"/>
      <c r="BN105" s="89"/>
      <c r="BO105" s="242"/>
      <c r="BP105" s="244"/>
      <c r="BQ105" s="227"/>
      <c r="BR105" s="247"/>
      <c r="BS105" s="248"/>
      <c r="BT105" s="246"/>
      <c r="BU105" s="235"/>
      <c r="BV105" s="89"/>
      <c r="BW105" s="242"/>
      <c r="BX105" s="244"/>
      <c r="BY105" s="227"/>
      <c r="BZ105" s="247"/>
      <c r="CA105" s="248"/>
      <c r="CB105" s="246"/>
      <c r="CC105" s="235"/>
      <c r="CD105" s="89"/>
      <c r="CE105" s="242"/>
      <c r="CF105" s="244"/>
      <c r="CG105" s="227"/>
      <c r="CH105" s="247"/>
      <c r="CI105" s="248"/>
      <c r="CJ105" s="246"/>
      <c r="CK105" s="235"/>
      <c r="CL105" s="89"/>
      <c r="CM105" s="242"/>
      <c r="CN105" s="244"/>
      <c r="CO105" s="227"/>
      <c r="CP105" s="247"/>
      <c r="CQ105" s="248"/>
      <c r="CR105" s="246"/>
      <c r="CS105" s="235"/>
      <c r="CT105" s="89"/>
      <c r="CU105" s="242"/>
      <c r="CV105" s="244"/>
      <c r="CW105" s="227"/>
      <c r="CX105" s="247"/>
      <c r="CY105" s="248"/>
      <c r="CZ105" s="246"/>
      <c r="DA105" s="235"/>
      <c r="DB105" s="89"/>
      <c r="DC105" s="242"/>
      <c r="DD105" s="244"/>
      <c r="DE105" s="227"/>
      <c r="DF105" s="247"/>
      <c r="DG105" s="248"/>
      <c r="DH105" s="246"/>
      <c r="DI105" s="235"/>
      <c r="DJ105" s="89"/>
      <c r="DK105" s="242"/>
      <c r="DL105" s="244"/>
      <c r="DM105" s="227"/>
      <c r="DN105" s="247"/>
      <c r="DO105" s="248"/>
      <c r="DP105" s="246"/>
      <c r="DQ105" s="235"/>
      <c r="DR105" s="89"/>
      <c r="DS105" s="242"/>
      <c r="DT105" s="244"/>
      <c r="DU105" s="227"/>
      <c r="DV105" s="247"/>
      <c r="DW105" s="248"/>
      <c r="DX105" s="246"/>
      <c r="DY105" s="235"/>
      <c r="DZ105" s="89"/>
      <c r="EA105" s="242"/>
      <c r="EB105" s="244"/>
      <c r="EC105" s="227"/>
      <c r="ED105" s="247"/>
      <c r="EE105" s="248"/>
      <c r="EF105" s="246"/>
      <c r="EG105" s="235"/>
      <c r="EH105" s="89"/>
      <c r="EI105" s="242"/>
      <c r="EJ105" s="244"/>
      <c r="EK105" s="227"/>
      <c r="EL105" s="247"/>
      <c r="EM105" s="248"/>
      <c r="EN105" s="246"/>
      <c r="EO105" s="235"/>
      <c r="EP105" s="89"/>
      <c r="EQ105" s="242"/>
      <c r="ER105" s="244"/>
      <c r="ES105" s="227"/>
      <c r="ET105" s="247"/>
      <c r="EU105" s="248"/>
      <c r="EV105" s="246"/>
      <c r="EW105" s="235"/>
      <c r="EX105" s="89"/>
      <c r="EY105" s="242"/>
      <c r="EZ105" s="244"/>
      <c r="FA105" s="227"/>
      <c r="FB105" s="247"/>
      <c r="FC105" s="248"/>
      <c r="FD105" s="246"/>
      <c r="FE105" s="235"/>
      <c r="FF105" s="89"/>
      <c r="FG105" s="242"/>
      <c r="FH105" s="244"/>
      <c r="FI105" s="227"/>
      <c r="FJ105" s="247"/>
      <c r="FK105" s="248"/>
      <c r="FL105" s="246"/>
      <c r="FM105" s="235"/>
      <c r="FN105" s="89"/>
      <c r="FO105" s="242"/>
      <c r="FP105" s="244"/>
      <c r="FQ105" s="227"/>
      <c r="FR105" s="247"/>
      <c r="FS105" s="248"/>
      <c r="FT105" s="246"/>
      <c r="FU105" s="235"/>
      <c r="FV105" s="89"/>
      <c r="FW105" s="242"/>
      <c r="FX105" s="244"/>
      <c r="FY105" s="227"/>
      <c r="FZ105" s="247"/>
      <c r="GA105" s="248"/>
      <c r="GB105" s="246"/>
      <c r="GC105" s="235"/>
      <c r="GD105" s="89"/>
      <c r="GE105" s="242"/>
      <c r="GF105" s="244"/>
      <c r="GG105" s="227"/>
      <c r="GH105" s="247"/>
      <c r="GI105" s="248"/>
      <c r="GJ105" s="246"/>
      <c r="GK105" s="235"/>
      <c r="GL105" s="89"/>
      <c r="GM105" s="242"/>
      <c r="GN105" s="244"/>
      <c r="GO105" s="227"/>
      <c r="GP105" s="247"/>
      <c r="GQ105" s="248"/>
      <c r="GR105" s="246"/>
      <c r="GS105" s="235"/>
      <c r="GT105" s="89"/>
      <c r="GU105" s="242"/>
      <c r="GV105" s="244"/>
      <c r="GW105" s="227"/>
      <c r="GX105" s="247"/>
      <c r="GY105" s="248"/>
      <c r="GZ105" s="246"/>
      <c r="HA105" s="235"/>
      <c r="HB105" s="89"/>
      <c r="HC105" s="242"/>
      <c r="HD105" s="244"/>
      <c r="HE105" s="227"/>
      <c r="HF105" s="247"/>
      <c r="HG105" s="248"/>
      <c r="HH105" s="246"/>
      <c r="HI105" s="235"/>
      <c r="HJ105" s="89"/>
      <c r="HK105" s="242"/>
      <c r="HL105" s="244"/>
      <c r="HM105" s="227"/>
      <c r="HN105" s="247"/>
      <c r="HO105" s="248"/>
      <c r="HP105" s="246"/>
      <c r="HQ105" s="235"/>
      <c r="HR105" s="89"/>
      <c r="HS105" s="242"/>
      <c r="HT105" s="244"/>
      <c r="HU105" s="227"/>
      <c r="HV105" s="247"/>
      <c r="HW105" s="248"/>
      <c r="HX105" s="246"/>
      <c r="HY105" s="235"/>
      <c r="HZ105" s="89"/>
      <c r="IA105" s="242"/>
      <c r="IB105" s="244"/>
      <c r="IC105" s="227"/>
      <c r="ID105" s="247"/>
      <c r="IE105" s="248"/>
      <c r="IF105" s="246"/>
      <c r="IG105" s="235"/>
      <c r="IH105" s="89"/>
      <c r="II105" s="242"/>
      <c r="IJ105" s="244"/>
      <c r="IK105" s="227"/>
      <c r="IL105" s="247"/>
      <c r="IM105" s="248"/>
      <c r="IN105" s="246"/>
      <c r="IO105" s="235"/>
      <c r="IP105" s="89"/>
      <c r="IQ105" s="242"/>
      <c r="IR105" s="244"/>
      <c r="IS105" s="227"/>
      <c r="IT105" s="247"/>
      <c r="IU105" s="248"/>
    </row>
    <row r="106" spans="1:255" s="232" customFormat="1" ht="22.5">
      <c r="A106" s="241" t="s">
        <v>305</v>
      </c>
      <c r="B106" s="228">
        <v>92982</v>
      </c>
      <c r="C106" s="89" t="s">
        <v>280</v>
      </c>
      <c r="D106" s="242" t="s">
        <v>123</v>
      </c>
      <c r="E106" s="259"/>
      <c r="F106" s="227">
        <v>77.5</v>
      </c>
      <c r="G106" s="225" t="e">
        <f>ROUND((E106*$C$12)+E106,2)</f>
        <v>#VALUE!</v>
      </c>
      <c r="H106" s="200" t="e">
        <f>F106*G106</f>
        <v>#VALUE!</v>
      </c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46"/>
      <c r="Y106" s="235"/>
      <c r="Z106" s="89"/>
      <c r="AA106" s="242"/>
      <c r="AB106" s="244"/>
      <c r="AC106" s="227"/>
      <c r="AD106" s="247"/>
      <c r="AE106" s="248"/>
      <c r="AF106" s="246"/>
      <c r="AG106" s="235"/>
      <c r="AH106" s="89"/>
      <c r="AI106" s="242"/>
      <c r="AJ106" s="244"/>
      <c r="AK106" s="227"/>
      <c r="AL106" s="247"/>
      <c r="AM106" s="248"/>
      <c r="AN106" s="246"/>
      <c r="AO106" s="235"/>
      <c r="AP106" s="89"/>
      <c r="AQ106" s="242"/>
      <c r="AR106" s="244"/>
      <c r="AS106" s="227"/>
      <c r="AT106" s="247"/>
      <c r="AU106" s="248"/>
      <c r="AV106" s="246"/>
      <c r="AW106" s="235"/>
      <c r="AX106" s="89"/>
      <c r="AY106" s="242"/>
      <c r="AZ106" s="244"/>
      <c r="BA106" s="227"/>
      <c r="BB106" s="247"/>
      <c r="BC106" s="248"/>
      <c r="BD106" s="246"/>
      <c r="BE106" s="235"/>
      <c r="BF106" s="89"/>
      <c r="BG106" s="242"/>
      <c r="BH106" s="244"/>
      <c r="BI106" s="227"/>
      <c r="BJ106" s="247"/>
      <c r="BK106" s="248"/>
      <c r="BL106" s="246"/>
      <c r="BM106" s="235"/>
      <c r="BN106" s="89"/>
      <c r="BO106" s="242"/>
      <c r="BP106" s="244"/>
      <c r="BQ106" s="227"/>
      <c r="BR106" s="247"/>
      <c r="BS106" s="248"/>
      <c r="BT106" s="246"/>
      <c r="BU106" s="235"/>
      <c r="BV106" s="89"/>
      <c r="BW106" s="242"/>
      <c r="BX106" s="244"/>
      <c r="BY106" s="227"/>
      <c r="BZ106" s="247"/>
      <c r="CA106" s="248"/>
      <c r="CB106" s="246"/>
      <c r="CC106" s="235"/>
      <c r="CD106" s="89"/>
      <c r="CE106" s="242"/>
      <c r="CF106" s="244"/>
      <c r="CG106" s="227"/>
      <c r="CH106" s="247"/>
      <c r="CI106" s="248"/>
      <c r="CJ106" s="246"/>
      <c r="CK106" s="235"/>
      <c r="CL106" s="89"/>
      <c r="CM106" s="242"/>
      <c r="CN106" s="244"/>
      <c r="CO106" s="227"/>
      <c r="CP106" s="247"/>
      <c r="CQ106" s="248"/>
      <c r="CR106" s="246"/>
      <c r="CS106" s="235"/>
      <c r="CT106" s="89"/>
      <c r="CU106" s="242"/>
      <c r="CV106" s="244"/>
      <c r="CW106" s="227"/>
      <c r="CX106" s="247"/>
      <c r="CY106" s="248"/>
      <c r="CZ106" s="246"/>
      <c r="DA106" s="235"/>
      <c r="DB106" s="89"/>
      <c r="DC106" s="242"/>
      <c r="DD106" s="244"/>
      <c r="DE106" s="227"/>
      <c r="DF106" s="247"/>
      <c r="DG106" s="248"/>
      <c r="DH106" s="246"/>
      <c r="DI106" s="235"/>
      <c r="DJ106" s="89"/>
      <c r="DK106" s="242"/>
      <c r="DL106" s="244"/>
      <c r="DM106" s="227"/>
      <c r="DN106" s="247"/>
      <c r="DO106" s="248"/>
      <c r="DP106" s="246"/>
      <c r="DQ106" s="235"/>
      <c r="DR106" s="89"/>
      <c r="DS106" s="242"/>
      <c r="DT106" s="244"/>
      <c r="DU106" s="227"/>
      <c r="DV106" s="247"/>
      <c r="DW106" s="248"/>
      <c r="DX106" s="246"/>
      <c r="DY106" s="235"/>
      <c r="DZ106" s="89"/>
      <c r="EA106" s="242"/>
      <c r="EB106" s="244"/>
      <c r="EC106" s="227"/>
      <c r="ED106" s="247"/>
      <c r="EE106" s="248"/>
      <c r="EF106" s="246"/>
      <c r="EG106" s="235"/>
      <c r="EH106" s="89"/>
      <c r="EI106" s="242"/>
      <c r="EJ106" s="244"/>
      <c r="EK106" s="227"/>
      <c r="EL106" s="247"/>
      <c r="EM106" s="248"/>
      <c r="EN106" s="246"/>
      <c r="EO106" s="235"/>
      <c r="EP106" s="89"/>
      <c r="EQ106" s="242"/>
      <c r="ER106" s="244"/>
      <c r="ES106" s="227"/>
      <c r="ET106" s="247"/>
      <c r="EU106" s="248"/>
      <c r="EV106" s="246"/>
      <c r="EW106" s="235"/>
      <c r="EX106" s="89"/>
      <c r="EY106" s="242"/>
      <c r="EZ106" s="244"/>
      <c r="FA106" s="227"/>
      <c r="FB106" s="247"/>
      <c r="FC106" s="248"/>
      <c r="FD106" s="246"/>
      <c r="FE106" s="235"/>
      <c r="FF106" s="89"/>
      <c r="FG106" s="242"/>
      <c r="FH106" s="244"/>
      <c r="FI106" s="227"/>
      <c r="FJ106" s="247"/>
      <c r="FK106" s="248"/>
      <c r="FL106" s="246"/>
      <c r="FM106" s="235"/>
      <c r="FN106" s="89"/>
      <c r="FO106" s="242"/>
      <c r="FP106" s="244"/>
      <c r="FQ106" s="227"/>
      <c r="FR106" s="247"/>
      <c r="FS106" s="248"/>
      <c r="FT106" s="246"/>
      <c r="FU106" s="235"/>
      <c r="FV106" s="89"/>
      <c r="FW106" s="242"/>
      <c r="FX106" s="244"/>
      <c r="FY106" s="227"/>
      <c r="FZ106" s="247"/>
      <c r="GA106" s="248"/>
      <c r="GB106" s="246"/>
      <c r="GC106" s="235"/>
      <c r="GD106" s="89"/>
      <c r="GE106" s="242"/>
      <c r="GF106" s="244"/>
      <c r="GG106" s="227"/>
      <c r="GH106" s="247"/>
      <c r="GI106" s="248"/>
      <c r="GJ106" s="246"/>
      <c r="GK106" s="235"/>
      <c r="GL106" s="89"/>
      <c r="GM106" s="242"/>
      <c r="GN106" s="244"/>
      <c r="GO106" s="227"/>
      <c r="GP106" s="247"/>
      <c r="GQ106" s="248"/>
      <c r="GR106" s="246"/>
      <c r="GS106" s="235"/>
      <c r="GT106" s="89"/>
      <c r="GU106" s="242"/>
      <c r="GV106" s="244"/>
      <c r="GW106" s="227"/>
      <c r="GX106" s="247"/>
      <c r="GY106" s="248"/>
      <c r="GZ106" s="246"/>
      <c r="HA106" s="235"/>
      <c r="HB106" s="89"/>
      <c r="HC106" s="242"/>
      <c r="HD106" s="244"/>
      <c r="HE106" s="227"/>
      <c r="HF106" s="247"/>
      <c r="HG106" s="248"/>
      <c r="HH106" s="246"/>
      <c r="HI106" s="235"/>
      <c r="HJ106" s="89"/>
      <c r="HK106" s="242"/>
      <c r="HL106" s="244"/>
      <c r="HM106" s="227"/>
      <c r="HN106" s="247"/>
      <c r="HO106" s="248"/>
      <c r="HP106" s="246"/>
      <c r="HQ106" s="235"/>
      <c r="HR106" s="89"/>
      <c r="HS106" s="242"/>
      <c r="HT106" s="244"/>
      <c r="HU106" s="227"/>
      <c r="HV106" s="247"/>
      <c r="HW106" s="248"/>
      <c r="HX106" s="246"/>
      <c r="HY106" s="235"/>
      <c r="HZ106" s="89"/>
      <c r="IA106" s="242"/>
      <c r="IB106" s="244"/>
      <c r="IC106" s="227"/>
      <c r="ID106" s="247"/>
      <c r="IE106" s="248"/>
      <c r="IF106" s="246"/>
      <c r="IG106" s="235"/>
      <c r="IH106" s="89"/>
      <c r="II106" s="242"/>
      <c r="IJ106" s="244"/>
      <c r="IK106" s="227"/>
      <c r="IL106" s="247"/>
      <c r="IM106" s="248"/>
      <c r="IN106" s="246"/>
      <c r="IO106" s="235"/>
      <c r="IP106" s="89"/>
      <c r="IQ106" s="242"/>
      <c r="IR106" s="244"/>
      <c r="IS106" s="227"/>
      <c r="IT106" s="247"/>
      <c r="IU106" s="248"/>
    </row>
    <row r="107" spans="1:255" s="232" customFormat="1" ht="22.5">
      <c r="A107" s="241" t="s">
        <v>306</v>
      </c>
      <c r="B107" s="228">
        <v>91953</v>
      </c>
      <c r="C107" s="89" t="s">
        <v>281</v>
      </c>
      <c r="D107" s="242" t="s">
        <v>126</v>
      </c>
      <c r="E107" s="259"/>
      <c r="F107" s="227">
        <v>8</v>
      </c>
      <c r="G107" s="225" t="e">
        <f t="shared" si="10"/>
        <v>#VALUE!</v>
      </c>
      <c r="H107" s="200" t="e">
        <f t="shared" si="11"/>
        <v>#VALUE!</v>
      </c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46"/>
      <c r="Y107" s="235"/>
      <c r="Z107" s="89"/>
      <c r="AA107" s="242"/>
      <c r="AB107" s="244"/>
      <c r="AC107" s="227"/>
      <c r="AD107" s="247"/>
      <c r="AE107" s="248"/>
      <c r="AF107" s="246"/>
      <c r="AG107" s="235"/>
      <c r="AH107" s="89"/>
      <c r="AI107" s="242"/>
      <c r="AJ107" s="244"/>
      <c r="AK107" s="227"/>
      <c r="AL107" s="247"/>
      <c r="AM107" s="248"/>
      <c r="AN107" s="246"/>
      <c r="AO107" s="235"/>
      <c r="AP107" s="89"/>
      <c r="AQ107" s="242"/>
      <c r="AR107" s="244"/>
      <c r="AS107" s="227"/>
      <c r="AT107" s="247"/>
      <c r="AU107" s="248"/>
      <c r="AV107" s="246"/>
      <c r="AW107" s="235"/>
      <c r="AX107" s="89"/>
      <c r="AY107" s="242"/>
      <c r="AZ107" s="244"/>
      <c r="BA107" s="227"/>
      <c r="BB107" s="247"/>
      <c r="BC107" s="248"/>
      <c r="BD107" s="246"/>
      <c r="BE107" s="235"/>
      <c r="BF107" s="89"/>
      <c r="BG107" s="242"/>
      <c r="BH107" s="244"/>
      <c r="BI107" s="227"/>
      <c r="BJ107" s="247"/>
      <c r="BK107" s="248"/>
      <c r="BL107" s="246"/>
      <c r="BM107" s="235"/>
      <c r="BN107" s="89"/>
      <c r="BO107" s="242"/>
      <c r="BP107" s="244"/>
      <c r="BQ107" s="227"/>
      <c r="BR107" s="247"/>
      <c r="BS107" s="248"/>
      <c r="BT107" s="246"/>
      <c r="BU107" s="235"/>
      <c r="BV107" s="89"/>
      <c r="BW107" s="242"/>
      <c r="BX107" s="244"/>
      <c r="BY107" s="227"/>
      <c r="BZ107" s="247"/>
      <c r="CA107" s="248"/>
      <c r="CB107" s="246"/>
      <c r="CC107" s="235"/>
      <c r="CD107" s="89"/>
      <c r="CE107" s="242"/>
      <c r="CF107" s="244"/>
      <c r="CG107" s="227"/>
      <c r="CH107" s="247"/>
      <c r="CI107" s="248"/>
      <c r="CJ107" s="246"/>
      <c r="CK107" s="235"/>
      <c r="CL107" s="89"/>
      <c r="CM107" s="242"/>
      <c r="CN107" s="244"/>
      <c r="CO107" s="227"/>
      <c r="CP107" s="247"/>
      <c r="CQ107" s="248"/>
      <c r="CR107" s="246"/>
      <c r="CS107" s="235"/>
      <c r="CT107" s="89"/>
      <c r="CU107" s="242"/>
      <c r="CV107" s="244"/>
      <c r="CW107" s="227"/>
      <c r="CX107" s="247"/>
      <c r="CY107" s="248"/>
      <c r="CZ107" s="246"/>
      <c r="DA107" s="235"/>
      <c r="DB107" s="89"/>
      <c r="DC107" s="242"/>
      <c r="DD107" s="244"/>
      <c r="DE107" s="227"/>
      <c r="DF107" s="247"/>
      <c r="DG107" s="248"/>
      <c r="DH107" s="246"/>
      <c r="DI107" s="235"/>
      <c r="DJ107" s="89"/>
      <c r="DK107" s="242"/>
      <c r="DL107" s="244"/>
      <c r="DM107" s="227"/>
      <c r="DN107" s="247"/>
      <c r="DO107" s="248"/>
      <c r="DP107" s="246"/>
      <c r="DQ107" s="235"/>
      <c r="DR107" s="89"/>
      <c r="DS107" s="242"/>
      <c r="DT107" s="244"/>
      <c r="DU107" s="227"/>
      <c r="DV107" s="247"/>
      <c r="DW107" s="248"/>
      <c r="DX107" s="246"/>
      <c r="DY107" s="235"/>
      <c r="DZ107" s="89"/>
      <c r="EA107" s="242"/>
      <c r="EB107" s="244"/>
      <c r="EC107" s="227"/>
      <c r="ED107" s="247"/>
      <c r="EE107" s="248"/>
      <c r="EF107" s="246"/>
      <c r="EG107" s="235"/>
      <c r="EH107" s="89"/>
      <c r="EI107" s="242"/>
      <c r="EJ107" s="244"/>
      <c r="EK107" s="227"/>
      <c r="EL107" s="247"/>
      <c r="EM107" s="248"/>
      <c r="EN107" s="246"/>
      <c r="EO107" s="235"/>
      <c r="EP107" s="89"/>
      <c r="EQ107" s="242"/>
      <c r="ER107" s="244"/>
      <c r="ES107" s="227"/>
      <c r="ET107" s="247"/>
      <c r="EU107" s="248"/>
      <c r="EV107" s="246"/>
      <c r="EW107" s="235"/>
      <c r="EX107" s="89"/>
      <c r="EY107" s="242"/>
      <c r="EZ107" s="244"/>
      <c r="FA107" s="227"/>
      <c r="FB107" s="247"/>
      <c r="FC107" s="248"/>
      <c r="FD107" s="246"/>
      <c r="FE107" s="235"/>
      <c r="FF107" s="89"/>
      <c r="FG107" s="242"/>
      <c r="FH107" s="244"/>
      <c r="FI107" s="227"/>
      <c r="FJ107" s="247"/>
      <c r="FK107" s="248"/>
      <c r="FL107" s="246"/>
      <c r="FM107" s="235"/>
      <c r="FN107" s="89"/>
      <c r="FO107" s="242"/>
      <c r="FP107" s="244"/>
      <c r="FQ107" s="227"/>
      <c r="FR107" s="247"/>
      <c r="FS107" s="248"/>
      <c r="FT107" s="246"/>
      <c r="FU107" s="235"/>
      <c r="FV107" s="89"/>
      <c r="FW107" s="242"/>
      <c r="FX107" s="244"/>
      <c r="FY107" s="227"/>
      <c r="FZ107" s="247"/>
      <c r="GA107" s="248"/>
      <c r="GB107" s="246"/>
      <c r="GC107" s="235"/>
      <c r="GD107" s="89"/>
      <c r="GE107" s="242"/>
      <c r="GF107" s="244"/>
      <c r="GG107" s="227"/>
      <c r="GH107" s="247"/>
      <c r="GI107" s="248"/>
      <c r="GJ107" s="246"/>
      <c r="GK107" s="235"/>
      <c r="GL107" s="89"/>
      <c r="GM107" s="242"/>
      <c r="GN107" s="244"/>
      <c r="GO107" s="227"/>
      <c r="GP107" s="247"/>
      <c r="GQ107" s="248"/>
      <c r="GR107" s="246"/>
      <c r="GS107" s="235"/>
      <c r="GT107" s="89"/>
      <c r="GU107" s="242"/>
      <c r="GV107" s="244"/>
      <c r="GW107" s="227"/>
      <c r="GX107" s="247"/>
      <c r="GY107" s="248"/>
      <c r="GZ107" s="246"/>
      <c r="HA107" s="235"/>
      <c r="HB107" s="89"/>
      <c r="HC107" s="242"/>
      <c r="HD107" s="244"/>
      <c r="HE107" s="227"/>
      <c r="HF107" s="247"/>
      <c r="HG107" s="248"/>
      <c r="HH107" s="246"/>
      <c r="HI107" s="235"/>
      <c r="HJ107" s="89"/>
      <c r="HK107" s="242"/>
      <c r="HL107" s="244"/>
      <c r="HM107" s="227"/>
      <c r="HN107" s="247"/>
      <c r="HO107" s="248"/>
      <c r="HP107" s="246"/>
      <c r="HQ107" s="235"/>
      <c r="HR107" s="89"/>
      <c r="HS107" s="242"/>
      <c r="HT107" s="244"/>
      <c r="HU107" s="227"/>
      <c r="HV107" s="247"/>
      <c r="HW107" s="248"/>
      <c r="HX107" s="246"/>
      <c r="HY107" s="235"/>
      <c r="HZ107" s="89"/>
      <c r="IA107" s="242"/>
      <c r="IB107" s="244"/>
      <c r="IC107" s="227"/>
      <c r="ID107" s="247"/>
      <c r="IE107" s="248"/>
      <c r="IF107" s="246"/>
      <c r="IG107" s="235"/>
      <c r="IH107" s="89"/>
      <c r="II107" s="242"/>
      <c r="IJ107" s="244"/>
      <c r="IK107" s="227"/>
      <c r="IL107" s="247"/>
      <c r="IM107" s="248"/>
      <c r="IN107" s="246"/>
      <c r="IO107" s="235"/>
      <c r="IP107" s="89"/>
      <c r="IQ107" s="242"/>
      <c r="IR107" s="244"/>
      <c r="IS107" s="227"/>
      <c r="IT107" s="247"/>
      <c r="IU107" s="248"/>
    </row>
    <row r="108" spans="1:255" s="232" customFormat="1" ht="22.5">
      <c r="A108" s="241" t="s">
        <v>307</v>
      </c>
      <c r="B108" s="228">
        <v>91997</v>
      </c>
      <c r="C108" s="89" t="s">
        <v>282</v>
      </c>
      <c r="D108" s="242" t="s">
        <v>126</v>
      </c>
      <c r="E108" s="259"/>
      <c r="F108" s="227">
        <v>30</v>
      </c>
      <c r="G108" s="225" t="e">
        <f t="shared" si="10"/>
        <v>#VALUE!</v>
      </c>
      <c r="H108" s="200" t="e">
        <f t="shared" si="11"/>
        <v>#VALUE!</v>
      </c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S108" s="214"/>
      <c r="T108" s="214"/>
      <c r="U108" s="214"/>
      <c r="V108" s="214"/>
      <c r="W108" s="214"/>
      <c r="X108" s="246"/>
      <c r="Y108" s="235"/>
      <c r="Z108" s="89"/>
      <c r="AA108" s="242"/>
      <c r="AB108" s="244"/>
      <c r="AC108" s="227"/>
      <c r="AD108" s="247"/>
      <c r="AE108" s="248"/>
      <c r="AF108" s="246"/>
      <c r="AG108" s="235"/>
      <c r="AH108" s="89"/>
      <c r="AI108" s="242"/>
      <c r="AJ108" s="244"/>
      <c r="AK108" s="227"/>
      <c r="AL108" s="247"/>
      <c r="AM108" s="248"/>
      <c r="AN108" s="246"/>
      <c r="AO108" s="235"/>
      <c r="AP108" s="89"/>
      <c r="AQ108" s="242"/>
      <c r="AR108" s="244"/>
      <c r="AS108" s="227"/>
      <c r="AT108" s="247"/>
      <c r="AU108" s="248"/>
      <c r="AV108" s="246"/>
      <c r="AW108" s="235"/>
      <c r="AX108" s="89"/>
      <c r="AY108" s="242"/>
      <c r="AZ108" s="244"/>
      <c r="BA108" s="227"/>
      <c r="BB108" s="247"/>
      <c r="BC108" s="248"/>
      <c r="BD108" s="246"/>
      <c r="BE108" s="235"/>
      <c r="BF108" s="89"/>
      <c r="BG108" s="242"/>
      <c r="BH108" s="244"/>
      <c r="BI108" s="227"/>
      <c r="BJ108" s="247"/>
      <c r="BK108" s="248"/>
      <c r="BL108" s="246"/>
      <c r="BM108" s="235"/>
      <c r="BN108" s="89"/>
      <c r="BO108" s="242"/>
      <c r="BP108" s="244"/>
      <c r="BQ108" s="227"/>
      <c r="BR108" s="247"/>
      <c r="BS108" s="248"/>
      <c r="BT108" s="246"/>
      <c r="BU108" s="235"/>
      <c r="BV108" s="89"/>
      <c r="BW108" s="242"/>
      <c r="BX108" s="244"/>
      <c r="BY108" s="227"/>
      <c r="BZ108" s="247"/>
      <c r="CA108" s="248"/>
      <c r="CB108" s="246"/>
      <c r="CC108" s="235"/>
      <c r="CD108" s="89"/>
      <c r="CE108" s="242"/>
      <c r="CF108" s="244"/>
      <c r="CG108" s="227"/>
      <c r="CH108" s="247"/>
      <c r="CI108" s="248"/>
      <c r="CJ108" s="246"/>
      <c r="CK108" s="235"/>
      <c r="CL108" s="89"/>
      <c r="CM108" s="242"/>
      <c r="CN108" s="244"/>
      <c r="CO108" s="227"/>
      <c r="CP108" s="247"/>
      <c r="CQ108" s="248"/>
      <c r="CR108" s="246"/>
      <c r="CS108" s="235"/>
      <c r="CT108" s="89"/>
      <c r="CU108" s="242"/>
      <c r="CV108" s="244"/>
      <c r="CW108" s="227"/>
      <c r="CX108" s="247"/>
      <c r="CY108" s="248"/>
      <c r="CZ108" s="246"/>
      <c r="DA108" s="235"/>
      <c r="DB108" s="89"/>
      <c r="DC108" s="242"/>
      <c r="DD108" s="244"/>
      <c r="DE108" s="227"/>
      <c r="DF108" s="247"/>
      <c r="DG108" s="248"/>
      <c r="DH108" s="246"/>
      <c r="DI108" s="235"/>
      <c r="DJ108" s="89"/>
      <c r="DK108" s="242"/>
      <c r="DL108" s="244"/>
      <c r="DM108" s="227"/>
      <c r="DN108" s="247"/>
      <c r="DO108" s="248"/>
      <c r="DP108" s="246"/>
      <c r="DQ108" s="235"/>
      <c r="DR108" s="89"/>
      <c r="DS108" s="242"/>
      <c r="DT108" s="244"/>
      <c r="DU108" s="227"/>
      <c r="DV108" s="247"/>
      <c r="DW108" s="248"/>
      <c r="DX108" s="246"/>
      <c r="DY108" s="235"/>
      <c r="DZ108" s="89"/>
      <c r="EA108" s="242"/>
      <c r="EB108" s="244"/>
      <c r="EC108" s="227"/>
      <c r="ED108" s="247"/>
      <c r="EE108" s="248"/>
      <c r="EF108" s="246"/>
      <c r="EG108" s="235"/>
      <c r="EH108" s="89"/>
      <c r="EI108" s="242"/>
      <c r="EJ108" s="244"/>
      <c r="EK108" s="227"/>
      <c r="EL108" s="247"/>
      <c r="EM108" s="248"/>
      <c r="EN108" s="246"/>
      <c r="EO108" s="235"/>
      <c r="EP108" s="89"/>
      <c r="EQ108" s="242"/>
      <c r="ER108" s="244"/>
      <c r="ES108" s="227"/>
      <c r="ET108" s="247"/>
      <c r="EU108" s="248"/>
      <c r="EV108" s="246"/>
      <c r="EW108" s="235"/>
      <c r="EX108" s="89"/>
      <c r="EY108" s="242"/>
      <c r="EZ108" s="244"/>
      <c r="FA108" s="227"/>
      <c r="FB108" s="247"/>
      <c r="FC108" s="248"/>
      <c r="FD108" s="246"/>
      <c r="FE108" s="235"/>
      <c r="FF108" s="89"/>
      <c r="FG108" s="242"/>
      <c r="FH108" s="244"/>
      <c r="FI108" s="227"/>
      <c r="FJ108" s="247"/>
      <c r="FK108" s="248"/>
      <c r="FL108" s="246"/>
      <c r="FM108" s="235"/>
      <c r="FN108" s="89"/>
      <c r="FO108" s="242"/>
      <c r="FP108" s="244"/>
      <c r="FQ108" s="227"/>
      <c r="FR108" s="247"/>
      <c r="FS108" s="248"/>
      <c r="FT108" s="246"/>
      <c r="FU108" s="235"/>
      <c r="FV108" s="89"/>
      <c r="FW108" s="242"/>
      <c r="FX108" s="244"/>
      <c r="FY108" s="227"/>
      <c r="FZ108" s="247"/>
      <c r="GA108" s="248"/>
      <c r="GB108" s="246"/>
      <c r="GC108" s="235"/>
      <c r="GD108" s="89"/>
      <c r="GE108" s="242"/>
      <c r="GF108" s="244"/>
      <c r="GG108" s="227"/>
      <c r="GH108" s="247"/>
      <c r="GI108" s="248"/>
      <c r="GJ108" s="246"/>
      <c r="GK108" s="235"/>
      <c r="GL108" s="89"/>
      <c r="GM108" s="242"/>
      <c r="GN108" s="244"/>
      <c r="GO108" s="227"/>
      <c r="GP108" s="247"/>
      <c r="GQ108" s="248"/>
      <c r="GR108" s="246"/>
      <c r="GS108" s="235"/>
      <c r="GT108" s="89"/>
      <c r="GU108" s="242"/>
      <c r="GV108" s="244"/>
      <c r="GW108" s="227"/>
      <c r="GX108" s="247"/>
      <c r="GY108" s="248"/>
      <c r="GZ108" s="246"/>
      <c r="HA108" s="235"/>
      <c r="HB108" s="89"/>
      <c r="HC108" s="242"/>
      <c r="HD108" s="244"/>
      <c r="HE108" s="227"/>
      <c r="HF108" s="247"/>
      <c r="HG108" s="248"/>
      <c r="HH108" s="246"/>
      <c r="HI108" s="235"/>
      <c r="HJ108" s="89"/>
      <c r="HK108" s="242"/>
      <c r="HL108" s="244"/>
      <c r="HM108" s="227"/>
      <c r="HN108" s="247"/>
      <c r="HO108" s="248"/>
      <c r="HP108" s="246"/>
      <c r="HQ108" s="235"/>
      <c r="HR108" s="89"/>
      <c r="HS108" s="242"/>
      <c r="HT108" s="244"/>
      <c r="HU108" s="227"/>
      <c r="HV108" s="247"/>
      <c r="HW108" s="248"/>
      <c r="HX108" s="246"/>
      <c r="HY108" s="235"/>
      <c r="HZ108" s="89"/>
      <c r="IA108" s="242"/>
      <c r="IB108" s="244"/>
      <c r="IC108" s="227"/>
      <c r="ID108" s="247"/>
      <c r="IE108" s="248"/>
      <c r="IF108" s="246"/>
      <c r="IG108" s="235"/>
      <c r="IH108" s="89"/>
      <c r="II108" s="242"/>
      <c r="IJ108" s="244"/>
      <c r="IK108" s="227"/>
      <c r="IL108" s="247"/>
      <c r="IM108" s="248"/>
      <c r="IN108" s="246"/>
      <c r="IO108" s="235"/>
      <c r="IP108" s="89"/>
      <c r="IQ108" s="242"/>
      <c r="IR108" s="244"/>
      <c r="IS108" s="227"/>
      <c r="IT108" s="247"/>
      <c r="IU108" s="248"/>
    </row>
    <row r="109" spans="1:255" s="232" customFormat="1" ht="22.5">
      <c r="A109" s="241" t="s">
        <v>308</v>
      </c>
      <c r="B109" s="228">
        <v>97585</v>
      </c>
      <c r="C109" s="89" t="s">
        <v>256</v>
      </c>
      <c r="D109" s="242" t="s">
        <v>126</v>
      </c>
      <c r="E109" s="259"/>
      <c r="F109" s="227">
        <v>9</v>
      </c>
      <c r="G109" s="225" t="e">
        <f t="shared" si="10"/>
        <v>#VALUE!</v>
      </c>
      <c r="H109" s="200" t="e">
        <f t="shared" si="11"/>
        <v>#VALUE!</v>
      </c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46"/>
      <c r="Y109" s="235"/>
      <c r="Z109" s="89"/>
      <c r="AA109" s="242"/>
      <c r="AB109" s="244"/>
      <c r="AC109" s="227"/>
      <c r="AD109" s="247"/>
      <c r="AE109" s="248"/>
      <c r="AF109" s="246"/>
      <c r="AG109" s="235"/>
      <c r="AH109" s="89"/>
      <c r="AI109" s="242"/>
      <c r="AJ109" s="244"/>
      <c r="AK109" s="227"/>
      <c r="AL109" s="247"/>
      <c r="AM109" s="248"/>
      <c r="AN109" s="246"/>
      <c r="AO109" s="235"/>
      <c r="AP109" s="89"/>
      <c r="AQ109" s="242"/>
      <c r="AR109" s="244"/>
      <c r="AS109" s="227"/>
      <c r="AT109" s="247"/>
      <c r="AU109" s="248"/>
      <c r="AV109" s="246"/>
      <c r="AW109" s="235"/>
      <c r="AX109" s="89"/>
      <c r="AY109" s="242"/>
      <c r="AZ109" s="244"/>
      <c r="BA109" s="227"/>
      <c r="BB109" s="247"/>
      <c r="BC109" s="248"/>
      <c r="BD109" s="246"/>
      <c r="BE109" s="235"/>
      <c r="BF109" s="89"/>
      <c r="BG109" s="242"/>
      <c r="BH109" s="244"/>
      <c r="BI109" s="227"/>
      <c r="BJ109" s="247"/>
      <c r="BK109" s="248"/>
      <c r="BL109" s="246"/>
      <c r="BM109" s="235"/>
      <c r="BN109" s="89"/>
      <c r="BO109" s="242"/>
      <c r="BP109" s="244"/>
      <c r="BQ109" s="227"/>
      <c r="BR109" s="247"/>
      <c r="BS109" s="248"/>
      <c r="BT109" s="246"/>
      <c r="BU109" s="235"/>
      <c r="BV109" s="89"/>
      <c r="BW109" s="242"/>
      <c r="BX109" s="244"/>
      <c r="BY109" s="227"/>
      <c r="BZ109" s="247"/>
      <c r="CA109" s="248"/>
      <c r="CB109" s="246"/>
      <c r="CC109" s="235"/>
      <c r="CD109" s="89"/>
      <c r="CE109" s="242"/>
      <c r="CF109" s="244"/>
      <c r="CG109" s="227"/>
      <c r="CH109" s="247"/>
      <c r="CI109" s="248"/>
      <c r="CJ109" s="246"/>
      <c r="CK109" s="235"/>
      <c r="CL109" s="89"/>
      <c r="CM109" s="242"/>
      <c r="CN109" s="244"/>
      <c r="CO109" s="227"/>
      <c r="CP109" s="247"/>
      <c r="CQ109" s="248"/>
      <c r="CR109" s="246"/>
      <c r="CS109" s="235"/>
      <c r="CT109" s="89"/>
      <c r="CU109" s="242"/>
      <c r="CV109" s="244"/>
      <c r="CW109" s="227"/>
      <c r="CX109" s="247"/>
      <c r="CY109" s="248"/>
      <c r="CZ109" s="246"/>
      <c r="DA109" s="235"/>
      <c r="DB109" s="89"/>
      <c r="DC109" s="242"/>
      <c r="DD109" s="244"/>
      <c r="DE109" s="227"/>
      <c r="DF109" s="247"/>
      <c r="DG109" s="248"/>
      <c r="DH109" s="246"/>
      <c r="DI109" s="235"/>
      <c r="DJ109" s="89"/>
      <c r="DK109" s="242"/>
      <c r="DL109" s="244"/>
      <c r="DM109" s="227"/>
      <c r="DN109" s="247"/>
      <c r="DO109" s="248"/>
      <c r="DP109" s="246"/>
      <c r="DQ109" s="235"/>
      <c r="DR109" s="89"/>
      <c r="DS109" s="242"/>
      <c r="DT109" s="244"/>
      <c r="DU109" s="227"/>
      <c r="DV109" s="247"/>
      <c r="DW109" s="248"/>
      <c r="DX109" s="246"/>
      <c r="DY109" s="235"/>
      <c r="DZ109" s="89"/>
      <c r="EA109" s="242"/>
      <c r="EB109" s="244"/>
      <c r="EC109" s="227"/>
      <c r="ED109" s="247"/>
      <c r="EE109" s="248"/>
      <c r="EF109" s="246"/>
      <c r="EG109" s="235"/>
      <c r="EH109" s="89"/>
      <c r="EI109" s="242"/>
      <c r="EJ109" s="244"/>
      <c r="EK109" s="227"/>
      <c r="EL109" s="247"/>
      <c r="EM109" s="248"/>
      <c r="EN109" s="246"/>
      <c r="EO109" s="235"/>
      <c r="EP109" s="89"/>
      <c r="EQ109" s="242"/>
      <c r="ER109" s="244"/>
      <c r="ES109" s="227"/>
      <c r="ET109" s="247"/>
      <c r="EU109" s="248"/>
      <c r="EV109" s="246"/>
      <c r="EW109" s="235"/>
      <c r="EX109" s="89"/>
      <c r="EY109" s="242"/>
      <c r="EZ109" s="244"/>
      <c r="FA109" s="227"/>
      <c r="FB109" s="247"/>
      <c r="FC109" s="248"/>
      <c r="FD109" s="246"/>
      <c r="FE109" s="235"/>
      <c r="FF109" s="89"/>
      <c r="FG109" s="242"/>
      <c r="FH109" s="244"/>
      <c r="FI109" s="227"/>
      <c r="FJ109" s="247"/>
      <c r="FK109" s="248"/>
      <c r="FL109" s="246"/>
      <c r="FM109" s="235"/>
      <c r="FN109" s="89"/>
      <c r="FO109" s="242"/>
      <c r="FP109" s="244"/>
      <c r="FQ109" s="227"/>
      <c r="FR109" s="247"/>
      <c r="FS109" s="248"/>
      <c r="FT109" s="246"/>
      <c r="FU109" s="235"/>
      <c r="FV109" s="89"/>
      <c r="FW109" s="242"/>
      <c r="FX109" s="244"/>
      <c r="FY109" s="227"/>
      <c r="FZ109" s="247"/>
      <c r="GA109" s="248"/>
      <c r="GB109" s="246"/>
      <c r="GC109" s="235"/>
      <c r="GD109" s="89"/>
      <c r="GE109" s="242"/>
      <c r="GF109" s="244"/>
      <c r="GG109" s="227"/>
      <c r="GH109" s="247"/>
      <c r="GI109" s="248"/>
      <c r="GJ109" s="246"/>
      <c r="GK109" s="235"/>
      <c r="GL109" s="89"/>
      <c r="GM109" s="242"/>
      <c r="GN109" s="244"/>
      <c r="GO109" s="227"/>
      <c r="GP109" s="247"/>
      <c r="GQ109" s="248"/>
      <c r="GR109" s="246"/>
      <c r="GS109" s="235"/>
      <c r="GT109" s="89"/>
      <c r="GU109" s="242"/>
      <c r="GV109" s="244"/>
      <c r="GW109" s="227"/>
      <c r="GX109" s="247"/>
      <c r="GY109" s="248"/>
      <c r="GZ109" s="246"/>
      <c r="HA109" s="235"/>
      <c r="HB109" s="89"/>
      <c r="HC109" s="242"/>
      <c r="HD109" s="244"/>
      <c r="HE109" s="227"/>
      <c r="HF109" s="247"/>
      <c r="HG109" s="248"/>
      <c r="HH109" s="246"/>
      <c r="HI109" s="235"/>
      <c r="HJ109" s="89"/>
      <c r="HK109" s="242"/>
      <c r="HL109" s="244"/>
      <c r="HM109" s="227"/>
      <c r="HN109" s="247"/>
      <c r="HO109" s="248"/>
      <c r="HP109" s="246"/>
      <c r="HQ109" s="235"/>
      <c r="HR109" s="89"/>
      <c r="HS109" s="242"/>
      <c r="HT109" s="244"/>
      <c r="HU109" s="227"/>
      <c r="HV109" s="247"/>
      <c r="HW109" s="248"/>
      <c r="HX109" s="246"/>
      <c r="HY109" s="235"/>
      <c r="HZ109" s="89"/>
      <c r="IA109" s="242"/>
      <c r="IB109" s="244"/>
      <c r="IC109" s="227"/>
      <c r="ID109" s="247"/>
      <c r="IE109" s="248"/>
      <c r="IF109" s="246"/>
      <c r="IG109" s="235"/>
      <c r="IH109" s="89"/>
      <c r="II109" s="242"/>
      <c r="IJ109" s="244"/>
      <c r="IK109" s="227"/>
      <c r="IL109" s="247"/>
      <c r="IM109" s="248"/>
      <c r="IN109" s="246"/>
      <c r="IO109" s="235"/>
      <c r="IP109" s="89"/>
      <c r="IQ109" s="242"/>
      <c r="IR109" s="244"/>
      <c r="IS109" s="227"/>
      <c r="IT109" s="247"/>
      <c r="IU109" s="248"/>
    </row>
    <row r="110" spans="1:255" s="232" customFormat="1" ht="22.5">
      <c r="A110" s="241" t="s">
        <v>309</v>
      </c>
      <c r="B110" s="228">
        <v>97586</v>
      </c>
      <c r="C110" s="89" t="s">
        <v>258</v>
      </c>
      <c r="D110" s="242" t="s">
        <v>126</v>
      </c>
      <c r="E110" s="259"/>
      <c r="F110" s="227">
        <v>14</v>
      </c>
      <c r="G110" s="225" t="e">
        <f>ROUND((E110*$C$12)+E110,2)</f>
        <v>#VALUE!</v>
      </c>
      <c r="H110" s="200" t="e">
        <f>F110*G110</f>
        <v>#VALUE!</v>
      </c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  <c r="S110" s="214"/>
      <c r="T110" s="214"/>
      <c r="U110" s="214"/>
      <c r="V110" s="214"/>
      <c r="W110" s="214"/>
      <c r="X110" s="246"/>
      <c r="Y110" s="235"/>
      <c r="Z110" s="89"/>
      <c r="AA110" s="242"/>
      <c r="AB110" s="244"/>
      <c r="AC110" s="227"/>
      <c r="AD110" s="247"/>
      <c r="AE110" s="248"/>
      <c r="AF110" s="246"/>
      <c r="AG110" s="235"/>
      <c r="AH110" s="89"/>
      <c r="AI110" s="242"/>
      <c r="AJ110" s="244"/>
      <c r="AK110" s="227"/>
      <c r="AL110" s="247"/>
      <c r="AM110" s="248"/>
      <c r="AN110" s="246"/>
      <c r="AO110" s="235"/>
      <c r="AP110" s="89"/>
      <c r="AQ110" s="242"/>
      <c r="AR110" s="244"/>
      <c r="AS110" s="227"/>
      <c r="AT110" s="247"/>
      <c r="AU110" s="248"/>
      <c r="AV110" s="246"/>
      <c r="AW110" s="235"/>
      <c r="AX110" s="89"/>
      <c r="AY110" s="242"/>
      <c r="AZ110" s="244"/>
      <c r="BA110" s="227"/>
      <c r="BB110" s="247"/>
      <c r="BC110" s="248"/>
      <c r="BD110" s="246"/>
      <c r="BE110" s="235"/>
      <c r="BF110" s="89"/>
      <c r="BG110" s="242"/>
      <c r="BH110" s="244"/>
      <c r="BI110" s="227"/>
      <c r="BJ110" s="247"/>
      <c r="BK110" s="248"/>
      <c r="BL110" s="246"/>
      <c r="BM110" s="235"/>
      <c r="BN110" s="89"/>
      <c r="BO110" s="242"/>
      <c r="BP110" s="244"/>
      <c r="BQ110" s="227"/>
      <c r="BR110" s="247"/>
      <c r="BS110" s="248"/>
      <c r="BT110" s="246"/>
      <c r="BU110" s="235"/>
      <c r="BV110" s="89"/>
      <c r="BW110" s="242"/>
      <c r="BX110" s="244"/>
      <c r="BY110" s="227"/>
      <c r="BZ110" s="247"/>
      <c r="CA110" s="248"/>
      <c r="CB110" s="246"/>
      <c r="CC110" s="235"/>
      <c r="CD110" s="89"/>
      <c r="CE110" s="242"/>
      <c r="CF110" s="244"/>
      <c r="CG110" s="227"/>
      <c r="CH110" s="247"/>
      <c r="CI110" s="248"/>
      <c r="CJ110" s="246"/>
      <c r="CK110" s="235"/>
      <c r="CL110" s="89"/>
      <c r="CM110" s="242"/>
      <c r="CN110" s="244"/>
      <c r="CO110" s="227"/>
      <c r="CP110" s="247"/>
      <c r="CQ110" s="248"/>
      <c r="CR110" s="246"/>
      <c r="CS110" s="235"/>
      <c r="CT110" s="89"/>
      <c r="CU110" s="242"/>
      <c r="CV110" s="244"/>
      <c r="CW110" s="227"/>
      <c r="CX110" s="247"/>
      <c r="CY110" s="248"/>
      <c r="CZ110" s="246"/>
      <c r="DA110" s="235"/>
      <c r="DB110" s="89"/>
      <c r="DC110" s="242"/>
      <c r="DD110" s="244"/>
      <c r="DE110" s="227"/>
      <c r="DF110" s="247"/>
      <c r="DG110" s="248"/>
      <c r="DH110" s="246"/>
      <c r="DI110" s="235"/>
      <c r="DJ110" s="89"/>
      <c r="DK110" s="242"/>
      <c r="DL110" s="244"/>
      <c r="DM110" s="227"/>
      <c r="DN110" s="247"/>
      <c r="DO110" s="248"/>
      <c r="DP110" s="246"/>
      <c r="DQ110" s="235"/>
      <c r="DR110" s="89"/>
      <c r="DS110" s="242"/>
      <c r="DT110" s="244"/>
      <c r="DU110" s="227"/>
      <c r="DV110" s="247"/>
      <c r="DW110" s="248"/>
      <c r="DX110" s="246"/>
      <c r="DY110" s="235"/>
      <c r="DZ110" s="89"/>
      <c r="EA110" s="242"/>
      <c r="EB110" s="244"/>
      <c r="EC110" s="227"/>
      <c r="ED110" s="247"/>
      <c r="EE110" s="248"/>
      <c r="EF110" s="246"/>
      <c r="EG110" s="235"/>
      <c r="EH110" s="89"/>
      <c r="EI110" s="242"/>
      <c r="EJ110" s="244"/>
      <c r="EK110" s="227"/>
      <c r="EL110" s="247"/>
      <c r="EM110" s="248"/>
      <c r="EN110" s="246"/>
      <c r="EO110" s="235"/>
      <c r="EP110" s="89"/>
      <c r="EQ110" s="242"/>
      <c r="ER110" s="244"/>
      <c r="ES110" s="227"/>
      <c r="ET110" s="247"/>
      <c r="EU110" s="248"/>
      <c r="EV110" s="246"/>
      <c r="EW110" s="235"/>
      <c r="EX110" s="89"/>
      <c r="EY110" s="242"/>
      <c r="EZ110" s="244"/>
      <c r="FA110" s="227"/>
      <c r="FB110" s="247"/>
      <c r="FC110" s="248"/>
      <c r="FD110" s="246"/>
      <c r="FE110" s="235"/>
      <c r="FF110" s="89"/>
      <c r="FG110" s="242"/>
      <c r="FH110" s="244"/>
      <c r="FI110" s="227"/>
      <c r="FJ110" s="247"/>
      <c r="FK110" s="248"/>
      <c r="FL110" s="246"/>
      <c r="FM110" s="235"/>
      <c r="FN110" s="89"/>
      <c r="FO110" s="242"/>
      <c r="FP110" s="244"/>
      <c r="FQ110" s="227"/>
      <c r="FR110" s="247"/>
      <c r="FS110" s="248"/>
      <c r="FT110" s="246"/>
      <c r="FU110" s="235"/>
      <c r="FV110" s="89"/>
      <c r="FW110" s="242"/>
      <c r="FX110" s="244"/>
      <c r="FY110" s="227"/>
      <c r="FZ110" s="247"/>
      <c r="GA110" s="248"/>
      <c r="GB110" s="246"/>
      <c r="GC110" s="235"/>
      <c r="GD110" s="89"/>
      <c r="GE110" s="242"/>
      <c r="GF110" s="244"/>
      <c r="GG110" s="227"/>
      <c r="GH110" s="247"/>
      <c r="GI110" s="248"/>
      <c r="GJ110" s="246"/>
      <c r="GK110" s="235"/>
      <c r="GL110" s="89"/>
      <c r="GM110" s="242"/>
      <c r="GN110" s="244"/>
      <c r="GO110" s="227"/>
      <c r="GP110" s="247"/>
      <c r="GQ110" s="248"/>
      <c r="GR110" s="246"/>
      <c r="GS110" s="235"/>
      <c r="GT110" s="89"/>
      <c r="GU110" s="242"/>
      <c r="GV110" s="244"/>
      <c r="GW110" s="227"/>
      <c r="GX110" s="247"/>
      <c r="GY110" s="248"/>
      <c r="GZ110" s="246"/>
      <c r="HA110" s="235"/>
      <c r="HB110" s="89"/>
      <c r="HC110" s="242"/>
      <c r="HD110" s="244"/>
      <c r="HE110" s="227"/>
      <c r="HF110" s="247"/>
      <c r="HG110" s="248"/>
      <c r="HH110" s="246"/>
      <c r="HI110" s="235"/>
      <c r="HJ110" s="89"/>
      <c r="HK110" s="242"/>
      <c r="HL110" s="244"/>
      <c r="HM110" s="227"/>
      <c r="HN110" s="247"/>
      <c r="HO110" s="248"/>
      <c r="HP110" s="246"/>
      <c r="HQ110" s="235"/>
      <c r="HR110" s="89"/>
      <c r="HS110" s="242"/>
      <c r="HT110" s="244"/>
      <c r="HU110" s="227"/>
      <c r="HV110" s="247"/>
      <c r="HW110" s="248"/>
      <c r="HX110" s="246"/>
      <c r="HY110" s="235"/>
      <c r="HZ110" s="89"/>
      <c r="IA110" s="242"/>
      <c r="IB110" s="244"/>
      <c r="IC110" s="227"/>
      <c r="ID110" s="247"/>
      <c r="IE110" s="248"/>
      <c r="IF110" s="246"/>
      <c r="IG110" s="235"/>
      <c r="IH110" s="89"/>
      <c r="II110" s="242"/>
      <c r="IJ110" s="244"/>
      <c r="IK110" s="227"/>
      <c r="IL110" s="247"/>
      <c r="IM110" s="248"/>
      <c r="IN110" s="246"/>
      <c r="IO110" s="235"/>
      <c r="IP110" s="89"/>
      <c r="IQ110" s="242"/>
      <c r="IR110" s="244"/>
      <c r="IS110" s="227"/>
      <c r="IT110" s="247"/>
      <c r="IU110" s="248"/>
    </row>
    <row r="111" spans="1:255" s="232" customFormat="1" ht="22.5">
      <c r="A111" s="241" t="s">
        <v>310</v>
      </c>
      <c r="B111" s="228">
        <v>97608</v>
      </c>
      <c r="C111" s="89" t="s">
        <v>283</v>
      </c>
      <c r="D111" s="242" t="s">
        <v>126</v>
      </c>
      <c r="E111" s="259"/>
      <c r="F111" s="227">
        <v>2</v>
      </c>
      <c r="G111" s="225" t="e">
        <f>ROUND((E111*$C$12)+E111,2)</f>
        <v>#VALUE!</v>
      </c>
      <c r="H111" s="200" t="e">
        <f>F111*G111</f>
        <v>#VALUE!</v>
      </c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/>
      <c r="T111" s="214"/>
      <c r="U111" s="214"/>
      <c r="V111" s="214"/>
      <c r="W111" s="214"/>
      <c r="X111" s="249"/>
      <c r="Y111" s="250"/>
      <c r="Z111" s="97"/>
      <c r="AA111" s="251"/>
      <c r="AB111" s="252"/>
      <c r="AC111" s="252"/>
      <c r="AD111" s="252"/>
      <c r="AE111" s="252"/>
      <c r="AF111" s="249"/>
      <c r="AG111" s="250"/>
      <c r="AH111" s="97"/>
      <c r="AI111" s="251"/>
      <c r="AJ111" s="252"/>
      <c r="AK111" s="252"/>
      <c r="AL111" s="252"/>
      <c r="AM111" s="252"/>
      <c r="AN111" s="249"/>
      <c r="AO111" s="250"/>
      <c r="AP111" s="97"/>
      <c r="AQ111" s="251"/>
      <c r="AR111" s="252"/>
      <c r="AS111" s="252"/>
      <c r="AT111" s="252"/>
      <c r="AU111" s="252"/>
      <c r="AV111" s="249"/>
      <c r="AW111" s="250"/>
      <c r="AX111" s="97"/>
      <c r="AY111" s="251"/>
      <c r="AZ111" s="252"/>
      <c r="BA111" s="252"/>
      <c r="BB111" s="252"/>
      <c r="BC111" s="252"/>
      <c r="BD111" s="249"/>
      <c r="BE111" s="250"/>
      <c r="BF111" s="97"/>
      <c r="BG111" s="251"/>
      <c r="BH111" s="252"/>
      <c r="BI111" s="252"/>
      <c r="BJ111" s="252"/>
      <c r="BK111" s="252"/>
      <c r="BL111" s="249"/>
      <c r="BM111" s="250"/>
      <c r="BN111" s="97"/>
      <c r="BO111" s="251"/>
      <c r="BP111" s="252"/>
      <c r="BQ111" s="252"/>
      <c r="BR111" s="252"/>
      <c r="BS111" s="252"/>
      <c r="BT111" s="249"/>
      <c r="BU111" s="250"/>
      <c r="BV111" s="97"/>
      <c r="BW111" s="251"/>
      <c r="BX111" s="252"/>
      <c r="BY111" s="252"/>
      <c r="BZ111" s="252"/>
      <c r="CA111" s="252"/>
      <c r="CB111" s="249"/>
      <c r="CC111" s="250"/>
      <c r="CD111" s="97"/>
      <c r="CE111" s="251"/>
      <c r="CF111" s="252"/>
      <c r="CG111" s="252"/>
      <c r="CH111" s="252"/>
      <c r="CI111" s="252"/>
      <c r="CJ111" s="249"/>
      <c r="CK111" s="250"/>
      <c r="CL111" s="97"/>
      <c r="CM111" s="251"/>
      <c r="CN111" s="252"/>
      <c r="CO111" s="252"/>
      <c r="CP111" s="252"/>
      <c r="CQ111" s="252"/>
      <c r="CR111" s="249"/>
      <c r="CS111" s="250"/>
      <c r="CT111" s="97"/>
      <c r="CU111" s="251"/>
      <c r="CV111" s="252"/>
      <c r="CW111" s="252"/>
      <c r="CX111" s="252"/>
      <c r="CY111" s="252"/>
      <c r="CZ111" s="249"/>
      <c r="DA111" s="250"/>
      <c r="DB111" s="97"/>
      <c r="DC111" s="251"/>
      <c r="DD111" s="252"/>
      <c r="DE111" s="252"/>
      <c r="DF111" s="252"/>
      <c r="DG111" s="252"/>
      <c r="DH111" s="249"/>
      <c r="DI111" s="250"/>
      <c r="DJ111" s="97"/>
      <c r="DK111" s="251"/>
      <c r="DL111" s="252"/>
      <c r="DM111" s="252"/>
      <c r="DN111" s="252"/>
      <c r="DO111" s="252"/>
      <c r="DP111" s="249"/>
      <c r="DQ111" s="250"/>
      <c r="DR111" s="97"/>
      <c r="DS111" s="251"/>
      <c r="DT111" s="252"/>
      <c r="DU111" s="252"/>
      <c r="DV111" s="252"/>
      <c r="DW111" s="252"/>
      <c r="DX111" s="249"/>
      <c r="DY111" s="250"/>
      <c r="DZ111" s="97"/>
      <c r="EA111" s="251"/>
      <c r="EB111" s="252"/>
      <c r="EC111" s="252"/>
      <c r="ED111" s="252"/>
      <c r="EE111" s="252"/>
      <c r="EF111" s="249"/>
      <c r="EG111" s="250"/>
      <c r="EH111" s="97"/>
      <c r="EI111" s="251"/>
      <c r="EJ111" s="252"/>
      <c r="EK111" s="252"/>
      <c r="EL111" s="252"/>
      <c r="EM111" s="252"/>
      <c r="EN111" s="249"/>
      <c r="EO111" s="250"/>
      <c r="EP111" s="97"/>
      <c r="EQ111" s="251"/>
      <c r="ER111" s="252"/>
      <c r="ES111" s="252"/>
      <c r="ET111" s="252"/>
      <c r="EU111" s="252"/>
      <c r="EV111" s="249"/>
      <c r="EW111" s="250"/>
      <c r="EX111" s="97"/>
      <c r="EY111" s="251"/>
      <c r="EZ111" s="252"/>
      <c r="FA111" s="252"/>
      <c r="FB111" s="252"/>
      <c r="FC111" s="252"/>
      <c r="FD111" s="249"/>
      <c r="FE111" s="250"/>
      <c r="FF111" s="97"/>
      <c r="FG111" s="251"/>
      <c r="FH111" s="252"/>
      <c r="FI111" s="252"/>
      <c r="FJ111" s="252"/>
      <c r="FK111" s="252"/>
      <c r="FL111" s="249"/>
      <c r="FM111" s="250"/>
      <c r="FN111" s="97"/>
      <c r="FO111" s="251"/>
      <c r="FP111" s="252"/>
      <c r="FQ111" s="252"/>
      <c r="FR111" s="252"/>
      <c r="FS111" s="252"/>
      <c r="FT111" s="249"/>
      <c r="FU111" s="250"/>
      <c r="FV111" s="97"/>
      <c r="FW111" s="251"/>
      <c r="FX111" s="252"/>
      <c r="FY111" s="252"/>
      <c r="FZ111" s="252"/>
      <c r="GA111" s="252"/>
      <c r="GB111" s="249"/>
      <c r="GC111" s="250"/>
      <c r="GD111" s="97"/>
      <c r="GE111" s="251"/>
      <c r="GF111" s="252"/>
      <c r="GG111" s="252"/>
      <c r="GH111" s="252"/>
      <c r="GI111" s="252"/>
      <c r="GJ111" s="249"/>
      <c r="GK111" s="250"/>
      <c r="GL111" s="97"/>
      <c r="GM111" s="251"/>
      <c r="GN111" s="252"/>
      <c r="GO111" s="252"/>
      <c r="GP111" s="252"/>
      <c r="GQ111" s="252"/>
      <c r="GR111" s="249"/>
      <c r="GS111" s="250"/>
      <c r="GT111" s="97"/>
      <c r="GU111" s="251"/>
      <c r="GV111" s="252"/>
      <c r="GW111" s="252"/>
      <c r="GX111" s="252"/>
      <c r="GY111" s="252"/>
      <c r="GZ111" s="249"/>
      <c r="HA111" s="250"/>
      <c r="HB111" s="97"/>
      <c r="HC111" s="251"/>
      <c r="HD111" s="252"/>
      <c r="HE111" s="252"/>
      <c r="HF111" s="252"/>
      <c r="HG111" s="252"/>
      <c r="HH111" s="249"/>
      <c r="HI111" s="250"/>
      <c r="HJ111" s="97"/>
      <c r="HK111" s="251"/>
      <c r="HL111" s="252"/>
      <c r="HM111" s="252"/>
      <c r="HN111" s="252"/>
      <c r="HO111" s="252"/>
      <c r="HP111" s="249"/>
      <c r="HQ111" s="250"/>
      <c r="HR111" s="97"/>
      <c r="HS111" s="251"/>
      <c r="HT111" s="252"/>
      <c r="HU111" s="252"/>
      <c r="HV111" s="252"/>
      <c r="HW111" s="252"/>
      <c r="HX111" s="249"/>
      <c r="HY111" s="250"/>
      <c r="HZ111" s="97"/>
      <c r="IA111" s="251"/>
      <c r="IB111" s="252"/>
      <c r="IC111" s="252"/>
      <c r="ID111" s="252"/>
      <c r="IE111" s="252"/>
      <c r="IF111" s="249"/>
      <c r="IG111" s="250"/>
      <c r="IH111" s="97"/>
      <c r="II111" s="251"/>
      <c r="IJ111" s="252"/>
      <c r="IK111" s="252"/>
      <c r="IL111" s="252"/>
      <c r="IM111" s="252"/>
      <c r="IN111" s="249"/>
      <c r="IO111" s="250"/>
      <c r="IP111" s="97"/>
      <c r="IQ111" s="251"/>
      <c r="IR111" s="252"/>
      <c r="IS111" s="252"/>
      <c r="IT111" s="252"/>
      <c r="IU111" s="252"/>
    </row>
    <row r="112" spans="1:23" s="232" customFormat="1" ht="12.75">
      <c r="A112" s="217" t="s">
        <v>237</v>
      </c>
      <c r="B112" s="217"/>
      <c r="C112" s="217" t="s">
        <v>227</v>
      </c>
      <c r="D112" s="218"/>
      <c r="E112" s="219"/>
      <c r="F112" s="220"/>
      <c r="G112" s="221" t="s">
        <v>24</v>
      </c>
      <c r="H112" s="220" t="e">
        <f>SUM(H113:H119)</f>
        <v>#VALUE!</v>
      </c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</row>
    <row r="113" spans="1:255" s="232" customFormat="1" ht="22.5">
      <c r="A113" s="241" t="s">
        <v>242</v>
      </c>
      <c r="B113" s="228">
        <v>88415</v>
      </c>
      <c r="C113" s="89" t="s">
        <v>129</v>
      </c>
      <c r="D113" s="242" t="s">
        <v>13</v>
      </c>
      <c r="E113" s="259"/>
      <c r="F113" s="227">
        <f>(13.11*2+15.9*2)*6.15-(1.5*0.6*2+1.5*1*5+1.5*0.7+2.1*2.5+0.8*2.1)-F117+(9.24+0.3*2)*(1.87+0.3)+(9.24+0.3*2+(1.87+0.3)*2)*0.85+1.1*3.5*3</f>
        <v>373.2988</v>
      </c>
      <c r="G113" s="225" t="e">
        <f aca="true" t="shared" si="12" ref="G113:G119">ROUND((E113*$C$12)+E113,2)</f>
        <v>#VALUE!</v>
      </c>
      <c r="H113" s="200" t="e">
        <f aca="true" t="shared" si="13" ref="H113:H119">F113*G113</f>
        <v>#VALUE!</v>
      </c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46"/>
      <c r="Y113" s="235"/>
      <c r="Z113" s="89"/>
      <c r="AA113" s="242"/>
      <c r="AB113" s="244"/>
      <c r="AC113" s="227"/>
      <c r="AD113" s="247"/>
      <c r="AE113" s="248"/>
      <c r="AF113" s="246"/>
      <c r="AG113" s="235"/>
      <c r="AH113" s="89"/>
      <c r="AI113" s="242"/>
      <c r="AJ113" s="244"/>
      <c r="AK113" s="227"/>
      <c r="AL113" s="247"/>
      <c r="AM113" s="248"/>
      <c r="AN113" s="246"/>
      <c r="AO113" s="235"/>
      <c r="AP113" s="89"/>
      <c r="AQ113" s="242"/>
      <c r="AR113" s="244"/>
      <c r="AS113" s="227"/>
      <c r="AT113" s="247"/>
      <c r="AU113" s="248"/>
      <c r="AV113" s="246"/>
      <c r="AW113" s="235"/>
      <c r="AX113" s="89"/>
      <c r="AY113" s="242"/>
      <c r="AZ113" s="244"/>
      <c r="BA113" s="227"/>
      <c r="BB113" s="247"/>
      <c r="BC113" s="248"/>
      <c r="BD113" s="246"/>
      <c r="BE113" s="235"/>
      <c r="BF113" s="89"/>
      <c r="BG113" s="242"/>
      <c r="BH113" s="244"/>
      <c r="BI113" s="227"/>
      <c r="BJ113" s="247"/>
      <c r="BK113" s="248"/>
      <c r="BL113" s="246"/>
      <c r="BM113" s="235"/>
      <c r="BN113" s="89"/>
      <c r="BO113" s="242"/>
      <c r="BP113" s="244"/>
      <c r="BQ113" s="227"/>
      <c r="BR113" s="247"/>
      <c r="BS113" s="248"/>
      <c r="BT113" s="246"/>
      <c r="BU113" s="235"/>
      <c r="BV113" s="89"/>
      <c r="BW113" s="242"/>
      <c r="BX113" s="244"/>
      <c r="BY113" s="227"/>
      <c r="BZ113" s="247"/>
      <c r="CA113" s="248"/>
      <c r="CB113" s="246"/>
      <c r="CC113" s="235"/>
      <c r="CD113" s="89"/>
      <c r="CE113" s="242"/>
      <c r="CF113" s="244"/>
      <c r="CG113" s="227"/>
      <c r="CH113" s="247"/>
      <c r="CI113" s="248"/>
      <c r="CJ113" s="246"/>
      <c r="CK113" s="235"/>
      <c r="CL113" s="89"/>
      <c r="CM113" s="242"/>
      <c r="CN113" s="244"/>
      <c r="CO113" s="227"/>
      <c r="CP113" s="247"/>
      <c r="CQ113" s="248"/>
      <c r="CR113" s="246"/>
      <c r="CS113" s="235"/>
      <c r="CT113" s="89"/>
      <c r="CU113" s="242"/>
      <c r="CV113" s="244"/>
      <c r="CW113" s="227"/>
      <c r="CX113" s="247"/>
      <c r="CY113" s="248"/>
      <c r="CZ113" s="246"/>
      <c r="DA113" s="235"/>
      <c r="DB113" s="89"/>
      <c r="DC113" s="242"/>
      <c r="DD113" s="244"/>
      <c r="DE113" s="227"/>
      <c r="DF113" s="247"/>
      <c r="DG113" s="248"/>
      <c r="DH113" s="246"/>
      <c r="DI113" s="235"/>
      <c r="DJ113" s="89"/>
      <c r="DK113" s="242"/>
      <c r="DL113" s="244"/>
      <c r="DM113" s="227"/>
      <c r="DN113" s="247"/>
      <c r="DO113" s="248"/>
      <c r="DP113" s="246"/>
      <c r="DQ113" s="235"/>
      <c r="DR113" s="89"/>
      <c r="DS113" s="242"/>
      <c r="DT113" s="244"/>
      <c r="DU113" s="227"/>
      <c r="DV113" s="247"/>
      <c r="DW113" s="248"/>
      <c r="DX113" s="246"/>
      <c r="DY113" s="235"/>
      <c r="DZ113" s="89"/>
      <c r="EA113" s="242"/>
      <c r="EB113" s="244"/>
      <c r="EC113" s="227"/>
      <c r="ED113" s="247"/>
      <c r="EE113" s="248"/>
      <c r="EF113" s="246"/>
      <c r="EG113" s="235"/>
      <c r="EH113" s="89"/>
      <c r="EI113" s="242"/>
      <c r="EJ113" s="244"/>
      <c r="EK113" s="227"/>
      <c r="EL113" s="247"/>
      <c r="EM113" s="248"/>
      <c r="EN113" s="246"/>
      <c r="EO113" s="235"/>
      <c r="EP113" s="89"/>
      <c r="EQ113" s="242"/>
      <c r="ER113" s="244"/>
      <c r="ES113" s="227"/>
      <c r="ET113" s="247"/>
      <c r="EU113" s="248"/>
      <c r="EV113" s="246"/>
      <c r="EW113" s="235"/>
      <c r="EX113" s="89"/>
      <c r="EY113" s="242"/>
      <c r="EZ113" s="244"/>
      <c r="FA113" s="227"/>
      <c r="FB113" s="247"/>
      <c r="FC113" s="248"/>
      <c r="FD113" s="246"/>
      <c r="FE113" s="235"/>
      <c r="FF113" s="89"/>
      <c r="FG113" s="242"/>
      <c r="FH113" s="244"/>
      <c r="FI113" s="227"/>
      <c r="FJ113" s="247"/>
      <c r="FK113" s="248"/>
      <c r="FL113" s="246"/>
      <c r="FM113" s="235"/>
      <c r="FN113" s="89"/>
      <c r="FO113" s="242"/>
      <c r="FP113" s="244"/>
      <c r="FQ113" s="227"/>
      <c r="FR113" s="247"/>
      <c r="FS113" s="248"/>
      <c r="FT113" s="246"/>
      <c r="FU113" s="235"/>
      <c r="FV113" s="89"/>
      <c r="FW113" s="242"/>
      <c r="FX113" s="244"/>
      <c r="FY113" s="227"/>
      <c r="FZ113" s="247"/>
      <c r="GA113" s="248"/>
      <c r="GB113" s="246"/>
      <c r="GC113" s="235"/>
      <c r="GD113" s="89"/>
      <c r="GE113" s="242"/>
      <c r="GF113" s="244"/>
      <c r="GG113" s="227"/>
      <c r="GH113" s="247"/>
      <c r="GI113" s="248"/>
      <c r="GJ113" s="246"/>
      <c r="GK113" s="235"/>
      <c r="GL113" s="89"/>
      <c r="GM113" s="242"/>
      <c r="GN113" s="244"/>
      <c r="GO113" s="227"/>
      <c r="GP113" s="247"/>
      <c r="GQ113" s="248"/>
      <c r="GR113" s="246"/>
      <c r="GS113" s="235"/>
      <c r="GT113" s="89"/>
      <c r="GU113" s="242"/>
      <c r="GV113" s="244"/>
      <c r="GW113" s="227"/>
      <c r="GX113" s="247"/>
      <c r="GY113" s="248"/>
      <c r="GZ113" s="246"/>
      <c r="HA113" s="235"/>
      <c r="HB113" s="89"/>
      <c r="HC113" s="242"/>
      <c r="HD113" s="244"/>
      <c r="HE113" s="227"/>
      <c r="HF113" s="247"/>
      <c r="HG113" s="248"/>
      <c r="HH113" s="246"/>
      <c r="HI113" s="235"/>
      <c r="HJ113" s="89"/>
      <c r="HK113" s="242"/>
      <c r="HL113" s="244"/>
      <c r="HM113" s="227"/>
      <c r="HN113" s="247"/>
      <c r="HO113" s="248"/>
      <c r="HP113" s="246"/>
      <c r="HQ113" s="235"/>
      <c r="HR113" s="89"/>
      <c r="HS113" s="242"/>
      <c r="HT113" s="244"/>
      <c r="HU113" s="227"/>
      <c r="HV113" s="247"/>
      <c r="HW113" s="248"/>
      <c r="HX113" s="246"/>
      <c r="HY113" s="235"/>
      <c r="HZ113" s="89"/>
      <c r="IA113" s="242"/>
      <c r="IB113" s="244"/>
      <c r="IC113" s="227"/>
      <c r="ID113" s="247"/>
      <c r="IE113" s="248"/>
      <c r="IF113" s="246"/>
      <c r="IG113" s="235"/>
      <c r="IH113" s="89"/>
      <c r="II113" s="242"/>
      <c r="IJ113" s="244"/>
      <c r="IK113" s="227"/>
      <c r="IL113" s="247"/>
      <c r="IM113" s="248"/>
      <c r="IN113" s="246"/>
      <c r="IO113" s="235"/>
      <c r="IP113" s="89"/>
      <c r="IQ113" s="242"/>
      <c r="IR113" s="244"/>
      <c r="IS113" s="227"/>
      <c r="IT113" s="247"/>
      <c r="IU113" s="248"/>
    </row>
    <row r="114" spans="1:255" s="232" customFormat="1" ht="22.5">
      <c r="A114" s="241" t="s">
        <v>243</v>
      </c>
      <c r="B114" s="228">
        <v>88431</v>
      </c>
      <c r="C114" s="89" t="s">
        <v>147</v>
      </c>
      <c r="D114" s="242" t="s">
        <v>13</v>
      </c>
      <c r="E114" s="259"/>
      <c r="F114" s="227">
        <f>F113</f>
        <v>373.2988</v>
      </c>
      <c r="G114" s="225" t="e">
        <f t="shared" si="12"/>
        <v>#VALUE!</v>
      </c>
      <c r="H114" s="200" t="e">
        <f t="shared" si="13"/>
        <v>#VALUE!</v>
      </c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/>
      <c r="T114" s="214"/>
      <c r="U114" s="214"/>
      <c r="V114" s="214"/>
      <c r="W114" s="214"/>
      <c r="X114" s="246"/>
      <c r="Y114" s="235"/>
      <c r="Z114" s="89"/>
      <c r="AA114" s="242"/>
      <c r="AB114" s="244"/>
      <c r="AC114" s="227"/>
      <c r="AD114" s="247"/>
      <c r="AE114" s="248"/>
      <c r="AF114" s="246"/>
      <c r="AG114" s="235"/>
      <c r="AH114" s="89"/>
      <c r="AI114" s="242"/>
      <c r="AJ114" s="244"/>
      <c r="AK114" s="227"/>
      <c r="AL114" s="247"/>
      <c r="AM114" s="248"/>
      <c r="AN114" s="246"/>
      <c r="AO114" s="235"/>
      <c r="AP114" s="89"/>
      <c r="AQ114" s="242"/>
      <c r="AR114" s="244"/>
      <c r="AS114" s="227"/>
      <c r="AT114" s="247"/>
      <c r="AU114" s="248"/>
      <c r="AV114" s="246"/>
      <c r="AW114" s="235"/>
      <c r="AX114" s="89"/>
      <c r="AY114" s="242"/>
      <c r="AZ114" s="244"/>
      <c r="BA114" s="227"/>
      <c r="BB114" s="247"/>
      <c r="BC114" s="248"/>
      <c r="BD114" s="246"/>
      <c r="BE114" s="235"/>
      <c r="BF114" s="89"/>
      <c r="BG114" s="242"/>
      <c r="BH114" s="244"/>
      <c r="BI114" s="227"/>
      <c r="BJ114" s="247"/>
      <c r="BK114" s="248"/>
      <c r="BL114" s="246"/>
      <c r="BM114" s="235"/>
      <c r="BN114" s="89"/>
      <c r="BO114" s="242"/>
      <c r="BP114" s="244"/>
      <c r="BQ114" s="227"/>
      <c r="BR114" s="247"/>
      <c r="BS114" s="248"/>
      <c r="BT114" s="246"/>
      <c r="BU114" s="235"/>
      <c r="BV114" s="89"/>
      <c r="BW114" s="242"/>
      <c r="BX114" s="244"/>
      <c r="BY114" s="227"/>
      <c r="BZ114" s="247"/>
      <c r="CA114" s="248"/>
      <c r="CB114" s="246"/>
      <c r="CC114" s="235"/>
      <c r="CD114" s="89"/>
      <c r="CE114" s="242"/>
      <c r="CF114" s="244"/>
      <c r="CG114" s="227"/>
      <c r="CH114" s="247"/>
      <c r="CI114" s="248"/>
      <c r="CJ114" s="246"/>
      <c r="CK114" s="235"/>
      <c r="CL114" s="89"/>
      <c r="CM114" s="242"/>
      <c r="CN114" s="244"/>
      <c r="CO114" s="227"/>
      <c r="CP114" s="247"/>
      <c r="CQ114" s="248"/>
      <c r="CR114" s="246"/>
      <c r="CS114" s="235"/>
      <c r="CT114" s="89"/>
      <c r="CU114" s="242"/>
      <c r="CV114" s="244"/>
      <c r="CW114" s="227"/>
      <c r="CX114" s="247"/>
      <c r="CY114" s="248"/>
      <c r="CZ114" s="246"/>
      <c r="DA114" s="235"/>
      <c r="DB114" s="89"/>
      <c r="DC114" s="242"/>
      <c r="DD114" s="244"/>
      <c r="DE114" s="227"/>
      <c r="DF114" s="247"/>
      <c r="DG114" s="248"/>
      <c r="DH114" s="246"/>
      <c r="DI114" s="235"/>
      <c r="DJ114" s="89"/>
      <c r="DK114" s="242"/>
      <c r="DL114" s="244"/>
      <c r="DM114" s="227"/>
      <c r="DN114" s="247"/>
      <c r="DO114" s="248"/>
      <c r="DP114" s="246"/>
      <c r="DQ114" s="235"/>
      <c r="DR114" s="89"/>
      <c r="DS114" s="242"/>
      <c r="DT114" s="244"/>
      <c r="DU114" s="227"/>
      <c r="DV114" s="247"/>
      <c r="DW114" s="248"/>
      <c r="DX114" s="246"/>
      <c r="DY114" s="235"/>
      <c r="DZ114" s="89"/>
      <c r="EA114" s="242"/>
      <c r="EB114" s="244"/>
      <c r="EC114" s="227"/>
      <c r="ED114" s="247"/>
      <c r="EE114" s="248"/>
      <c r="EF114" s="246"/>
      <c r="EG114" s="235"/>
      <c r="EH114" s="89"/>
      <c r="EI114" s="242"/>
      <c r="EJ114" s="244"/>
      <c r="EK114" s="227"/>
      <c r="EL114" s="247"/>
      <c r="EM114" s="248"/>
      <c r="EN114" s="246"/>
      <c r="EO114" s="235"/>
      <c r="EP114" s="89"/>
      <c r="EQ114" s="242"/>
      <c r="ER114" s="244"/>
      <c r="ES114" s="227"/>
      <c r="ET114" s="247"/>
      <c r="EU114" s="248"/>
      <c r="EV114" s="246"/>
      <c r="EW114" s="235"/>
      <c r="EX114" s="89"/>
      <c r="EY114" s="242"/>
      <c r="EZ114" s="244"/>
      <c r="FA114" s="227"/>
      <c r="FB114" s="247"/>
      <c r="FC114" s="248"/>
      <c r="FD114" s="246"/>
      <c r="FE114" s="235"/>
      <c r="FF114" s="89"/>
      <c r="FG114" s="242"/>
      <c r="FH114" s="244"/>
      <c r="FI114" s="227"/>
      <c r="FJ114" s="247"/>
      <c r="FK114" s="248"/>
      <c r="FL114" s="246"/>
      <c r="FM114" s="235"/>
      <c r="FN114" s="89"/>
      <c r="FO114" s="242"/>
      <c r="FP114" s="244"/>
      <c r="FQ114" s="227"/>
      <c r="FR114" s="247"/>
      <c r="FS114" s="248"/>
      <c r="FT114" s="246"/>
      <c r="FU114" s="235"/>
      <c r="FV114" s="89"/>
      <c r="FW114" s="242"/>
      <c r="FX114" s="244"/>
      <c r="FY114" s="227"/>
      <c r="FZ114" s="247"/>
      <c r="GA114" s="248"/>
      <c r="GB114" s="246"/>
      <c r="GC114" s="235"/>
      <c r="GD114" s="89"/>
      <c r="GE114" s="242"/>
      <c r="GF114" s="244"/>
      <c r="GG114" s="227"/>
      <c r="GH114" s="247"/>
      <c r="GI114" s="248"/>
      <c r="GJ114" s="246"/>
      <c r="GK114" s="235"/>
      <c r="GL114" s="89"/>
      <c r="GM114" s="242"/>
      <c r="GN114" s="244"/>
      <c r="GO114" s="227"/>
      <c r="GP114" s="247"/>
      <c r="GQ114" s="248"/>
      <c r="GR114" s="246"/>
      <c r="GS114" s="235"/>
      <c r="GT114" s="89"/>
      <c r="GU114" s="242"/>
      <c r="GV114" s="244"/>
      <c r="GW114" s="227"/>
      <c r="GX114" s="247"/>
      <c r="GY114" s="248"/>
      <c r="GZ114" s="246"/>
      <c r="HA114" s="235"/>
      <c r="HB114" s="89"/>
      <c r="HC114" s="242"/>
      <c r="HD114" s="244"/>
      <c r="HE114" s="227"/>
      <c r="HF114" s="247"/>
      <c r="HG114" s="248"/>
      <c r="HH114" s="246"/>
      <c r="HI114" s="235"/>
      <c r="HJ114" s="89"/>
      <c r="HK114" s="242"/>
      <c r="HL114" s="244"/>
      <c r="HM114" s="227"/>
      <c r="HN114" s="247"/>
      <c r="HO114" s="248"/>
      <c r="HP114" s="246"/>
      <c r="HQ114" s="235"/>
      <c r="HR114" s="89"/>
      <c r="HS114" s="242"/>
      <c r="HT114" s="244"/>
      <c r="HU114" s="227"/>
      <c r="HV114" s="247"/>
      <c r="HW114" s="248"/>
      <c r="HX114" s="246"/>
      <c r="HY114" s="235"/>
      <c r="HZ114" s="89"/>
      <c r="IA114" s="242"/>
      <c r="IB114" s="244"/>
      <c r="IC114" s="227"/>
      <c r="ID114" s="247"/>
      <c r="IE114" s="248"/>
      <c r="IF114" s="246"/>
      <c r="IG114" s="235"/>
      <c r="IH114" s="89"/>
      <c r="II114" s="242"/>
      <c r="IJ114" s="244"/>
      <c r="IK114" s="227"/>
      <c r="IL114" s="247"/>
      <c r="IM114" s="248"/>
      <c r="IN114" s="246"/>
      <c r="IO114" s="235"/>
      <c r="IP114" s="89"/>
      <c r="IQ114" s="242"/>
      <c r="IR114" s="244"/>
      <c r="IS114" s="227"/>
      <c r="IT114" s="247"/>
      <c r="IU114" s="248"/>
    </row>
    <row r="115" spans="1:255" s="232" customFormat="1" ht="22.5">
      <c r="A115" s="241" t="s">
        <v>244</v>
      </c>
      <c r="B115" s="228">
        <v>88497</v>
      </c>
      <c r="C115" s="89" t="s">
        <v>140</v>
      </c>
      <c r="D115" s="242" t="s">
        <v>13</v>
      </c>
      <c r="E115" s="259"/>
      <c r="F115" s="227">
        <f>56.82*4-(1.5*1*5+2.1*2.5+0.9*2.1*2+0.8*2.1*2)+8.74*2</f>
        <v>224.86999999999998</v>
      </c>
      <c r="G115" s="225" t="e">
        <f t="shared" si="12"/>
        <v>#VALUE!</v>
      </c>
      <c r="H115" s="200" t="e">
        <f t="shared" si="13"/>
        <v>#VALUE!</v>
      </c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/>
      <c r="T115" s="214"/>
      <c r="U115" s="214"/>
      <c r="V115" s="214"/>
      <c r="W115" s="214"/>
      <c r="X115" s="246"/>
      <c r="Y115" s="235"/>
      <c r="Z115" s="89"/>
      <c r="AA115" s="242"/>
      <c r="AB115" s="244"/>
      <c r="AC115" s="227"/>
      <c r="AD115" s="247"/>
      <c r="AE115" s="248"/>
      <c r="AF115" s="246"/>
      <c r="AG115" s="235"/>
      <c r="AH115" s="89"/>
      <c r="AI115" s="242"/>
      <c r="AJ115" s="244"/>
      <c r="AK115" s="227"/>
      <c r="AL115" s="247"/>
      <c r="AM115" s="248"/>
      <c r="AN115" s="246"/>
      <c r="AO115" s="235"/>
      <c r="AP115" s="89"/>
      <c r="AQ115" s="242"/>
      <c r="AR115" s="244"/>
      <c r="AS115" s="227"/>
      <c r="AT115" s="247"/>
      <c r="AU115" s="248"/>
      <c r="AV115" s="246"/>
      <c r="AW115" s="235"/>
      <c r="AX115" s="89"/>
      <c r="AY115" s="242"/>
      <c r="AZ115" s="244"/>
      <c r="BA115" s="227"/>
      <c r="BB115" s="247"/>
      <c r="BC115" s="248"/>
      <c r="BD115" s="246"/>
      <c r="BE115" s="235"/>
      <c r="BF115" s="89"/>
      <c r="BG115" s="242"/>
      <c r="BH115" s="244"/>
      <c r="BI115" s="227"/>
      <c r="BJ115" s="247"/>
      <c r="BK115" s="248"/>
      <c r="BL115" s="246"/>
      <c r="BM115" s="235"/>
      <c r="BN115" s="89"/>
      <c r="BO115" s="242"/>
      <c r="BP115" s="244"/>
      <c r="BQ115" s="227"/>
      <c r="BR115" s="247"/>
      <c r="BS115" s="248"/>
      <c r="BT115" s="246"/>
      <c r="BU115" s="235"/>
      <c r="BV115" s="89"/>
      <c r="BW115" s="242"/>
      <c r="BX115" s="244"/>
      <c r="BY115" s="227"/>
      <c r="BZ115" s="247"/>
      <c r="CA115" s="248"/>
      <c r="CB115" s="246"/>
      <c r="CC115" s="235"/>
      <c r="CD115" s="89"/>
      <c r="CE115" s="242"/>
      <c r="CF115" s="244"/>
      <c r="CG115" s="227"/>
      <c r="CH115" s="247"/>
      <c r="CI115" s="248"/>
      <c r="CJ115" s="246"/>
      <c r="CK115" s="235"/>
      <c r="CL115" s="89"/>
      <c r="CM115" s="242"/>
      <c r="CN115" s="244"/>
      <c r="CO115" s="227"/>
      <c r="CP115" s="247"/>
      <c r="CQ115" s="248"/>
      <c r="CR115" s="246"/>
      <c r="CS115" s="235"/>
      <c r="CT115" s="89"/>
      <c r="CU115" s="242"/>
      <c r="CV115" s="244"/>
      <c r="CW115" s="227"/>
      <c r="CX115" s="247"/>
      <c r="CY115" s="248"/>
      <c r="CZ115" s="246"/>
      <c r="DA115" s="235"/>
      <c r="DB115" s="89"/>
      <c r="DC115" s="242"/>
      <c r="DD115" s="244"/>
      <c r="DE115" s="227"/>
      <c r="DF115" s="247"/>
      <c r="DG115" s="248"/>
      <c r="DH115" s="246"/>
      <c r="DI115" s="235"/>
      <c r="DJ115" s="89"/>
      <c r="DK115" s="242"/>
      <c r="DL115" s="244"/>
      <c r="DM115" s="227"/>
      <c r="DN115" s="247"/>
      <c r="DO115" s="248"/>
      <c r="DP115" s="246"/>
      <c r="DQ115" s="235"/>
      <c r="DR115" s="89"/>
      <c r="DS115" s="242"/>
      <c r="DT115" s="244"/>
      <c r="DU115" s="227"/>
      <c r="DV115" s="247"/>
      <c r="DW115" s="248"/>
      <c r="DX115" s="246"/>
      <c r="DY115" s="235"/>
      <c r="DZ115" s="89"/>
      <c r="EA115" s="242"/>
      <c r="EB115" s="244"/>
      <c r="EC115" s="227"/>
      <c r="ED115" s="247"/>
      <c r="EE115" s="248"/>
      <c r="EF115" s="246"/>
      <c r="EG115" s="235"/>
      <c r="EH115" s="89"/>
      <c r="EI115" s="242"/>
      <c r="EJ115" s="244"/>
      <c r="EK115" s="227"/>
      <c r="EL115" s="247"/>
      <c r="EM115" s="248"/>
      <c r="EN115" s="246"/>
      <c r="EO115" s="235"/>
      <c r="EP115" s="89"/>
      <c r="EQ115" s="242"/>
      <c r="ER115" s="244"/>
      <c r="ES115" s="227"/>
      <c r="ET115" s="247"/>
      <c r="EU115" s="248"/>
      <c r="EV115" s="246"/>
      <c r="EW115" s="235"/>
      <c r="EX115" s="89"/>
      <c r="EY115" s="242"/>
      <c r="EZ115" s="244"/>
      <c r="FA115" s="227"/>
      <c r="FB115" s="247"/>
      <c r="FC115" s="248"/>
      <c r="FD115" s="246"/>
      <c r="FE115" s="235"/>
      <c r="FF115" s="89"/>
      <c r="FG115" s="242"/>
      <c r="FH115" s="244"/>
      <c r="FI115" s="227"/>
      <c r="FJ115" s="247"/>
      <c r="FK115" s="248"/>
      <c r="FL115" s="246"/>
      <c r="FM115" s="235"/>
      <c r="FN115" s="89"/>
      <c r="FO115" s="242"/>
      <c r="FP115" s="244"/>
      <c r="FQ115" s="227"/>
      <c r="FR115" s="247"/>
      <c r="FS115" s="248"/>
      <c r="FT115" s="246"/>
      <c r="FU115" s="235"/>
      <c r="FV115" s="89"/>
      <c r="FW115" s="242"/>
      <c r="FX115" s="244"/>
      <c r="FY115" s="227"/>
      <c r="FZ115" s="247"/>
      <c r="GA115" s="248"/>
      <c r="GB115" s="246"/>
      <c r="GC115" s="235"/>
      <c r="GD115" s="89"/>
      <c r="GE115" s="242"/>
      <c r="GF115" s="244"/>
      <c r="GG115" s="227"/>
      <c r="GH115" s="247"/>
      <c r="GI115" s="248"/>
      <c r="GJ115" s="246"/>
      <c r="GK115" s="235"/>
      <c r="GL115" s="89"/>
      <c r="GM115" s="242"/>
      <c r="GN115" s="244"/>
      <c r="GO115" s="227"/>
      <c r="GP115" s="247"/>
      <c r="GQ115" s="248"/>
      <c r="GR115" s="246"/>
      <c r="GS115" s="235"/>
      <c r="GT115" s="89"/>
      <c r="GU115" s="242"/>
      <c r="GV115" s="244"/>
      <c r="GW115" s="227"/>
      <c r="GX115" s="247"/>
      <c r="GY115" s="248"/>
      <c r="GZ115" s="246"/>
      <c r="HA115" s="235"/>
      <c r="HB115" s="89"/>
      <c r="HC115" s="242"/>
      <c r="HD115" s="244"/>
      <c r="HE115" s="227"/>
      <c r="HF115" s="247"/>
      <c r="HG115" s="248"/>
      <c r="HH115" s="246"/>
      <c r="HI115" s="235"/>
      <c r="HJ115" s="89"/>
      <c r="HK115" s="242"/>
      <c r="HL115" s="244"/>
      <c r="HM115" s="227"/>
      <c r="HN115" s="247"/>
      <c r="HO115" s="248"/>
      <c r="HP115" s="246"/>
      <c r="HQ115" s="235"/>
      <c r="HR115" s="89"/>
      <c r="HS115" s="242"/>
      <c r="HT115" s="244"/>
      <c r="HU115" s="227"/>
      <c r="HV115" s="247"/>
      <c r="HW115" s="248"/>
      <c r="HX115" s="246"/>
      <c r="HY115" s="235"/>
      <c r="HZ115" s="89"/>
      <c r="IA115" s="242"/>
      <c r="IB115" s="244"/>
      <c r="IC115" s="227"/>
      <c r="ID115" s="247"/>
      <c r="IE115" s="248"/>
      <c r="IF115" s="246"/>
      <c r="IG115" s="235"/>
      <c r="IH115" s="89"/>
      <c r="II115" s="242"/>
      <c r="IJ115" s="244"/>
      <c r="IK115" s="227"/>
      <c r="IL115" s="247"/>
      <c r="IM115" s="248"/>
      <c r="IN115" s="246"/>
      <c r="IO115" s="235"/>
      <c r="IP115" s="89"/>
      <c r="IQ115" s="242"/>
      <c r="IR115" s="244"/>
      <c r="IS115" s="227"/>
      <c r="IT115" s="247"/>
      <c r="IU115" s="248"/>
    </row>
    <row r="116" spans="1:255" s="232" customFormat="1" ht="22.5">
      <c r="A116" s="241" t="s">
        <v>245</v>
      </c>
      <c r="B116" s="228">
        <v>88487</v>
      </c>
      <c r="C116" s="89" t="s">
        <v>141</v>
      </c>
      <c r="D116" s="242" t="s">
        <v>13</v>
      </c>
      <c r="E116" s="259"/>
      <c r="F116" s="227">
        <f>F115</f>
        <v>224.86999999999998</v>
      </c>
      <c r="G116" s="225" t="e">
        <f t="shared" si="12"/>
        <v>#VALUE!</v>
      </c>
      <c r="H116" s="200" t="e">
        <f t="shared" si="13"/>
        <v>#VALUE!</v>
      </c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/>
      <c r="T116" s="214"/>
      <c r="U116" s="214"/>
      <c r="V116" s="214"/>
      <c r="W116" s="214"/>
      <c r="X116" s="246"/>
      <c r="Y116" s="235"/>
      <c r="Z116" s="89"/>
      <c r="AA116" s="242"/>
      <c r="AB116" s="244"/>
      <c r="AC116" s="227"/>
      <c r="AD116" s="247"/>
      <c r="AE116" s="248"/>
      <c r="AF116" s="246"/>
      <c r="AG116" s="235"/>
      <c r="AH116" s="89"/>
      <c r="AI116" s="242"/>
      <c r="AJ116" s="244"/>
      <c r="AK116" s="227"/>
      <c r="AL116" s="247"/>
      <c r="AM116" s="248"/>
      <c r="AN116" s="246"/>
      <c r="AO116" s="235"/>
      <c r="AP116" s="89"/>
      <c r="AQ116" s="242"/>
      <c r="AR116" s="244"/>
      <c r="AS116" s="227"/>
      <c r="AT116" s="247"/>
      <c r="AU116" s="248"/>
      <c r="AV116" s="246"/>
      <c r="AW116" s="235"/>
      <c r="AX116" s="89"/>
      <c r="AY116" s="242"/>
      <c r="AZ116" s="244"/>
      <c r="BA116" s="227"/>
      <c r="BB116" s="247"/>
      <c r="BC116" s="248"/>
      <c r="BD116" s="246"/>
      <c r="BE116" s="235"/>
      <c r="BF116" s="89"/>
      <c r="BG116" s="242"/>
      <c r="BH116" s="244"/>
      <c r="BI116" s="227"/>
      <c r="BJ116" s="247"/>
      <c r="BK116" s="248"/>
      <c r="BL116" s="246"/>
      <c r="BM116" s="235"/>
      <c r="BN116" s="89"/>
      <c r="BO116" s="242"/>
      <c r="BP116" s="244"/>
      <c r="BQ116" s="227"/>
      <c r="BR116" s="247"/>
      <c r="BS116" s="248"/>
      <c r="BT116" s="246"/>
      <c r="BU116" s="235"/>
      <c r="BV116" s="89"/>
      <c r="BW116" s="242"/>
      <c r="BX116" s="244"/>
      <c r="BY116" s="227"/>
      <c r="BZ116" s="247"/>
      <c r="CA116" s="248"/>
      <c r="CB116" s="246"/>
      <c r="CC116" s="235"/>
      <c r="CD116" s="89"/>
      <c r="CE116" s="242"/>
      <c r="CF116" s="244"/>
      <c r="CG116" s="227"/>
      <c r="CH116" s="247"/>
      <c r="CI116" s="248"/>
      <c r="CJ116" s="246"/>
      <c r="CK116" s="235"/>
      <c r="CL116" s="89"/>
      <c r="CM116" s="242"/>
      <c r="CN116" s="244"/>
      <c r="CO116" s="227"/>
      <c r="CP116" s="247"/>
      <c r="CQ116" s="248"/>
      <c r="CR116" s="246"/>
      <c r="CS116" s="235"/>
      <c r="CT116" s="89"/>
      <c r="CU116" s="242"/>
      <c r="CV116" s="244"/>
      <c r="CW116" s="227"/>
      <c r="CX116" s="247"/>
      <c r="CY116" s="248"/>
      <c r="CZ116" s="246"/>
      <c r="DA116" s="235"/>
      <c r="DB116" s="89"/>
      <c r="DC116" s="242"/>
      <c r="DD116" s="244"/>
      <c r="DE116" s="227"/>
      <c r="DF116" s="247"/>
      <c r="DG116" s="248"/>
      <c r="DH116" s="246"/>
      <c r="DI116" s="235"/>
      <c r="DJ116" s="89"/>
      <c r="DK116" s="242"/>
      <c r="DL116" s="244"/>
      <c r="DM116" s="227"/>
      <c r="DN116" s="247"/>
      <c r="DO116" s="248"/>
      <c r="DP116" s="246"/>
      <c r="DQ116" s="235"/>
      <c r="DR116" s="89"/>
      <c r="DS116" s="242"/>
      <c r="DT116" s="244"/>
      <c r="DU116" s="227"/>
      <c r="DV116" s="247"/>
      <c r="DW116" s="248"/>
      <c r="DX116" s="246"/>
      <c r="DY116" s="235"/>
      <c r="DZ116" s="89"/>
      <c r="EA116" s="242"/>
      <c r="EB116" s="244"/>
      <c r="EC116" s="227"/>
      <c r="ED116" s="247"/>
      <c r="EE116" s="248"/>
      <c r="EF116" s="246"/>
      <c r="EG116" s="235"/>
      <c r="EH116" s="89"/>
      <c r="EI116" s="242"/>
      <c r="EJ116" s="244"/>
      <c r="EK116" s="227"/>
      <c r="EL116" s="247"/>
      <c r="EM116" s="248"/>
      <c r="EN116" s="246"/>
      <c r="EO116" s="235"/>
      <c r="EP116" s="89"/>
      <c r="EQ116" s="242"/>
      <c r="ER116" s="244"/>
      <c r="ES116" s="227"/>
      <c r="ET116" s="247"/>
      <c r="EU116" s="248"/>
      <c r="EV116" s="246"/>
      <c r="EW116" s="235"/>
      <c r="EX116" s="89"/>
      <c r="EY116" s="242"/>
      <c r="EZ116" s="244"/>
      <c r="FA116" s="227"/>
      <c r="FB116" s="247"/>
      <c r="FC116" s="248"/>
      <c r="FD116" s="246"/>
      <c r="FE116" s="235"/>
      <c r="FF116" s="89"/>
      <c r="FG116" s="242"/>
      <c r="FH116" s="244"/>
      <c r="FI116" s="227"/>
      <c r="FJ116" s="247"/>
      <c r="FK116" s="248"/>
      <c r="FL116" s="246"/>
      <c r="FM116" s="235"/>
      <c r="FN116" s="89"/>
      <c r="FO116" s="242"/>
      <c r="FP116" s="244"/>
      <c r="FQ116" s="227"/>
      <c r="FR116" s="247"/>
      <c r="FS116" s="248"/>
      <c r="FT116" s="246"/>
      <c r="FU116" s="235"/>
      <c r="FV116" s="89"/>
      <c r="FW116" s="242"/>
      <c r="FX116" s="244"/>
      <c r="FY116" s="227"/>
      <c r="FZ116" s="247"/>
      <c r="GA116" s="248"/>
      <c r="GB116" s="246"/>
      <c r="GC116" s="235"/>
      <c r="GD116" s="89"/>
      <c r="GE116" s="242"/>
      <c r="GF116" s="244"/>
      <c r="GG116" s="227"/>
      <c r="GH116" s="247"/>
      <c r="GI116" s="248"/>
      <c r="GJ116" s="246"/>
      <c r="GK116" s="235"/>
      <c r="GL116" s="89"/>
      <c r="GM116" s="242"/>
      <c r="GN116" s="244"/>
      <c r="GO116" s="227"/>
      <c r="GP116" s="247"/>
      <c r="GQ116" s="248"/>
      <c r="GR116" s="246"/>
      <c r="GS116" s="235"/>
      <c r="GT116" s="89"/>
      <c r="GU116" s="242"/>
      <c r="GV116" s="244"/>
      <c r="GW116" s="227"/>
      <c r="GX116" s="247"/>
      <c r="GY116" s="248"/>
      <c r="GZ116" s="246"/>
      <c r="HA116" s="235"/>
      <c r="HB116" s="89"/>
      <c r="HC116" s="242"/>
      <c r="HD116" s="244"/>
      <c r="HE116" s="227"/>
      <c r="HF116" s="247"/>
      <c r="HG116" s="248"/>
      <c r="HH116" s="246"/>
      <c r="HI116" s="235"/>
      <c r="HJ116" s="89"/>
      <c r="HK116" s="242"/>
      <c r="HL116" s="244"/>
      <c r="HM116" s="227"/>
      <c r="HN116" s="247"/>
      <c r="HO116" s="248"/>
      <c r="HP116" s="246"/>
      <c r="HQ116" s="235"/>
      <c r="HR116" s="89"/>
      <c r="HS116" s="242"/>
      <c r="HT116" s="244"/>
      <c r="HU116" s="227"/>
      <c r="HV116" s="247"/>
      <c r="HW116" s="248"/>
      <c r="HX116" s="246"/>
      <c r="HY116" s="235"/>
      <c r="HZ116" s="89"/>
      <c r="IA116" s="242"/>
      <c r="IB116" s="244"/>
      <c r="IC116" s="227"/>
      <c r="ID116" s="247"/>
      <c r="IE116" s="248"/>
      <c r="IF116" s="246"/>
      <c r="IG116" s="235"/>
      <c r="IH116" s="89"/>
      <c r="II116" s="242"/>
      <c r="IJ116" s="244"/>
      <c r="IK116" s="227"/>
      <c r="IL116" s="247"/>
      <c r="IM116" s="248"/>
      <c r="IN116" s="246"/>
      <c r="IO116" s="235"/>
      <c r="IP116" s="89"/>
      <c r="IQ116" s="242"/>
      <c r="IR116" s="244"/>
      <c r="IS116" s="227"/>
      <c r="IT116" s="247"/>
      <c r="IU116" s="248"/>
    </row>
    <row r="117" spans="1:255" s="232" customFormat="1" ht="12.75">
      <c r="A117" s="241" t="s">
        <v>246</v>
      </c>
      <c r="B117" s="223" t="s">
        <v>200</v>
      </c>
      <c r="C117" s="89" t="s">
        <v>211</v>
      </c>
      <c r="D117" s="242" t="s">
        <v>13</v>
      </c>
      <c r="E117" s="259"/>
      <c r="F117" s="227">
        <v>11.2</v>
      </c>
      <c r="G117" s="225" t="e">
        <f t="shared" si="12"/>
        <v>#VALUE!</v>
      </c>
      <c r="H117" s="200" t="e">
        <f t="shared" si="13"/>
        <v>#VALUE!</v>
      </c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49"/>
      <c r="Y117" s="250"/>
      <c r="Z117" s="97"/>
      <c r="AA117" s="251"/>
      <c r="AB117" s="252"/>
      <c r="AC117" s="252"/>
      <c r="AD117" s="252"/>
      <c r="AE117" s="252"/>
      <c r="AF117" s="249"/>
      <c r="AG117" s="250"/>
      <c r="AH117" s="97"/>
      <c r="AI117" s="251"/>
      <c r="AJ117" s="252"/>
      <c r="AK117" s="252"/>
      <c r="AL117" s="252"/>
      <c r="AM117" s="252"/>
      <c r="AN117" s="249"/>
      <c r="AO117" s="250"/>
      <c r="AP117" s="97"/>
      <c r="AQ117" s="251"/>
      <c r="AR117" s="252"/>
      <c r="AS117" s="252"/>
      <c r="AT117" s="252"/>
      <c r="AU117" s="252"/>
      <c r="AV117" s="249"/>
      <c r="AW117" s="250"/>
      <c r="AX117" s="97"/>
      <c r="AY117" s="251"/>
      <c r="AZ117" s="252"/>
      <c r="BA117" s="252"/>
      <c r="BB117" s="252"/>
      <c r="BC117" s="252"/>
      <c r="BD117" s="249"/>
      <c r="BE117" s="250"/>
      <c r="BF117" s="97"/>
      <c r="BG117" s="251"/>
      <c r="BH117" s="252"/>
      <c r="BI117" s="252"/>
      <c r="BJ117" s="252"/>
      <c r="BK117" s="252"/>
      <c r="BL117" s="249"/>
      <c r="BM117" s="250"/>
      <c r="BN117" s="97"/>
      <c r="BO117" s="251"/>
      <c r="BP117" s="252"/>
      <c r="BQ117" s="252"/>
      <c r="BR117" s="252"/>
      <c r="BS117" s="252"/>
      <c r="BT117" s="249"/>
      <c r="BU117" s="250"/>
      <c r="BV117" s="97"/>
      <c r="BW117" s="251"/>
      <c r="BX117" s="252"/>
      <c r="BY117" s="252"/>
      <c r="BZ117" s="252"/>
      <c r="CA117" s="252"/>
      <c r="CB117" s="249"/>
      <c r="CC117" s="250"/>
      <c r="CD117" s="97"/>
      <c r="CE117" s="251"/>
      <c r="CF117" s="252"/>
      <c r="CG117" s="252"/>
      <c r="CH117" s="252"/>
      <c r="CI117" s="252"/>
      <c r="CJ117" s="249"/>
      <c r="CK117" s="250"/>
      <c r="CL117" s="97"/>
      <c r="CM117" s="251"/>
      <c r="CN117" s="252"/>
      <c r="CO117" s="252"/>
      <c r="CP117" s="252"/>
      <c r="CQ117" s="252"/>
      <c r="CR117" s="249"/>
      <c r="CS117" s="250"/>
      <c r="CT117" s="97"/>
      <c r="CU117" s="251"/>
      <c r="CV117" s="252"/>
      <c r="CW117" s="252"/>
      <c r="CX117" s="252"/>
      <c r="CY117" s="252"/>
      <c r="CZ117" s="249"/>
      <c r="DA117" s="250"/>
      <c r="DB117" s="97"/>
      <c r="DC117" s="251"/>
      <c r="DD117" s="252"/>
      <c r="DE117" s="252"/>
      <c r="DF117" s="252"/>
      <c r="DG117" s="252"/>
      <c r="DH117" s="249"/>
      <c r="DI117" s="250"/>
      <c r="DJ117" s="97"/>
      <c r="DK117" s="251"/>
      <c r="DL117" s="252"/>
      <c r="DM117" s="252"/>
      <c r="DN117" s="252"/>
      <c r="DO117" s="252"/>
      <c r="DP117" s="249"/>
      <c r="DQ117" s="250"/>
      <c r="DR117" s="97"/>
      <c r="DS117" s="251"/>
      <c r="DT117" s="252"/>
      <c r="DU117" s="252"/>
      <c r="DV117" s="252"/>
      <c r="DW117" s="252"/>
      <c r="DX117" s="249"/>
      <c r="DY117" s="250"/>
      <c r="DZ117" s="97"/>
      <c r="EA117" s="251"/>
      <c r="EB117" s="252"/>
      <c r="EC117" s="252"/>
      <c r="ED117" s="252"/>
      <c r="EE117" s="252"/>
      <c r="EF117" s="249"/>
      <c r="EG117" s="250"/>
      <c r="EH117" s="97"/>
      <c r="EI117" s="251"/>
      <c r="EJ117" s="252"/>
      <c r="EK117" s="252"/>
      <c r="EL117" s="252"/>
      <c r="EM117" s="252"/>
      <c r="EN117" s="249"/>
      <c r="EO117" s="250"/>
      <c r="EP117" s="97"/>
      <c r="EQ117" s="251"/>
      <c r="ER117" s="252"/>
      <c r="ES117" s="252"/>
      <c r="ET117" s="252"/>
      <c r="EU117" s="252"/>
      <c r="EV117" s="249"/>
      <c r="EW117" s="250"/>
      <c r="EX117" s="97"/>
      <c r="EY117" s="251"/>
      <c r="EZ117" s="252"/>
      <c r="FA117" s="252"/>
      <c r="FB117" s="252"/>
      <c r="FC117" s="252"/>
      <c r="FD117" s="249"/>
      <c r="FE117" s="250"/>
      <c r="FF117" s="97"/>
      <c r="FG117" s="251"/>
      <c r="FH117" s="252"/>
      <c r="FI117" s="252"/>
      <c r="FJ117" s="252"/>
      <c r="FK117" s="252"/>
      <c r="FL117" s="249"/>
      <c r="FM117" s="250"/>
      <c r="FN117" s="97"/>
      <c r="FO117" s="251"/>
      <c r="FP117" s="252"/>
      <c r="FQ117" s="252"/>
      <c r="FR117" s="252"/>
      <c r="FS117" s="252"/>
      <c r="FT117" s="249"/>
      <c r="FU117" s="250"/>
      <c r="FV117" s="97"/>
      <c r="FW117" s="251"/>
      <c r="FX117" s="252"/>
      <c r="FY117" s="252"/>
      <c r="FZ117" s="252"/>
      <c r="GA117" s="252"/>
      <c r="GB117" s="249"/>
      <c r="GC117" s="250"/>
      <c r="GD117" s="97"/>
      <c r="GE117" s="251"/>
      <c r="GF117" s="252"/>
      <c r="GG117" s="252"/>
      <c r="GH117" s="252"/>
      <c r="GI117" s="252"/>
      <c r="GJ117" s="249"/>
      <c r="GK117" s="250"/>
      <c r="GL117" s="97"/>
      <c r="GM117" s="251"/>
      <c r="GN117" s="252"/>
      <c r="GO117" s="252"/>
      <c r="GP117" s="252"/>
      <c r="GQ117" s="252"/>
      <c r="GR117" s="249"/>
      <c r="GS117" s="250"/>
      <c r="GT117" s="97"/>
      <c r="GU117" s="251"/>
      <c r="GV117" s="252"/>
      <c r="GW117" s="252"/>
      <c r="GX117" s="252"/>
      <c r="GY117" s="252"/>
      <c r="GZ117" s="249"/>
      <c r="HA117" s="250"/>
      <c r="HB117" s="97"/>
      <c r="HC117" s="251"/>
      <c r="HD117" s="252"/>
      <c r="HE117" s="252"/>
      <c r="HF117" s="252"/>
      <c r="HG117" s="252"/>
      <c r="HH117" s="249"/>
      <c r="HI117" s="250"/>
      <c r="HJ117" s="97"/>
      <c r="HK117" s="251"/>
      <c r="HL117" s="252"/>
      <c r="HM117" s="252"/>
      <c r="HN117" s="252"/>
      <c r="HO117" s="252"/>
      <c r="HP117" s="249"/>
      <c r="HQ117" s="250"/>
      <c r="HR117" s="97"/>
      <c r="HS117" s="251"/>
      <c r="HT117" s="252"/>
      <c r="HU117" s="252"/>
      <c r="HV117" s="252"/>
      <c r="HW117" s="252"/>
      <c r="HX117" s="249"/>
      <c r="HY117" s="250"/>
      <c r="HZ117" s="97"/>
      <c r="IA117" s="251"/>
      <c r="IB117" s="252"/>
      <c r="IC117" s="252"/>
      <c r="ID117" s="252"/>
      <c r="IE117" s="252"/>
      <c r="IF117" s="249"/>
      <c r="IG117" s="250"/>
      <c r="IH117" s="97"/>
      <c r="II117" s="251"/>
      <c r="IJ117" s="252"/>
      <c r="IK117" s="252"/>
      <c r="IL117" s="252"/>
      <c r="IM117" s="252"/>
      <c r="IN117" s="249"/>
      <c r="IO117" s="250"/>
      <c r="IP117" s="97"/>
      <c r="IQ117" s="251"/>
      <c r="IR117" s="252"/>
      <c r="IS117" s="252"/>
      <c r="IT117" s="252"/>
      <c r="IU117" s="252"/>
    </row>
    <row r="118" spans="1:255" s="232" customFormat="1" ht="12.75">
      <c r="A118" s="241" t="s">
        <v>247</v>
      </c>
      <c r="B118" s="223" t="s">
        <v>200</v>
      </c>
      <c r="C118" s="89" t="s">
        <v>212</v>
      </c>
      <c r="D118" s="242" t="s">
        <v>126</v>
      </c>
      <c r="E118" s="259"/>
      <c r="F118" s="227">
        <v>1</v>
      </c>
      <c r="G118" s="225" t="e">
        <f t="shared" si="12"/>
        <v>#VALUE!</v>
      </c>
      <c r="H118" s="200" t="e">
        <f t="shared" si="13"/>
        <v>#VALUE!</v>
      </c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49"/>
      <c r="Y118" s="250"/>
      <c r="Z118" s="97"/>
      <c r="AA118" s="251"/>
      <c r="AB118" s="252"/>
      <c r="AC118" s="252"/>
      <c r="AD118" s="252"/>
      <c r="AE118" s="252"/>
      <c r="AF118" s="249"/>
      <c r="AG118" s="250"/>
      <c r="AH118" s="97"/>
      <c r="AI118" s="251"/>
      <c r="AJ118" s="252"/>
      <c r="AK118" s="252"/>
      <c r="AL118" s="252"/>
      <c r="AM118" s="252"/>
      <c r="AN118" s="249"/>
      <c r="AO118" s="250"/>
      <c r="AP118" s="97"/>
      <c r="AQ118" s="251"/>
      <c r="AR118" s="252"/>
      <c r="AS118" s="252"/>
      <c r="AT118" s="252"/>
      <c r="AU118" s="252"/>
      <c r="AV118" s="249"/>
      <c r="AW118" s="250"/>
      <c r="AX118" s="97"/>
      <c r="AY118" s="251"/>
      <c r="AZ118" s="252"/>
      <c r="BA118" s="252"/>
      <c r="BB118" s="252"/>
      <c r="BC118" s="252"/>
      <c r="BD118" s="249"/>
      <c r="BE118" s="250"/>
      <c r="BF118" s="97"/>
      <c r="BG118" s="251"/>
      <c r="BH118" s="252"/>
      <c r="BI118" s="252"/>
      <c r="BJ118" s="252"/>
      <c r="BK118" s="252"/>
      <c r="BL118" s="249"/>
      <c r="BM118" s="250"/>
      <c r="BN118" s="97"/>
      <c r="BO118" s="251"/>
      <c r="BP118" s="252"/>
      <c r="BQ118" s="252"/>
      <c r="BR118" s="252"/>
      <c r="BS118" s="252"/>
      <c r="BT118" s="249"/>
      <c r="BU118" s="250"/>
      <c r="BV118" s="97"/>
      <c r="BW118" s="251"/>
      <c r="BX118" s="252"/>
      <c r="BY118" s="252"/>
      <c r="BZ118" s="252"/>
      <c r="CA118" s="252"/>
      <c r="CB118" s="249"/>
      <c r="CC118" s="250"/>
      <c r="CD118" s="97"/>
      <c r="CE118" s="251"/>
      <c r="CF118" s="252"/>
      <c r="CG118" s="252"/>
      <c r="CH118" s="252"/>
      <c r="CI118" s="252"/>
      <c r="CJ118" s="249"/>
      <c r="CK118" s="250"/>
      <c r="CL118" s="97"/>
      <c r="CM118" s="251"/>
      <c r="CN118" s="252"/>
      <c r="CO118" s="252"/>
      <c r="CP118" s="252"/>
      <c r="CQ118" s="252"/>
      <c r="CR118" s="249"/>
      <c r="CS118" s="250"/>
      <c r="CT118" s="97"/>
      <c r="CU118" s="251"/>
      <c r="CV118" s="252"/>
      <c r="CW118" s="252"/>
      <c r="CX118" s="252"/>
      <c r="CY118" s="252"/>
      <c r="CZ118" s="249"/>
      <c r="DA118" s="250"/>
      <c r="DB118" s="97"/>
      <c r="DC118" s="251"/>
      <c r="DD118" s="252"/>
      <c r="DE118" s="252"/>
      <c r="DF118" s="252"/>
      <c r="DG118" s="252"/>
      <c r="DH118" s="249"/>
      <c r="DI118" s="250"/>
      <c r="DJ118" s="97"/>
      <c r="DK118" s="251"/>
      <c r="DL118" s="252"/>
      <c r="DM118" s="252"/>
      <c r="DN118" s="252"/>
      <c r="DO118" s="252"/>
      <c r="DP118" s="249"/>
      <c r="DQ118" s="250"/>
      <c r="DR118" s="97"/>
      <c r="DS118" s="251"/>
      <c r="DT118" s="252"/>
      <c r="DU118" s="252"/>
      <c r="DV118" s="252"/>
      <c r="DW118" s="252"/>
      <c r="DX118" s="249"/>
      <c r="DY118" s="250"/>
      <c r="DZ118" s="97"/>
      <c r="EA118" s="251"/>
      <c r="EB118" s="252"/>
      <c r="EC118" s="252"/>
      <c r="ED118" s="252"/>
      <c r="EE118" s="252"/>
      <c r="EF118" s="249"/>
      <c r="EG118" s="250"/>
      <c r="EH118" s="97"/>
      <c r="EI118" s="251"/>
      <c r="EJ118" s="252"/>
      <c r="EK118" s="252"/>
      <c r="EL118" s="252"/>
      <c r="EM118" s="252"/>
      <c r="EN118" s="249"/>
      <c r="EO118" s="250"/>
      <c r="EP118" s="97"/>
      <c r="EQ118" s="251"/>
      <c r="ER118" s="252"/>
      <c r="ES118" s="252"/>
      <c r="ET118" s="252"/>
      <c r="EU118" s="252"/>
      <c r="EV118" s="249"/>
      <c r="EW118" s="250"/>
      <c r="EX118" s="97"/>
      <c r="EY118" s="251"/>
      <c r="EZ118" s="252"/>
      <c r="FA118" s="252"/>
      <c r="FB118" s="252"/>
      <c r="FC118" s="252"/>
      <c r="FD118" s="249"/>
      <c r="FE118" s="250"/>
      <c r="FF118" s="97"/>
      <c r="FG118" s="251"/>
      <c r="FH118" s="252"/>
      <c r="FI118" s="252"/>
      <c r="FJ118" s="252"/>
      <c r="FK118" s="252"/>
      <c r="FL118" s="249"/>
      <c r="FM118" s="250"/>
      <c r="FN118" s="97"/>
      <c r="FO118" s="251"/>
      <c r="FP118" s="252"/>
      <c r="FQ118" s="252"/>
      <c r="FR118" s="252"/>
      <c r="FS118" s="252"/>
      <c r="FT118" s="249"/>
      <c r="FU118" s="250"/>
      <c r="FV118" s="97"/>
      <c r="FW118" s="251"/>
      <c r="FX118" s="252"/>
      <c r="FY118" s="252"/>
      <c r="FZ118" s="252"/>
      <c r="GA118" s="252"/>
      <c r="GB118" s="249"/>
      <c r="GC118" s="250"/>
      <c r="GD118" s="97"/>
      <c r="GE118" s="251"/>
      <c r="GF118" s="252"/>
      <c r="GG118" s="252"/>
      <c r="GH118" s="252"/>
      <c r="GI118" s="252"/>
      <c r="GJ118" s="249"/>
      <c r="GK118" s="250"/>
      <c r="GL118" s="97"/>
      <c r="GM118" s="251"/>
      <c r="GN118" s="252"/>
      <c r="GO118" s="252"/>
      <c r="GP118" s="252"/>
      <c r="GQ118" s="252"/>
      <c r="GR118" s="249"/>
      <c r="GS118" s="250"/>
      <c r="GT118" s="97"/>
      <c r="GU118" s="251"/>
      <c r="GV118" s="252"/>
      <c r="GW118" s="252"/>
      <c r="GX118" s="252"/>
      <c r="GY118" s="252"/>
      <c r="GZ118" s="249"/>
      <c r="HA118" s="250"/>
      <c r="HB118" s="97"/>
      <c r="HC118" s="251"/>
      <c r="HD118" s="252"/>
      <c r="HE118" s="252"/>
      <c r="HF118" s="252"/>
      <c r="HG118" s="252"/>
      <c r="HH118" s="249"/>
      <c r="HI118" s="250"/>
      <c r="HJ118" s="97"/>
      <c r="HK118" s="251"/>
      <c r="HL118" s="252"/>
      <c r="HM118" s="252"/>
      <c r="HN118" s="252"/>
      <c r="HO118" s="252"/>
      <c r="HP118" s="249"/>
      <c r="HQ118" s="250"/>
      <c r="HR118" s="97"/>
      <c r="HS118" s="251"/>
      <c r="HT118" s="252"/>
      <c r="HU118" s="252"/>
      <c r="HV118" s="252"/>
      <c r="HW118" s="252"/>
      <c r="HX118" s="249"/>
      <c r="HY118" s="250"/>
      <c r="HZ118" s="97"/>
      <c r="IA118" s="251"/>
      <c r="IB118" s="252"/>
      <c r="IC118" s="252"/>
      <c r="ID118" s="252"/>
      <c r="IE118" s="252"/>
      <c r="IF118" s="249"/>
      <c r="IG118" s="250"/>
      <c r="IH118" s="97"/>
      <c r="II118" s="251"/>
      <c r="IJ118" s="252"/>
      <c r="IK118" s="252"/>
      <c r="IL118" s="252"/>
      <c r="IM118" s="252"/>
      <c r="IN118" s="249"/>
      <c r="IO118" s="250"/>
      <c r="IP118" s="97"/>
      <c r="IQ118" s="251"/>
      <c r="IR118" s="252"/>
      <c r="IS118" s="252"/>
      <c r="IT118" s="252"/>
      <c r="IU118" s="252"/>
    </row>
    <row r="119" spans="1:23" s="232" customFormat="1" ht="12.75">
      <c r="A119" s="241" t="s">
        <v>311</v>
      </c>
      <c r="B119" s="223" t="s">
        <v>257</v>
      </c>
      <c r="C119" s="89" t="s">
        <v>142</v>
      </c>
      <c r="D119" s="242" t="s">
        <v>13</v>
      </c>
      <c r="E119" s="259"/>
      <c r="F119" s="227">
        <f>F5</f>
        <v>228.35</v>
      </c>
      <c r="G119" s="225" t="e">
        <f t="shared" si="12"/>
        <v>#VALUE!</v>
      </c>
      <c r="H119" s="200" t="e">
        <f t="shared" si="13"/>
        <v>#VALUE!</v>
      </c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</row>
    <row r="120" spans="1:8" ht="12.75">
      <c r="A120" s="253" t="s">
        <v>80</v>
      </c>
      <c r="B120" s="253"/>
      <c r="C120" s="253"/>
      <c r="D120" s="253"/>
      <c r="E120" s="253"/>
      <c r="F120" s="253"/>
      <c r="G120" s="253"/>
      <c r="H120" s="220" t="e">
        <f>H122/(1+C12)</f>
        <v>#VALUE!</v>
      </c>
    </row>
    <row r="121" spans="1:8" ht="12.75">
      <c r="A121" s="253" t="s">
        <v>83</v>
      </c>
      <c r="B121" s="253"/>
      <c r="C121" s="253"/>
      <c r="D121" s="253"/>
      <c r="E121" s="253"/>
      <c r="F121" s="253"/>
      <c r="G121" s="253"/>
      <c r="H121" s="220" t="e">
        <f>H122-H120</f>
        <v>#VALUE!</v>
      </c>
    </row>
    <row r="122" spans="1:8" ht="12.75">
      <c r="A122" s="253" t="s">
        <v>81</v>
      </c>
      <c r="B122" s="253"/>
      <c r="C122" s="253"/>
      <c r="D122" s="253"/>
      <c r="E122" s="253"/>
      <c r="F122" s="253"/>
      <c r="G122" s="253"/>
      <c r="H122" s="220" t="e">
        <f>H17+H20+H33+H49+H59+H74+H91+H112</f>
        <v>#VALUE!</v>
      </c>
    </row>
    <row r="128" spans="4:10" ht="12.75">
      <c r="D128" s="165" t="s">
        <v>120</v>
      </c>
      <c r="E128" s="171">
        <f>'P. BDI'!C41</f>
        <v>0</v>
      </c>
      <c r="F128" s="208"/>
      <c r="J128" s="177"/>
    </row>
    <row r="129" spans="4:10" ht="12.75">
      <c r="D129" s="167" t="s">
        <v>122</v>
      </c>
      <c r="E129" s="207">
        <f>'P. BDI'!C42</f>
        <v>0</v>
      </c>
      <c r="J129" s="177"/>
    </row>
    <row r="130" spans="4:10" ht="12.75">
      <c r="D130" s="169"/>
      <c r="E130" s="86"/>
      <c r="J130" s="177"/>
    </row>
    <row r="131" spans="4:10" ht="12.75">
      <c r="D131" s="169"/>
      <c r="E131" s="86"/>
      <c r="J131" s="177"/>
    </row>
    <row r="132" spans="4:10" ht="12.75">
      <c r="D132" s="169"/>
      <c r="E132" s="86"/>
      <c r="J132" s="177"/>
    </row>
    <row r="133" spans="4:10" ht="12.75">
      <c r="D133" s="83"/>
      <c r="E133" s="136"/>
      <c r="J133" s="177"/>
    </row>
    <row r="134" spans="4:10" ht="12.75">
      <c r="D134" s="136"/>
      <c r="E134" s="136"/>
      <c r="J134" s="177"/>
    </row>
    <row r="135" spans="4:10" ht="12.75">
      <c r="D135" s="165" t="s">
        <v>121</v>
      </c>
      <c r="E135" s="171">
        <f>'P. BDI'!C47</f>
        <v>0</v>
      </c>
      <c r="F135" s="208"/>
      <c r="J135" s="177"/>
    </row>
    <row r="136" spans="4:10" ht="12.75">
      <c r="D136" s="167" t="s">
        <v>61</v>
      </c>
      <c r="E136" s="207">
        <f>'P. BDI'!C48</f>
        <v>0</v>
      </c>
      <c r="J136" s="177"/>
    </row>
  </sheetData>
  <sheetProtection password="C637" sheet="1" selectLockedCells="1"/>
  <mergeCells count="18">
    <mergeCell ref="A121:G121"/>
    <mergeCell ref="A15:H15"/>
    <mergeCell ref="A16:H16"/>
    <mergeCell ref="A9:B9"/>
    <mergeCell ref="A120:G120"/>
    <mergeCell ref="D5:E5"/>
    <mergeCell ref="D6:E6"/>
    <mergeCell ref="F5:G5"/>
    <mergeCell ref="F6:G6"/>
    <mergeCell ref="A12:B12"/>
    <mergeCell ref="A122:G122"/>
    <mergeCell ref="A10:B10"/>
    <mergeCell ref="A11:B11"/>
    <mergeCell ref="A2:H3"/>
    <mergeCell ref="A5:B5"/>
    <mergeCell ref="A6:B6"/>
    <mergeCell ref="A7:B7"/>
    <mergeCell ref="A8:B8"/>
  </mergeCells>
  <conditionalFormatting sqref="C21:C22 C19 C40:C42 C57 C48 Z108:Z111 AH108:AH111 AP108:AP111 AX108:AX111 BF108:BF111 BN108:BN111 BV108:BV111 CD108:CD111 CL108:CL111 CT108:CT111 DB108:DB111 DJ108:DJ111 DR108:DR111 DZ108:DZ111 EH108:EH111 EP108:EP111 EX108:EX111 FF108:FF111 FN108:FN111 FV108:FV111 GD108:GD111 GL108:GL111 GT108:GT111 HB108:HB111 HJ108:HJ111 HR108:HR111 HZ108:HZ111 IH108:IH111 IP108:IP111 C108:C111 C75:C82 C88:C90 C92:C101 Z92:Z101 AH92:AH101 AP92:AP101 AX92:AX101 BF92:BF101 BN92:BN101 BV92:BV101 CD92:CD101 CL92:CL101 CT92:CT101 DB92:DB101 DJ92:DJ101 DR92:DR101 DZ92:DZ101 EH92:EH101 EP92:EP101 EX92:EX101 FF92:FF101 FN92:FN101 FV92:FV101 GD92:GD101 GL92:GL101 GT92:GT101 HB92:HB101 HJ92:HJ101 HR92:HR101 HZ92:HZ101 IH92:IH101 IP92:IP101 C24:C32 C50:C54 C44:C46">
    <cfRule type="expression" priority="4473" dxfId="74" stopIfTrue="1">
      <formula>Orçamento!#REF!=1</formula>
    </cfRule>
    <cfRule type="expression" priority="4474" dxfId="75" stopIfTrue="1">
      <formula>Orçamento!#REF!=2</formula>
    </cfRule>
    <cfRule type="expression" priority="4475" dxfId="76" stopIfTrue="1">
      <formula>Orçamento!#REF!=3</formula>
    </cfRule>
  </conditionalFormatting>
  <conditionalFormatting sqref="C119 C60:C68 C70:C71 C73">
    <cfRule type="expression" priority="43" dxfId="74" stopIfTrue="1">
      <formula>Orçamento!#REF!=1</formula>
    </cfRule>
    <cfRule type="expression" priority="44" dxfId="75" stopIfTrue="1">
      <formula>Orçamento!#REF!=2</formula>
    </cfRule>
    <cfRule type="expression" priority="45" dxfId="76" stopIfTrue="1">
      <formula>Orçamento!#REF!=3</formula>
    </cfRule>
  </conditionalFormatting>
  <conditionalFormatting sqref="C34:C36">
    <cfRule type="expression" priority="40" dxfId="74" stopIfTrue="1">
      <formula>Orçamento!#REF!=1</formula>
    </cfRule>
    <cfRule type="expression" priority="41" dxfId="75" stopIfTrue="1">
      <formula>Orçamento!#REF!=2</formula>
    </cfRule>
    <cfRule type="expression" priority="42" dxfId="76" stopIfTrue="1">
      <formula>Orçamento!#REF!=3</formula>
    </cfRule>
  </conditionalFormatting>
  <conditionalFormatting sqref="D55:D56">
    <cfRule type="expression" priority="37" dxfId="74" stopIfTrue="1">
      <formula>Orçamento!#REF!=1</formula>
    </cfRule>
    <cfRule type="expression" priority="38" dxfId="75" stopIfTrue="1">
      <formula>Orçamento!#REF!=2</formula>
    </cfRule>
    <cfRule type="expression" priority="39" dxfId="76" stopIfTrue="1">
      <formula>Orçamento!#REF!=3</formula>
    </cfRule>
  </conditionalFormatting>
  <conditionalFormatting sqref="IP113:IP118 IH113:IH118 HZ113:HZ118 HR113:HR118 HJ113:HJ118 HB113:HB118 GT113:GT118 GL113:GL118 GD113:GD118 FV113:FV118 FN113:FN118 FF113:FF118 EX113:EX118 EP113:EP118 EH113:EH118 DZ113:DZ118 DR113:DR118 DJ113:DJ118 DB113:DB118 CT113:CT118 CL113:CL118 CD113:CD118 BV113:BV118 BN113:BN118 BF113:BF118 AX113:AX118 AP113:AP118 AH113:AH118 Z113:Z118 C113:C118 IP102:IP107 IH102:IH107 HZ102:HZ107 HR102:HR107 HJ102:HJ107 HB102:HB107 GT102:GT107 GL102:GL107 GD102:GD107 FV102:FV107 FN102:FN107 FF102:FF107 EX102:EX107 EP102:EP107 EH102:EH107 DZ102:DZ107 DR102:DR107 DJ102:DJ107 DB102:DB107 CT102:CT107 CL102:CL107 CD102:CD107 BV102:BV107 BN102:BN107 BF102:BF107 AX102:AX107 AP102:AP107 AH102:AH107 Z102:Z107 C102:C107">
    <cfRule type="expression" priority="34" dxfId="74" stopIfTrue="1">
      <formula>Orçamento!#REF!=1</formula>
    </cfRule>
    <cfRule type="expression" priority="35" dxfId="75" stopIfTrue="1">
      <formula>Orçamento!#REF!=2</formula>
    </cfRule>
    <cfRule type="expression" priority="36" dxfId="76" stopIfTrue="1">
      <formula>Orçamento!#REF!=3</formula>
    </cfRule>
  </conditionalFormatting>
  <conditionalFormatting sqref="C37:C39">
    <cfRule type="expression" priority="31" dxfId="74" stopIfTrue="1">
      <formula>Orçamento!#REF!=1</formula>
    </cfRule>
    <cfRule type="expression" priority="32" dxfId="75" stopIfTrue="1">
      <formula>Orçamento!#REF!=2</formula>
    </cfRule>
    <cfRule type="expression" priority="33" dxfId="76" stopIfTrue="1">
      <formula>Orçamento!#REF!=3</formula>
    </cfRule>
  </conditionalFormatting>
  <conditionalFormatting sqref="D58">
    <cfRule type="expression" priority="22" dxfId="74" stopIfTrue="1">
      <formula>Orçamento!#REF!=1</formula>
    </cfRule>
    <cfRule type="expression" priority="23" dxfId="75" stopIfTrue="1">
      <formula>Orçamento!#REF!=2</formula>
    </cfRule>
    <cfRule type="expression" priority="24" dxfId="76" stopIfTrue="1">
      <formula>Orçamento!#REF!=3</formula>
    </cfRule>
  </conditionalFormatting>
  <conditionalFormatting sqref="C23">
    <cfRule type="expression" priority="19" dxfId="74" stopIfTrue="1">
      <formula>Orçamento!#REF!=1</formula>
    </cfRule>
    <cfRule type="expression" priority="20" dxfId="75" stopIfTrue="1">
      <formula>Orçamento!#REF!=2</formula>
    </cfRule>
    <cfRule type="expression" priority="21" dxfId="76" stopIfTrue="1">
      <formula>Orçamento!#REF!=3</formula>
    </cfRule>
  </conditionalFormatting>
  <conditionalFormatting sqref="C47">
    <cfRule type="expression" priority="16" dxfId="74" stopIfTrue="1">
      <formula>Orçamento!#REF!=1</formula>
    </cfRule>
    <cfRule type="expression" priority="17" dxfId="75" stopIfTrue="1">
      <formula>Orçamento!#REF!=2</formula>
    </cfRule>
    <cfRule type="expression" priority="18" dxfId="76" stopIfTrue="1">
      <formula>Orçamento!#REF!=3</formula>
    </cfRule>
  </conditionalFormatting>
  <conditionalFormatting sqref="C83:C87">
    <cfRule type="expression" priority="10" dxfId="74" stopIfTrue="1">
      <formula>Orçamento!#REF!=1</formula>
    </cfRule>
    <cfRule type="expression" priority="11" dxfId="75" stopIfTrue="1">
      <formula>Orçamento!#REF!=2</formula>
    </cfRule>
    <cfRule type="expression" priority="12" dxfId="76" stopIfTrue="1">
      <formula>Orçamento!#REF!=3</formula>
    </cfRule>
  </conditionalFormatting>
  <conditionalFormatting sqref="C69">
    <cfRule type="expression" priority="7" dxfId="74" stopIfTrue="1">
      <formula>Orçamento!#REF!=1</formula>
    </cfRule>
    <cfRule type="expression" priority="8" dxfId="75" stopIfTrue="1">
      <formula>Orçamento!#REF!=2</formula>
    </cfRule>
    <cfRule type="expression" priority="9" dxfId="76" stopIfTrue="1">
      <formula>Orçamento!#REF!=3</formula>
    </cfRule>
  </conditionalFormatting>
  <conditionalFormatting sqref="C72">
    <cfRule type="expression" priority="4" dxfId="74" stopIfTrue="1">
      <formula>Orçamento!#REF!=1</formula>
    </cfRule>
    <cfRule type="expression" priority="5" dxfId="75" stopIfTrue="1">
      <formula>Orçamento!#REF!=2</formula>
    </cfRule>
    <cfRule type="expression" priority="6" dxfId="76" stopIfTrue="1">
      <formula>Orçamento!#REF!=3</formula>
    </cfRule>
  </conditionalFormatting>
  <conditionalFormatting sqref="C18">
    <cfRule type="expression" priority="1" dxfId="74" stopIfTrue="1">
      <formula>Orçamento!#REF!=1</formula>
    </cfRule>
    <cfRule type="expression" priority="2" dxfId="75" stopIfTrue="1">
      <formula>Orçamento!#REF!=2</formula>
    </cfRule>
    <cfRule type="expression" priority="3" dxfId="76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1" r:id="rId1"/>
  <rowBreaks count="2" manualBreakCount="2">
    <brk id="45" max="7" man="1"/>
    <brk id="84" max="7" man="1"/>
  </rowBreaks>
  <ignoredErrors>
    <ignoredError sqref="H20 H112 H33 H91 H49 H74 F115 H59" formula="1"/>
    <ignoredError sqref="F6 A5:C12 D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7.140625" style="177" customWidth="1"/>
    <col min="2" max="2" width="9.421875" style="177" customWidth="1"/>
    <col min="3" max="3" width="54.140625" style="177" customWidth="1"/>
    <col min="4" max="4" width="6.28125" style="177" customWidth="1"/>
    <col min="5" max="5" width="10.28125" style="177" customWidth="1"/>
    <col min="6" max="6" width="10.7109375" style="177" bestFit="1" customWidth="1"/>
    <col min="7" max="12" width="11.7109375" style="177" customWidth="1"/>
    <col min="13" max="15" width="11.7109375" style="177" hidden="1" customWidth="1"/>
    <col min="16" max="16" width="10.7109375" style="177" customWidth="1"/>
    <col min="17" max="16384" width="9.140625" style="177" customWidth="1"/>
  </cols>
  <sheetData>
    <row r="1" ht="37.5" customHeight="1">
      <c r="A1" s="132" t="s">
        <v>66</v>
      </c>
    </row>
    <row r="2" spans="1:16" ht="12.75" customHeight="1">
      <c r="A2" s="178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</row>
    <row r="3" spans="1:16" ht="1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8" ht="12.75" customHeight="1">
      <c r="A4" s="180"/>
      <c r="B4" s="180"/>
      <c r="C4" s="180"/>
      <c r="D4" s="180"/>
      <c r="E4" s="180"/>
      <c r="F4" s="180"/>
      <c r="G4" s="180"/>
      <c r="H4" s="180"/>
    </row>
    <row r="5" spans="1:7" ht="15.75" customHeight="1">
      <c r="A5" s="181" t="str">
        <f>'P. BDI'!B3</f>
        <v>Edital :</v>
      </c>
      <c r="B5" s="181"/>
      <c r="C5" s="182" t="str">
        <f>'P. BDI'!C3:F3</f>
        <v>TP-017/2019</v>
      </c>
      <c r="D5" s="181" t="s">
        <v>196</v>
      </c>
      <c r="E5" s="181"/>
      <c r="F5" s="183">
        <f>Orçamento!F5</f>
        <v>228.35</v>
      </c>
      <c r="G5" s="184"/>
    </row>
    <row r="6" spans="1:7" ht="12.75">
      <c r="A6" s="181" t="str">
        <f>'P. BDI'!B4</f>
        <v>Tomador: </v>
      </c>
      <c r="B6" s="181"/>
      <c r="C6" s="182" t="str">
        <f>'P. BDI'!C4:F4</f>
        <v>Prefeitura Municipal de Dois Vizinhos - PR</v>
      </c>
      <c r="D6" s="181" t="s">
        <v>100</v>
      </c>
      <c r="E6" s="181"/>
      <c r="F6" s="185" t="e">
        <f>Orçamento!H122</f>
        <v>#VALUE!</v>
      </c>
      <c r="G6" s="186"/>
    </row>
    <row r="7" spans="1:8" ht="12.75">
      <c r="A7" s="181" t="str">
        <f>'P. BDI'!B5</f>
        <v>Empreendimento: </v>
      </c>
      <c r="B7" s="181"/>
      <c r="C7" s="182" t="str">
        <f>'P. BDI'!C5:F5</f>
        <v>Construção da Sede da AMEDV-RCC</v>
      </c>
      <c r="D7" s="181" t="s">
        <v>82</v>
      </c>
      <c r="E7" s="181"/>
      <c r="F7" s="185" t="e">
        <f>F6/F5</f>
        <v>#VALUE!</v>
      </c>
      <c r="G7" s="186"/>
      <c r="H7" s="188"/>
    </row>
    <row r="8" spans="1:8" ht="12.75">
      <c r="A8" s="181" t="str">
        <f>'P. BDI'!B6</f>
        <v>Local da Obra:</v>
      </c>
      <c r="B8" s="181"/>
      <c r="C8" s="182" t="str">
        <f>'P. BDI'!C6:F6</f>
        <v>Rua Irma Romancini, 61 - Loteamento Cazella</v>
      </c>
      <c r="D8" s="189"/>
      <c r="E8" s="188"/>
      <c r="F8" s="188"/>
      <c r="G8" s="188"/>
      <c r="H8" s="188"/>
    </row>
    <row r="9" spans="1:8" ht="12.75">
      <c r="A9" s="181" t="str">
        <f>'P. BDI'!B7</f>
        <v>Empresa Prop.:</v>
      </c>
      <c r="B9" s="181"/>
      <c r="C9" s="182" t="str">
        <f>'P. BDI'!C7:F7</f>
        <v>xxxxxxxxxxxxxx</v>
      </c>
      <c r="D9" s="189"/>
      <c r="E9" s="188"/>
      <c r="F9" s="188"/>
      <c r="G9" s="188"/>
      <c r="H9" s="188"/>
    </row>
    <row r="10" spans="1:8" ht="12.75">
      <c r="A10" s="181" t="str">
        <f>'P. BDI'!B8</f>
        <v>CNPJ:</v>
      </c>
      <c r="B10" s="181"/>
      <c r="C10" s="182" t="str">
        <f>'P. BDI'!C8:F8</f>
        <v>xxxxxxxxxxxxxx</v>
      </c>
      <c r="D10" s="189"/>
      <c r="E10" s="188"/>
      <c r="F10" s="188"/>
      <c r="G10" s="188"/>
      <c r="H10" s="188"/>
    </row>
    <row r="11" spans="1:8" ht="12.75">
      <c r="A11" s="181" t="str">
        <f>'P. BDI'!B9</f>
        <v>Data Base:</v>
      </c>
      <c r="B11" s="181"/>
      <c r="C11" s="190" t="str">
        <f>'P. BDI'!C9:F9</f>
        <v>SINAPI FEV/2019 DESONERADO</v>
      </c>
      <c r="D11" s="189"/>
      <c r="E11" s="189"/>
      <c r="F11" s="191"/>
      <c r="G11" s="149"/>
      <c r="H11" s="149"/>
    </row>
    <row r="12" spans="1:8" ht="12.75">
      <c r="A12" s="181" t="s">
        <v>105</v>
      </c>
      <c r="B12" s="181"/>
      <c r="C12" s="87" t="e">
        <f>'P. BDI'!F31</f>
        <v>#VALUE!</v>
      </c>
      <c r="D12" s="189"/>
      <c r="E12" s="189"/>
      <c r="F12" s="191"/>
      <c r="G12" s="149"/>
      <c r="H12" s="149"/>
    </row>
    <row r="13" spans="1:8" ht="12.75">
      <c r="A13" s="192"/>
      <c r="B13" s="193"/>
      <c r="C13" s="194"/>
      <c r="D13" s="188"/>
      <c r="E13" s="188"/>
      <c r="F13" s="188"/>
      <c r="G13" s="188"/>
      <c r="H13" s="188"/>
    </row>
    <row r="15" spans="2:16" ht="12.75">
      <c r="B15" s="195" t="s">
        <v>73</v>
      </c>
      <c r="C15" s="196" t="s">
        <v>99</v>
      </c>
      <c r="D15" s="196"/>
      <c r="E15" s="196" t="s">
        <v>106</v>
      </c>
      <c r="F15" s="196"/>
      <c r="G15" s="195" t="s">
        <v>107</v>
      </c>
      <c r="H15" s="195" t="s">
        <v>108</v>
      </c>
      <c r="I15" s="195" t="s">
        <v>109</v>
      </c>
      <c r="J15" s="195" t="s">
        <v>110</v>
      </c>
      <c r="K15" s="195" t="s">
        <v>111</v>
      </c>
      <c r="L15" s="195" t="s">
        <v>112</v>
      </c>
      <c r="M15" s="195" t="s">
        <v>113</v>
      </c>
      <c r="N15" s="195" t="s">
        <v>114</v>
      </c>
      <c r="O15" s="195" t="s">
        <v>115</v>
      </c>
      <c r="P15" s="195" t="s">
        <v>116</v>
      </c>
    </row>
    <row r="16" spans="2:16" ht="12.75">
      <c r="B16" s="197" t="str">
        <f>QCI!B26</f>
        <v>.1</v>
      </c>
      <c r="C16" s="130" t="str">
        <f>QCI!C26</f>
        <v>SERVIÇOS PRELIMINARES</v>
      </c>
      <c r="D16" s="130"/>
      <c r="E16" s="199" t="e">
        <f>QCI!F26</f>
        <v>#VALUE!</v>
      </c>
      <c r="F16" s="199"/>
      <c r="G16" s="280"/>
      <c r="H16" s="280"/>
      <c r="I16" s="280"/>
      <c r="J16" s="280"/>
      <c r="K16" s="280"/>
      <c r="L16" s="280"/>
      <c r="M16" s="260"/>
      <c r="N16" s="260"/>
      <c r="O16" s="260"/>
      <c r="P16" s="261">
        <f>SUM(G16:O16)</f>
        <v>0</v>
      </c>
    </row>
    <row r="17" spans="2:16" ht="12.75">
      <c r="B17" s="197" t="str">
        <f>QCI!B27</f>
        <v>.2</v>
      </c>
      <c r="C17" s="130" t="str">
        <f>QCI!C27</f>
        <v>ESTRUTURA</v>
      </c>
      <c r="D17" s="130"/>
      <c r="E17" s="199" t="e">
        <f>QCI!F27</f>
        <v>#VALUE!</v>
      </c>
      <c r="F17" s="199"/>
      <c r="G17" s="281"/>
      <c r="H17" s="280"/>
      <c r="I17" s="280"/>
      <c r="J17" s="280"/>
      <c r="K17" s="280"/>
      <c r="L17" s="280"/>
      <c r="M17" s="260"/>
      <c r="N17" s="260"/>
      <c r="O17" s="260"/>
      <c r="P17" s="263">
        <f aca="true" t="shared" si="0" ref="P17:P23">SUM(G17:O17)</f>
        <v>0</v>
      </c>
    </row>
    <row r="18" spans="2:16" ht="12.75">
      <c r="B18" s="197" t="str">
        <f>QCI!B28</f>
        <v>.3</v>
      </c>
      <c r="C18" s="130" t="str">
        <f>QCI!C28</f>
        <v>VEDAÇÃO, PISOS E REVESTIMENTOS</v>
      </c>
      <c r="D18" s="130"/>
      <c r="E18" s="199" t="e">
        <f>QCI!F28</f>
        <v>#VALUE!</v>
      </c>
      <c r="F18" s="199"/>
      <c r="G18" s="281"/>
      <c r="H18" s="280"/>
      <c r="I18" s="280"/>
      <c r="J18" s="281"/>
      <c r="K18" s="281"/>
      <c r="L18" s="281"/>
      <c r="M18" s="262"/>
      <c r="N18" s="262"/>
      <c r="O18" s="262"/>
      <c r="P18" s="263">
        <f t="shared" si="0"/>
        <v>0</v>
      </c>
    </row>
    <row r="19" spans="2:16" ht="12.75">
      <c r="B19" s="197" t="str">
        <f>QCI!B29</f>
        <v>.4</v>
      </c>
      <c r="C19" s="130" t="str">
        <f>QCI!C29</f>
        <v>FORRO, COBERTURA E ÁGUAS PLUVIAIS</v>
      </c>
      <c r="D19" s="130"/>
      <c r="E19" s="199" t="e">
        <f>QCI!F29</f>
        <v>#VALUE!</v>
      </c>
      <c r="F19" s="199"/>
      <c r="G19" s="281"/>
      <c r="H19" s="281"/>
      <c r="I19" s="281"/>
      <c r="J19" s="281"/>
      <c r="K19" s="281"/>
      <c r="L19" s="281"/>
      <c r="M19" s="262"/>
      <c r="N19" s="262"/>
      <c r="O19" s="262"/>
      <c r="P19" s="263">
        <f t="shared" si="0"/>
        <v>0</v>
      </c>
    </row>
    <row r="20" spans="2:16" ht="12.75">
      <c r="B20" s="197" t="str">
        <f>QCI!B30</f>
        <v>.5</v>
      </c>
      <c r="C20" s="130" t="str">
        <f>QCI!C30</f>
        <v>ESQUADRIAS E ACESSÓRIOS</v>
      </c>
      <c r="D20" s="130"/>
      <c r="E20" s="199" t="e">
        <f>QCI!F30</f>
        <v>#VALUE!</v>
      </c>
      <c r="F20" s="199"/>
      <c r="G20" s="281"/>
      <c r="H20" s="281"/>
      <c r="I20" s="281"/>
      <c r="J20" s="281"/>
      <c r="K20" s="281"/>
      <c r="L20" s="281"/>
      <c r="M20" s="262"/>
      <c r="N20" s="262"/>
      <c r="O20" s="262"/>
      <c r="P20" s="263">
        <f t="shared" si="0"/>
        <v>0</v>
      </c>
    </row>
    <row r="21" spans="2:16" ht="12.75">
      <c r="B21" s="197" t="str">
        <f>QCI!B31</f>
        <v>.6</v>
      </c>
      <c r="C21" s="130" t="str">
        <f>QCI!C31</f>
        <v>INSTALAÇÕES HIDROSSANITÁRIAS</v>
      </c>
      <c r="D21" s="130"/>
      <c r="E21" s="199" t="e">
        <f>QCI!F31</f>
        <v>#VALUE!</v>
      </c>
      <c r="F21" s="199"/>
      <c r="G21" s="281"/>
      <c r="H21" s="281"/>
      <c r="I21" s="281"/>
      <c r="J21" s="281"/>
      <c r="K21" s="281"/>
      <c r="L21" s="281"/>
      <c r="M21" s="262"/>
      <c r="N21" s="262"/>
      <c r="O21" s="262"/>
      <c r="P21" s="263">
        <f t="shared" si="0"/>
        <v>0</v>
      </c>
    </row>
    <row r="22" spans="2:16" ht="12.75">
      <c r="B22" s="197" t="str">
        <f>QCI!B32</f>
        <v>.7</v>
      </c>
      <c r="C22" s="130" t="str">
        <f>QCI!C32</f>
        <v>INSTALAÇÕES ELÉTRICAS</v>
      </c>
      <c r="D22" s="130"/>
      <c r="E22" s="199" t="e">
        <f>QCI!F32</f>
        <v>#VALUE!</v>
      </c>
      <c r="F22" s="199"/>
      <c r="G22" s="281"/>
      <c r="H22" s="281"/>
      <c r="I22" s="281"/>
      <c r="J22" s="281"/>
      <c r="K22" s="281"/>
      <c r="L22" s="281"/>
      <c r="M22" s="262"/>
      <c r="N22" s="262"/>
      <c r="O22" s="262"/>
      <c r="P22" s="263">
        <f t="shared" si="0"/>
        <v>0</v>
      </c>
    </row>
    <row r="23" spans="2:16" ht="12.75">
      <c r="B23" s="197" t="str">
        <f>QCI!B33</f>
        <v>.8</v>
      </c>
      <c r="C23" s="130" t="str">
        <f>QCI!C33</f>
        <v>PINTURA, FACHADA E SERVIÇOS FINAIS</v>
      </c>
      <c r="D23" s="130"/>
      <c r="E23" s="199" t="e">
        <f>QCI!F33</f>
        <v>#VALUE!</v>
      </c>
      <c r="F23" s="199"/>
      <c r="G23" s="281"/>
      <c r="H23" s="281"/>
      <c r="I23" s="281"/>
      <c r="J23" s="281"/>
      <c r="K23" s="281"/>
      <c r="L23" s="281"/>
      <c r="M23" s="262"/>
      <c r="N23" s="262"/>
      <c r="O23" s="262"/>
      <c r="P23" s="263">
        <f t="shared" si="0"/>
        <v>0</v>
      </c>
    </row>
    <row r="24" spans="2:16" ht="12.75" hidden="1">
      <c r="B24" s="197"/>
      <c r="C24" s="130"/>
      <c r="D24" s="130"/>
      <c r="E24" s="199"/>
      <c r="F24" s="199"/>
      <c r="G24" s="262"/>
      <c r="H24" s="262"/>
      <c r="I24" s="262"/>
      <c r="J24" s="262"/>
      <c r="K24" s="262"/>
      <c r="L24" s="262"/>
      <c r="M24" s="262"/>
      <c r="N24" s="262"/>
      <c r="O24" s="262"/>
      <c r="P24" s="263"/>
    </row>
    <row r="25" spans="2:16" ht="12.75" hidden="1">
      <c r="B25" s="201"/>
      <c r="C25" s="130"/>
      <c r="D25" s="130"/>
      <c r="E25" s="199"/>
      <c r="F25" s="199"/>
      <c r="G25" s="262"/>
      <c r="H25" s="262"/>
      <c r="I25" s="262"/>
      <c r="J25" s="262"/>
      <c r="K25" s="262"/>
      <c r="L25" s="262"/>
      <c r="M25" s="262"/>
      <c r="N25" s="262"/>
      <c r="O25" s="262"/>
      <c r="P25" s="263"/>
    </row>
    <row r="26" spans="2:16" ht="12.75" hidden="1">
      <c r="B26" s="201"/>
      <c r="C26" s="128"/>
      <c r="D26" s="128"/>
      <c r="E26" s="202"/>
      <c r="F26" s="202"/>
      <c r="G26" s="262"/>
      <c r="H26" s="262"/>
      <c r="I26" s="262"/>
      <c r="J26" s="262"/>
      <c r="K26" s="262"/>
      <c r="L26" s="262"/>
      <c r="M26" s="262"/>
      <c r="N26" s="262"/>
      <c r="O26" s="262"/>
      <c r="P26" s="263"/>
    </row>
    <row r="27" spans="2:16" ht="12.75" hidden="1">
      <c r="B27" s="201"/>
      <c r="C27" s="128"/>
      <c r="D27" s="128"/>
      <c r="E27" s="202"/>
      <c r="F27" s="202"/>
      <c r="G27" s="262"/>
      <c r="H27" s="262"/>
      <c r="I27" s="262"/>
      <c r="J27" s="262"/>
      <c r="K27" s="262"/>
      <c r="L27" s="262"/>
      <c r="M27" s="262"/>
      <c r="N27" s="262"/>
      <c r="O27" s="262"/>
      <c r="P27" s="263"/>
    </row>
    <row r="28" spans="2:16" ht="12.75" hidden="1">
      <c r="B28" s="201"/>
      <c r="C28" s="128"/>
      <c r="D28" s="128"/>
      <c r="E28" s="202"/>
      <c r="F28" s="202"/>
      <c r="G28" s="262"/>
      <c r="H28" s="262"/>
      <c r="I28" s="262"/>
      <c r="J28" s="262"/>
      <c r="K28" s="262"/>
      <c r="L28" s="262"/>
      <c r="M28" s="262"/>
      <c r="N28" s="262"/>
      <c r="O28" s="262"/>
      <c r="P28" s="263"/>
    </row>
    <row r="29" spans="2:16" ht="12.75" hidden="1">
      <c r="B29" s="264"/>
      <c r="C29" s="129"/>
      <c r="D29" s="129"/>
      <c r="E29" s="265"/>
      <c r="F29" s="265"/>
      <c r="G29" s="266"/>
      <c r="H29" s="266"/>
      <c r="I29" s="266"/>
      <c r="J29" s="266"/>
      <c r="K29" s="266"/>
      <c r="L29" s="266"/>
      <c r="M29" s="266"/>
      <c r="N29" s="266"/>
      <c r="O29" s="266"/>
      <c r="P29" s="267"/>
    </row>
    <row r="30" spans="2:16" ht="12.75">
      <c r="B30" s="268" t="s">
        <v>118</v>
      </c>
      <c r="C30" s="268"/>
      <c r="D30" s="268"/>
      <c r="E30" s="269">
        <v>1</v>
      </c>
      <c r="F30" s="270"/>
      <c r="G30" s="271" t="e">
        <f aca="true" t="shared" si="1" ref="G30:O30">G31/$E$31</f>
        <v>#VALUE!</v>
      </c>
      <c r="H30" s="271" t="e">
        <f t="shared" si="1"/>
        <v>#VALUE!</v>
      </c>
      <c r="I30" s="271" t="e">
        <f t="shared" si="1"/>
        <v>#VALUE!</v>
      </c>
      <c r="J30" s="271" t="e">
        <f t="shared" si="1"/>
        <v>#VALUE!</v>
      </c>
      <c r="K30" s="271" t="e">
        <f t="shared" si="1"/>
        <v>#VALUE!</v>
      </c>
      <c r="L30" s="271" t="e">
        <f t="shared" si="1"/>
        <v>#VALUE!</v>
      </c>
      <c r="M30" s="271" t="e">
        <f t="shared" si="1"/>
        <v>#VALUE!</v>
      </c>
      <c r="N30" s="271" t="e">
        <f t="shared" si="1"/>
        <v>#VALUE!</v>
      </c>
      <c r="O30" s="271" t="e">
        <f t="shared" si="1"/>
        <v>#VALUE!</v>
      </c>
      <c r="P30" s="272"/>
    </row>
    <row r="31" spans="2:16" ht="12.75">
      <c r="B31" s="268" t="s">
        <v>25</v>
      </c>
      <c r="C31" s="268"/>
      <c r="D31" s="268"/>
      <c r="E31" s="273" t="e">
        <f>SUM(E16:F29)</f>
        <v>#VALUE!</v>
      </c>
      <c r="F31" s="202"/>
      <c r="G31" s="274" t="e">
        <f>(G16*$E$16)+(G17*$E$17)+(G18*$E$18)+(G19*$E$19)+(G20*$E$20)+(G21*$E$21)+(G22*$E$22)+(G23*$E$23)</f>
        <v>#VALUE!</v>
      </c>
      <c r="H31" s="274" t="e">
        <f aca="true" t="shared" si="2" ref="H31:O31">(H16*$E$16)+(H17*$E$17)+(H18*$E$18)+(H19*$E$19)+(H20*$E$20)+(H21*$E$21)+(H22*$E$22)+(H23*$E$23)</f>
        <v>#VALUE!</v>
      </c>
      <c r="I31" s="274" t="e">
        <f t="shared" si="2"/>
        <v>#VALUE!</v>
      </c>
      <c r="J31" s="274" t="e">
        <f t="shared" si="2"/>
        <v>#VALUE!</v>
      </c>
      <c r="K31" s="274" t="e">
        <f t="shared" si="2"/>
        <v>#VALUE!</v>
      </c>
      <c r="L31" s="274" t="e">
        <f t="shared" si="2"/>
        <v>#VALUE!</v>
      </c>
      <c r="M31" s="274" t="e">
        <f t="shared" si="2"/>
        <v>#VALUE!</v>
      </c>
      <c r="N31" s="274" t="e">
        <f t="shared" si="2"/>
        <v>#VALUE!</v>
      </c>
      <c r="O31" s="274" t="e">
        <f t="shared" si="2"/>
        <v>#VALUE!</v>
      </c>
      <c r="P31" s="275"/>
    </row>
    <row r="32" spans="2:16" ht="12.75">
      <c r="B32" s="268" t="s">
        <v>117</v>
      </c>
      <c r="C32" s="268"/>
      <c r="D32" s="268"/>
      <c r="E32" s="276"/>
      <c r="F32" s="277"/>
      <c r="G32" s="278" t="e">
        <f>G31</f>
        <v>#VALUE!</v>
      </c>
      <c r="H32" s="278" t="e">
        <f>H31+G32</f>
        <v>#VALUE!</v>
      </c>
      <c r="I32" s="278" t="e">
        <f aca="true" t="shared" si="3" ref="I32:O32">I31+H32</f>
        <v>#VALUE!</v>
      </c>
      <c r="J32" s="278" t="e">
        <f t="shared" si="3"/>
        <v>#VALUE!</v>
      </c>
      <c r="K32" s="278" t="e">
        <f t="shared" si="3"/>
        <v>#VALUE!</v>
      </c>
      <c r="L32" s="278" t="e">
        <f t="shared" si="3"/>
        <v>#VALUE!</v>
      </c>
      <c r="M32" s="278" t="e">
        <f t="shared" si="3"/>
        <v>#VALUE!</v>
      </c>
      <c r="N32" s="278" t="e">
        <f t="shared" si="3"/>
        <v>#VALUE!</v>
      </c>
      <c r="O32" s="278" t="e">
        <f t="shared" si="3"/>
        <v>#VALUE!</v>
      </c>
      <c r="P32" s="279"/>
    </row>
    <row r="38" spans="6:8" ht="12.75">
      <c r="F38" s="165" t="s">
        <v>120</v>
      </c>
      <c r="G38" s="171">
        <f>'P. BDI'!C41</f>
        <v>0</v>
      </c>
      <c r="H38" s="208"/>
    </row>
    <row r="39" spans="6:7" ht="12.75">
      <c r="F39" s="167" t="s">
        <v>122</v>
      </c>
      <c r="G39" s="207">
        <f>'P. BDI'!C42</f>
        <v>0</v>
      </c>
    </row>
    <row r="40" spans="6:7" ht="12.75">
      <c r="F40" s="167"/>
      <c r="G40" s="207"/>
    </row>
    <row r="41" spans="6:7" ht="12.75">
      <c r="F41" s="169"/>
      <c r="G41" s="86"/>
    </row>
    <row r="42" spans="6:7" ht="12.75">
      <c r="F42" s="169"/>
      <c r="G42" s="86"/>
    </row>
    <row r="43" spans="6:7" ht="12.75">
      <c r="F43" s="83"/>
      <c r="G43" s="136"/>
    </row>
    <row r="44" spans="6:7" ht="12.75">
      <c r="F44" s="136"/>
      <c r="G44" s="136"/>
    </row>
    <row r="45" spans="6:8" ht="12.75">
      <c r="F45" s="165" t="s">
        <v>121</v>
      </c>
      <c r="G45" s="171">
        <f>'P. BDI'!C47</f>
        <v>0</v>
      </c>
      <c r="H45" s="208"/>
    </row>
    <row r="46" spans="6:7" ht="12.75">
      <c r="F46" s="167" t="s">
        <v>61</v>
      </c>
      <c r="G46" s="207">
        <f>'P. BDI'!C48</f>
        <v>0</v>
      </c>
    </row>
  </sheetData>
  <sheetProtection password="C637" sheet="1" selectLockedCells="1"/>
  <mergeCells count="51">
    <mergeCell ref="C26:D26"/>
    <mergeCell ref="C27:D27"/>
    <mergeCell ref="C15:D15"/>
    <mergeCell ref="C16:D16"/>
    <mergeCell ref="C17:D17"/>
    <mergeCell ref="C18:D18"/>
    <mergeCell ref="C19:D19"/>
    <mergeCell ref="C20:D20"/>
    <mergeCell ref="C24:D24"/>
    <mergeCell ref="C25:D25"/>
    <mergeCell ref="E20:F20"/>
    <mergeCell ref="C22:D22"/>
    <mergeCell ref="E25:F25"/>
    <mergeCell ref="C23:D23"/>
    <mergeCell ref="E21:F21"/>
    <mergeCell ref="E22:F22"/>
    <mergeCell ref="E23:F23"/>
    <mergeCell ref="B32:D32"/>
    <mergeCell ref="E32:F32"/>
    <mergeCell ref="E28:F28"/>
    <mergeCell ref="E29:F29"/>
    <mergeCell ref="E30:F30"/>
    <mergeCell ref="E31:F31"/>
    <mergeCell ref="B30:D30"/>
    <mergeCell ref="A2:P3"/>
    <mergeCell ref="A11:B11"/>
    <mergeCell ref="A12:B12"/>
    <mergeCell ref="E26:F26"/>
    <mergeCell ref="E27:F27"/>
    <mergeCell ref="A7:B7"/>
    <mergeCell ref="D7:E7"/>
    <mergeCell ref="F7:G7"/>
    <mergeCell ref="E24:F24"/>
    <mergeCell ref="A9:B9"/>
    <mergeCell ref="A10:B10"/>
    <mergeCell ref="B31:D31"/>
    <mergeCell ref="C28:D28"/>
    <mergeCell ref="C29:D29"/>
    <mergeCell ref="C21:D21"/>
    <mergeCell ref="E15:F15"/>
    <mergeCell ref="E16:F16"/>
    <mergeCell ref="E17:F17"/>
    <mergeCell ref="E18:F18"/>
    <mergeCell ref="E19:F19"/>
    <mergeCell ref="A5:B5"/>
    <mergeCell ref="D5:E5"/>
    <mergeCell ref="F5:G5"/>
    <mergeCell ref="A6:B6"/>
    <mergeCell ref="D6:E6"/>
    <mergeCell ref="A8:B8"/>
    <mergeCell ref="F6:G6"/>
  </mergeCells>
  <conditionalFormatting sqref="C16:C28">
    <cfRule type="expression" priority="13" dxfId="74" stopIfTrue="1">
      <formula>$J16=1</formula>
    </cfRule>
    <cfRule type="expression" priority="14" dxfId="75" stopIfTrue="1">
      <formula>$K16=2</formula>
    </cfRule>
    <cfRule type="expression" priority="15" dxfId="76" stopIfTrue="1">
      <formula>$K16=3</formula>
    </cfRule>
  </conditionalFormatting>
  <conditionalFormatting sqref="C29">
    <cfRule type="expression" priority="7" dxfId="74" stopIfTrue="1">
      <formula>$J29=1</formula>
    </cfRule>
    <cfRule type="expression" priority="8" dxfId="75" stopIfTrue="1">
      <formula>$K29=2</formula>
    </cfRule>
    <cfRule type="expression" priority="9" dxfId="76" stopIfTrue="1">
      <formula>$K29=3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  <ignoredErrors>
    <ignoredError sqref="A5:C12 F5:G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2019-05-24T18:51:40Z</cp:lastPrinted>
  <dcterms:created xsi:type="dcterms:W3CDTF">2006-10-10T19:21:35Z</dcterms:created>
  <dcterms:modified xsi:type="dcterms:W3CDTF">2019-05-24T18:59:51Z</dcterms:modified>
  <cp:category/>
  <cp:version/>
  <cp:contentType/>
  <cp:contentStatus/>
</cp:coreProperties>
</file>