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0"/>
  </bookViews>
  <sheets>
    <sheet name="P. BDI" sheetId="1" r:id="rId1"/>
    <sheet name="QCI" sheetId="2" r:id="rId2"/>
    <sheet name="Orçamento" sheetId="3" r:id="rId3"/>
    <sheet name="CRONO MORADIAS 08-08-07" sheetId="4" state="hidden" r:id="rId4"/>
    <sheet name="CRON" sheetId="5" r:id="rId5"/>
  </sheets>
  <definedNames>
    <definedName name="_xlnm.Print_Area" localSheetId="4">'CRON'!$A$2:$P$58</definedName>
    <definedName name="_xlnm.Print_Area" localSheetId="3">'CRONO MORADIAS 08-08-07'!$A$1:$P$36</definedName>
    <definedName name="_xlnm.Print_Area" localSheetId="2">'Orçamento'!$A$2:$H$53</definedName>
    <definedName name="_xlnm.Print_Area" localSheetId="0">'P. BDI'!$A$2:$F$51</definedName>
    <definedName name="_xlnm.Print_Area" localSheetId="1">'QCI'!$A$2:$H$63</definedName>
  </definedNames>
  <calcPr fullCalcOnLoad="1"/>
</workbook>
</file>

<file path=xl/sharedStrings.xml><?xml version="1.0" encoding="utf-8"?>
<sst xmlns="http://schemas.openxmlformats.org/spreadsheetml/2006/main" count="241" uniqueCount="176">
  <si>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</si>
  <si>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</si>
  <si>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</si>
  <si>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</si>
  <si>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</si>
  <si>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</si>
  <si>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</si>
  <si>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</si>
  <si>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</si>
  <si>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</si>
  <si>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</si>
  <si>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</si>
  <si>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</si>
  <si>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>M2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</si>
  <si>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</si>
  <si>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</si>
  <si>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</si>
  <si>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</si>
  <si>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</si>
  <si>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</si>
  <si>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</si>
  <si>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</si>
  <si>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</si>
  <si>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</si>
  <si>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</si>
  <si>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</si>
  <si>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</si>
  <si>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</si>
  <si>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</si>
  <si>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</si>
  <si>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</si>
  <si>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</si>
  <si>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</si>
  <si>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</si>
  <si>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</si>
  <si>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</si>
  <si>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</si>
  <si>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</si>
  <si>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</si>
  <si>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</si>
  <si>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</si>
  <si>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</si>
  <si>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</si>
  <si>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</si>
  <si>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</si>
  <si>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</si>
  <si>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</si>
  <si>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</si>
  <si>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</si>
  <si>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</si>
  <si>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</si>
  <si>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</si>
  <si>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</si>
  <si>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</si>
  <si>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</si>
  <si>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</si>
  <si>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</si>
  <si>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</si>
  <si>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</si>
  <si>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</si>
  <si>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</si>
  <si>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</si>
  <si>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</si>
  <si>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</si>
  <si>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</si>
  <si>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</si>
  <si>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</si>
  <si>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</si>
  <si>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</si>
  <si>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</si>
  <si>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</si>
  <si>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</si>
  <si>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M3</t>
  </si>
  <si>
    <t>ITEM .</t>
  </si>
  <si>
    <t>REF.</t>
  </si>
  <si>
    <t>DESCRIÇÃO</t>
  </si>
  <si>
    <t>QUANT.</t>
  </si>
  <si>
    <t>VALOR UNIT C/ BDI</t>
  </si>
  <si>
    <t>TOTAL</t>
  </si>
  <si>
    <t>VALOR TOTAL DA OBRA :</t>
  </si>
  <si>
    <t>VALOR TOTAL DA OBRA COM BDI: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</si>
  <si>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</si>
  <si>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</si>
  <si>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</si>
  <si>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</si>
  <si>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</si>
  <si>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</si>
  <si>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</si>
  <si>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</si>
  <si>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</si>
  <si>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</si>
  <si>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</si>
  <si>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</si>
  <si>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</si>
  <si>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</si>
  <si>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</si>
  <si>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</si>
  <si>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</si>
  <si>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</si>
  <si>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</si>
  <si>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</si>
  <si>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</si>
  <si>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</si>
  <si>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</si>
  <si>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</si>
  <si>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</si>
  <si>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</si>
  <si>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</si>
  <si>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</si>
  <si>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</si>
  <si>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</si>
  <si>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</si>
  <si>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</si>
  <si>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</si>
  <si>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</si>
  <si>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</si>
  <si>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</si>
  <si>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</si>
  <si>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Carimbo e Assinatura CREA/CAU:</t>
  </si>
  <si>
    <t>Área:</t>
  </si>
  <si>
    <t>N° Contrato de Repasse:</t>
  </si>
  <si>
    <t xml:space="preserve"> e que esta é a mais adequada para a Administração Pública.</t>
  </si>
  <si>
    <t>Declaro que a alternativa adotada é COM Desoneração</t>
  </si>
  <si>
    <t xml:space="preserve">BDI Adotado </t>
  </si>
  <si>
    <t>UND.</t>
  </si>
  <si>
    <t xml:space="preserve">VALOR UNIT </t>
  </si>
  <si>
    <t>Recursos proprios</t>
  </si>
  <si>
    <t>Implantação de Escadaria</t>
  </si>
  <si>
    <t>SERVIÇOS</t>
  </si>
  <si>
    <t>KG</t>
  </si>
  <si>
    <t>PLANTIO DE GRAMA ESMERALDA EM ROLO</t>
  </si>
  <si>
    <t>74209/1</t>
  </si>
  <si>
    <t>PLACA DE OBRA EM CHAPA DE ACO GALVANIZADO 1,25X2,00 M</t>
  </si>
  <si>
    <t>SINAPI JANEIRO 2019</t>
  </si>
  <si>
    <t>LOCACAO CONVENCIONAL DE OBRA, UTILIZANDO GABARITO DE TÁBUAS CORRIDAS PONTALETADAS A CADA 2,00M -  2 UTILIZAÇÕES. AF_10/2018</t>
  </si>
  <si>
    <t>M</t>
  </si>
  <si>
    <t>REATERRO MANUAL APILOADO COM SOQUETE E REGULARIZAÇÃO DO TERRENO. AF_10/2017</t>
  </si>
  <si>
    <t>CONCRETO USINADO BOMBEAVEL, CLASSE DE RESISTENCIA C20, COM BRITA 0 E 1, SLUMP = 100 +/- 20 MM, INCLUI SERVICO DE BOMBEAMENTO (NBR 8953)</t>
  </si>
  <si>
    <t xml:space="preserve">M3    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</si>
  <si>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</si>
  <si>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UMA EDIFICAÇÃO TÉRREA OU SOBRADO UTILIZANDO AÇO CA-50 DE 6,3 MM - MONTAGEM. AF_12/2015</t>
  </si>
  <si>
    <t>Área da obra:</t>
  </si>
  <si>
    <t>Área da Ampli:</t>
  </si>
  <si>
    <t>Responsável Legal: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</si>
  <si>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</si>
  <si>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</si>
  <si>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</si>
  <si>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</si>
  <si>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</si>
  <si>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</si>
  <si>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</si>
  <si>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</si>
  <si>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</si>
  <si>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</si>
  <si>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</si>
  <si>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COMP. 01</t>
  </si>
  <si>
    <t>1.12</t>
  </si>
  <si>
    <t>EXECUÇÃO DE PASSEIO EM PISO PODOTATIL, COM BLOCO COLORIDO DE 20 X 20 CM, ESPESSURA 6 CM.</t>
  </si>
  <si>
    <t>FORNECIMENTO E INSTALAÇÃO DE GUARDA-CORPO EM TUBO DE ACO GALVANIZADO 1 1/2" e 2"</t>
  </si>
  <si>
    <t>COMP. 02</t>
  </si>
  <si>
    <t>COMP. 03</t>
  </si>
  <si>
    <t>CORRIMAO EM TUBO ACO GALVANIZADO DN 50MM (2") COM BRACADEIRA</t>
  </si>
  <si>
    <t>FABRICAÇÃO, MONTAGEM E DESMONTAGEM DE FÔRMA PARA ESTRUTURAS EM CONCRETO, EM MADEIRA SERRADA, E=25 MM, 4 UTILIZAÇÕES. AF_06/2017</t>
  </si>
  <si>
    <t>1.13</t>
  </si>
  <si>
    <t>ARMACAO EM TELA DE ACO SOLDADA NERVURADA Q-92, ACO CA-60, 4,2MM, MALHA 15X15CM</t>
  </si>
  <si>
    <t>PEDRA BRITADA N. 1 (9,5 a 19 MM) POSTO PEDREIRA/FORNECEDOR, SEM FRETE -  ESPESSURA DO LASTRO 3 CM</t>
  </si>
  <si>
    <t>1.14</t>
  </si>
  <si>
    <t xml:space="preserve">PREPARO MANUAL DE TERRENO COM REGULARIZAÇÃO E COMPACTAÇÃO </t>
  </si>
  <si>
    <t>M3XKM</t>
  </si>
  <si>
    <t>TRANSPORTE COM CAMINHÃO BASCULANTE DE 6 M3, EM VIA URBANA PAVIMENTADA, DMT  5 KM (UNIDADE: M3XKM). AF_01/2018</t>
  </si>
  <si>
    <t>DEMOLIÇÃO DE PISO DE CONCRETO, DE FORMA MECANIZADA COM MARTELETE, SEM REAPROVEITAMENTO. AF_12/2017</t>
  </si>
  <si>
    <t>1.15</t>
  </si>
  <si>
    <t>1.16</t>
  </si>
  <si>
    <t>1.17</t>
  </si>
  <si>
    <t>EXECUÇÃO DE PASSEIO (CALÇADA) OU PISO DE CONCRETO COM CONCRETO MOLDADO IN LOCO, USINADO, ACABAMENTO CONVENCIONAL, NÃO ARMADO. ESPESSURA 7CM. AF_07/2016</t>
  </si>
  <si>
    <t xml:space="preserve">Rua Fiorindo Capelesso Acesso Av Torres </t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</si>
</sst>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###,###,##0.00"/>
    <numFmt numFmtId="174" formatCode="_(* #,##0.000_);_(* \(#,##0.000\);_(* &quot;-&quot;??_);_(@_)"/>
    <numFmt numFmtId="175" formatCode="0.000%"/>
    <numFmt numFmtId="176" formatCode="_(* #,##0.0_);_(* \(#,##0.0\);_(* &quot;-&quot;??_);_(@_)"/>
    <numFmt numFmtId="177" formatCode="0.0000%"/>
    <numFmt numFmtId="178" formatCode="0.00000%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#,##0.000"/>
    <numFmt numFmtId="196" formatCode="#,##0.0000"/>
    <numFmt numFmtId="197" formatCode="###,###,##0.000"/>
    <numFmt numFmtId="198" formatCode="###,###,##0.0000"/>
    <numFmt numFmtId="199" formatCode="###,###,##0.00000"/>
    <numFmt numFmtId="200" formatCode="###,###,##0.000000"/>
    <numFmt numFmtId="201" formatCode="###,###,##0.0000000"/>
    <numFmt numFmtId="202" formatCode="###,###,##0.00000000"/>
    <numFmt numFmtId="203" formatCode="_(&quot;R$ &quot;* #,##0.0_);_(&quot;R$ &quot;* \(#,##0.0\);_(&quot;R$ &quot;* &quot;-&quot;??_);_(@_)"/>
    <numFmt numFmtId="204" formatCode="_(&quot;R$ &quot;* #,##0.000_);_(&quot;R$ &quot;* \(#,##0.000\);_(&quot;R$ &quot;* &quot;-&quot;??_);_(@_)"/>
    <numFmt numFmtId="205" formatCode="_(&quot;R$ &quot;* #,##0.0000_);_(&quot;R$ &quot;* \(#,##0.0000\);_(&quot;R$ &quot;* &quot;-&quot;??_);_(@_)"/>
    <numFmt numFmtId="206" formatCode="_(&quot;R$ &quot;* #,##0.00000_);_(&quot;R$ &quot;* \(#,##0.00000\);_(&quot;R$ &quot;* &quot;-&quot;??_);_(@_)"/>
    <numFmt numFmtId="207" formatCode="_(&quot;R$ &quot;* #,##0.000000_);_(&quot;R$ &quot;* \(#,##0.000000\);_(&quot;R$ &quot;* &quot;-&quot;??_);_(@_)"/>
    <numFmt numFmtId="208" formatCode="_(&quot;R$ &quot;* #,##0.0000000_);_(&quot;R$ &quot;* \(#,##0.0000000\);_(&quot;R$ &quot;* &quot;-&quot;??_);_(@_)"/>
    <numFmt numFmtId="209" formatCode="_(&quot;R$ &quot;* #,##0.00000000_);_(&quot;R$ &quot;* \(#,##0.00000000\);_(&quot;R$ &quot;* &quot;-&quot;??_);_(@_)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_(&quot;R$ &quot;* #,##0.000000000_);_(&quot;R$ &quot;* \(#,##0.000000000\);_(&quot;R$ &quot;* &quot;-&quot;??_);_(@_)"/>
    <numFmt numFmtId="216" formatCode="_(&quot;R$ &quot;* #,##0.0000000000_);_(&quot;R$ &quot;* \(#,##0.0000000000\);_(&quot;R$ &quot;* &quot;-&quot;??_);_(@_)"/>
    <numFmt numFmtId="217" formatCode="_(&quot;R$ &quot;* #,##0.00000000000_);_(&quot;R$ &quot;* \(#,##0.00000000000\);_(&quot;R$ &quot;* &quot;-&quot;??_);_(@_)"/>
    <numFmt numFmtId="218" formatCode="_(&quot;R$ &quot;* #,##0.000000000000_);_(&quot;R$ &quot;* \(#,##0.000000000000\);_(&quot;R$ &quot;* &quot;-&quot;??_);_(@_)"/>
    <numFmt numFmtId="219" formatCode="_(* #,##0_);_(* \(#,##0\);_(* &quot;-&quot;??_);_(@_)"/>
    <numFmt numFmtId="220" formatCode="_(* #,##0.00000_);_(* \(#,##0.00000\);_(* &quot;-&quot;?????_);_(@_)"/>
    <numFmt numFmtId="221" formatCode="#,##0.0"/>
    <numFmt numFmtId="222" formatCode="0.000000%"/>
    <numFmt numFmtId="223" formatCode="&quot;R$ &quot;#,##0.000_);[Red]\(&quot;R$ &quot;#,##0.000\)"/>
    <numFmt numFmtId="224" formatCode="&quot;R$ &quot;#,##0.0000_);[Red]\(&quot;R$ &quot;#,##0.0000\)"/>
    <numFmt numFmtId="225" formatCode="&quot;( &quot;0&quot; )&quot;"/>
    <numFmt numFmtId="226" formatCode="[$-416]dddd\,\ d&quot; de &quot;mmmm&quot; de &quot;yyyy"/>
    <numFmt numFmtId="227" formatCode="0.0"/>
  </numFmts>
  <fonts count="6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167" fontId="2" fillId="33" borderId="10" xfId="0" applyNumberFormat="1" applyFont="1" applyFill="1" applyBorder="1" applyAlignment="1">
      <alignment horizontal="left"/>
    </xf>
    <xf numFmtId="10" fontId="0" fillId="0" borderId="0" xfId="51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70" fontId="7" fillId="0" borderId="10" xfId="45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7" fontId="7" fillId="34" borderId="10" xfId="0" applyNumberFormat="1" applyFont="1" applyFill="1" applyBorder="1" applyAlignment="1">
      <alignment horizontal="left"/>
    </xf>
    <xf numFmtId="10" fontId="7" fillId="34" borderId="10" xfId="51" applyNumberFormat="1" applyFont="1" applyFill="1" applyBorder="1" applyAlignment="1">
      <alignment horizontal="left"/>
    </xf>
    <xf numFmtId="167" fontId="7" fillId="0" borderId="10" xfId="0" applyNumberFormat="1" applyFont="1" applyFill="1" applyBorder="1" applyAlignment="1">
      <alignment horizontal="left"/>
    </xf>
    <xf numFmtId="167" fontId="7" fillId="0" borderId="17" xfId="0" applyNumberFormat="1" applyFont="1" applyFill="1" applyBorder="1" applyAlignment="1">
      <alignment horizontal="left"/>
    </xf>
    <xf numFmtId="10" fontId="7" fillId="34" borderId="17" xfId="51" applyNumberFormat="1" applyFont="1" applyFill="1" applyBorder="1" applyAlignment="1">
      <alignment horizontal="left"/>
    </xf>
    <xf numFmtId="10" fontId="7" fillId="0" borderId="10" xfId="51" applyNumberFormat="1" applyFont="1" applyFill="1" applyBorder="1" applyAlignment="1">
      <alignment horizontal="left"/>
    </xf>
    <xf numFmtId="10" fontId="7" fillId="0" borderId="10" xfId="51" applyNumberFormat="1" applyFont="1" applyBorder="1" applyAlignment="1">
      <alignment horizontal="left"/>
    </xf>
    <xf numFmtId="10" fontId="7" fillId="0" borderId="17" xfId="51" applyNumberFormat="1" applyFont="1" applyBorder="1" applyAlignment="1">
      <alignment horizontal="left"/>
    </xf>
    <xf numFmtId="10" fontId="7" fillId="0" borderId="17" xfId="51" applyNumberFormat="1" applyFont="1" applyFill="1" applyBorder="1" applyAlignment="1">
      <alignment horizontal="left"/>
    </xf>
    <xf numFmtId="167" fontId="7" fillId="0" borderId="10" xfId="0" applyNumberFormat="1" applyFont="1" applyBorder="1" applyAlignment="1">
      <alignment horizontal="left"/>
    </xf>
    <xf numFmtId="167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7" fontId="7" fillId="33" borderId="10" xfId="0" applyNumberFormat="1" applyFont="1" applyFill="1" applyBorder="1" applyAlignment="1">
      <alignment horizontal="left"/>
    </xf>
    <xf numFmtId="10" fontId="7" fillId="33" borderId="10" xfId="51" applyNumberFormat="1" applyFont="1" applyFill="1" applyBorder="1" applyAlignment="1">
      <alignment horizontal="left"/>
    </xf>
    <xf numFmtId="10" fontId="7" fillId="33" borderId="17" xfId="51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7" fontId="7" fillId="33" borderId="19" xfId="0" applyNumberFormat="1" applyFont="1" applyFill="1" applyBorder="1" applyAlignment="1">
      <alignment horizontal="left"/>
    </xf>
    <xf numFmtId="10" fontId="7" fillId="33" borderId="19" xfId="51" applyNumberFormat="1" applyFont="1" applyFill="1" applyBorder="1" applyAlignment="1">
      <alignment horizontal="left"/>
    </xf>
    <xf numFmtId="167" fontId="6" fillId="33" borderId="19" xfId="0" applyNumberFormat="1" applyFont="1" applyFill="1" applyBorder="1" applyAlignment="1">
      <alignment horizontal="left"/>
    </xf>
    <xf numFmtId="10" fontId="6" fillId="33" borderId="19" xfId="51" applyNumberFormat="1" applyFont="1" applyFill="1" applyBorder="1" applyAlignment="1">
      <alignment horizontal="left"/>
    </xf>
    <xf numFmtId="10" fontId="6" fillId="33" borderId="20" xfId="51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7" fontId="7" fillId="35" borderId="10" xfId="0" applyNumberFormat="1" applyFont="1" applyFill="1" applyBorder="1" applyAlignment="1">
      <alignment/>
    </xf>
    <xf numFmtId="10" fontId="7" fillId="35" borderId="10" xfId="51" applyNumberFormat="1" applyFont="1" applyFill="1" applyBorder="1" applyAlignment="1">
      <alignment/>
    </xf>
    <xf numFmtId="10" fontId="7" fillId="35" borderId="17" xfId="51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/>
    </xf>
    <xf numFmtId="225" fontId="2" fillId="0" borderId="25" xfId="0" applyNumberFormat="1" applyFont="1" applyFill="1" applyBorder="1" applyAlignment="1" applyProtection="1">
      <alignment horizontal="right"/>
      <protection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1" fontId="10" fillId="36" borderId="24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36" borderId="28" xfId="0" applyNumberFormat="1" applyFont="1" applyFill="1" applyBorder="1" applyAlignment="1" applyProtection="1">
      <alignment horizontal="right" vertical="top"/>
      <protection/>
    </xf>
    <xf numFmtId="10" fontId="0" fillId="0" borderId="29" xfId="0" applyNumberFormat="1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vertical="center"/>
      <protection/>
    </xf>
    <xf numFmtId="10" fontId="3" fillId="0" borderId="31" xfId="0" applyNumberFormat="1" applyFont="1" applyFill="1" applyBorder="1" applyAlignment="1" applyProtection="1">
      <alignment horizontal="center" vertical="center"/>
      <protection/>
    </xf>
    <xf numFmtId="10" fontId="3" fillId="0" borderId="35" xfId="0" applyNumberFormat="1" applyFont="1" applyFill="1" applyBorder="1" applyAlignment="1" applyProtection="1">
      <alignment horizontal="center" vertical="center"/>
      <protection/>
    </xf>
    <xf numFmtId="10" fontId="3" fillId="0" borderId="33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37" xfId="0" applyNumberFormat="1" applyFont="1" applyFill="1" applyBorder="1" applyAlignment="1" applyProtection="1">
      <alignment horizontal="center" vertical="center"/>
      <protection/>
    </xf>
    <xf numFmtId="10" fontId="3" fillId="0" borderId="38" xfId="0" applyNumberFormat="1" applyFont="1" applyFill="1" applyBorder="1" applyAlignment="1" applyProtection="1">
      <alignment horizontal="center" vertical="center"/>
      <protection/>
    </xf>
    <xf numFmtId="10" fontId="3" fillId="0" borderId="39" xfId="0" applyNumberFormat="1" applyFont="1" applyFill="1" applyBorder="1" applyAlignment="1" applyProtection="1">
      <alignment horizontal="center" vertical="center"/>
      <protection/>
    </xf>
    <xf numFmtId="10" fontId="3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horizontal="center" vertical="center"/>
      <protection/>
    </xf>
    <xf numFmtId="10" fontId="1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32" xfId="0" applyFont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/>
    </xf>
    <xf numFmtId="1" fontId="2" fillId="36" borderId="24" xfId="0" applyNumberFormat="1" applyFont="1" applyFill="1" applyBorder="1" applyAlignment="1" applyProtection="1">
      <alignment horizontal="left" vertical="center" wrapText="1"/>
      <protection locked="0"/>
    </xf>
    <xf numFmtId="14" fontId="2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14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2" fontId="11" fillId="0" borderId="0" xfId="0" applyNumberFormat="1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0" fontId="0" fillId="0" borderId="0" xfId="51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10" fontId="18" fillId="0" borderId="0" xfId="51" applyNumberFormat="1" applyFont="1" applyAlignment="1" applyProtection="1">
      <alignment horizontal="center" vertical="center"/>
      <protection/>
    </xf>
    <xf numFmtId="10" fontId="0" fillId="0" borderId="0" xfId="51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indent="4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indent="2"/>
      <protection/>
    </xf>
    <xf numFmtId="0" fontId="4" fillId="0" borderId="42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right"/>
      <protection locked="0"/>
    </xf>
    <xf numFmtId="0" fontId="2" fillId="36" borderId="28" xfId="0" applyNumberFormat="1" applyFont="1" applyFill="1" applyBorder="1" applyAlignment="1" applyProtection="1">
      <alignment horizontal="right" vertical="top"/>
      <protection locked="0"/>
    </xf>
    <xf numFmtId="10" fontId="14" fillId="38" borderId="46" xfId="0" applyNumberFormat="1" applyFont="1" applyFill="1" applyBorder="1" applyAlignment="1" applyProtection="1">
      <alignment horizontal="center" vertical="center"/>
      <protection locked="0"/>
    </xf>
    <xf numFmtId="10" fontId="10" fillId="36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36" borderId="24" xfId="0" applyNumberFormat="1" applyFont="1" applyFill="1" applyBorder="1" applyAlignment="1" applyProtection="1">
      <alignment horizontal="left" vertical="center" wrapText="1"/>
      <protection/>
    </xf>
    <xf numFmtId="1" fontId="2" fillId="36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0" fontId="2" fillId="36" borderId="24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/>
      <protection/>
    </xf>
    <xf numFmtId="10" fontId="4" fillId="0" borderId="43" xfId="51" applyNumberFormat="1" applyFont="1" applyFill="1" applyBorder="1" applyAlignment="1" applyProtection="1">
      <alignment horizontal="center"/>
      <protection/>
    </xf>
    <xf numFmtId="173" fontId="4" fillId="0" borderId="49" xfId="0" applyNumberFormat="1" applyFont="1" applyFill="1" applyBorder="1" applyAlignment="1" applyProtection="1">
      <alignment horizontal="right"/>
      <protection/>
    </xf>
    <xf numFmtId="0" fontId="4" fillId="0" borderId="36" xfId="0" applyFont="1" applyFill="1" applyBorder="1" applyAlignment="1" applyProtection="1">
      <alignment/>
      <protection/>
    </xf>
    <xf numFmtId="10" fontId="4" fillId="0" borderId="24" xfId="51" applyNumberFormat="1" applyFont="1" applyFill="1" applyBorder="1" applyAlignment="1" applyProtection="1">
      <alignment horizontal="center"/>
      <protection/>
    </xf>
    <xf numFmtId="173" fontId="4" fillId="0" borderId="24" xfId="0" applyNumberFormat="1" applyFont="1" applyFill="1" applyBorder="1" applyAlignment="1" applyProtection="1">
      <alignment horizontal="center"/>
      <protection/>
    </xf>
    <xf numFmtId="173" fontId="4" fillId="0" borderId="37" xfId="0" applyNumberFormat="1" applyFont="1" applyFill="1" applyBorder="1" applyAlignment="1" applyProtection="1">
      <alignment horizontal="right"/>
      <protection/>
    </xf>
    <xf numFmtId="0" fontId="4" fillId="0" borderId="50" xfId="0" applyFont="1" applyFill="1" applyBorder="1" applyAlignment="1" applyProtection="1">
      <alignment/>
      <protection/>
    </xf>
    <xf numFmtId="173" fontId="4" fillId="0" borderId="47" xfId="0" applyNumberFormat="1" applyFont="1" applyFill="1" applyBorder="1" applyAlignment="1" applyProtection="1">
      <alignment horizontal="right"/>
      <protection/>
    </xf>
    <xf numFmtId="173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36" borderId="24" xfId="51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 horizontal="center"/>
      <protection/>
    </xf>
    <xf numFmtId="2" fontId="1" fillId="39" borderId="10" xfId="0" applyNumberFormat="1" applyFont="1" applyFill="1" applyBorder="1" applyAlignment="1" applyProtection="1">
      <alignment wrapText="1"/>
      <protection/>
    </xf>
    <xf numFmtId="0" fontId="1" fillId="39" borderId="10" xfId="0" applyFont="1" applyFill="1" applyBorder="1" applyAlignment="1" applyProtection="1">
      <alignment/>
      <protection/>
    </xf>
    <xf numFmtId="0" fontId="4" fillId="39" borderId="10" xfId="0" applyFont="1" applyFill="1" applyBorder="1" applyAlignment="1" applyProtection="1">
      <alignment/>
      <protection/>
    </xf>
    <xf numFmtId="173" fontId="1" fillId="39" borderId="10" xfId="0" applyNumberFormat="1" applyFont="1" applyFill="1" applyBorder="1" applyAlignment="1" applyProtection="1">
      <alignment/>
      <protection/>
    </xf>
    <xf numFmtId="173" fontId="1" fillId="39" borderId="10" xfId="0" applyNumberFormat="1" applyFont="1" applyFill="1" applyBorder="1" applyAlignment="1" applyProtection="1">
      <alignment horizontal="right"/>
      <protection/>
    </xf>
    <xf numFmtId="0" fontId="4" fillId="0" borderId="48" xfId="0" applyFont="1" applyBorder="1" applyAlignment="1" applyProtection="1">
      <alignment/>
      <protection/>
    </xf>
    <xf numFmtId="0" fontId="4" fillId="0" borderId="43" xfId="0" applyFont="1" applyFill="1" applyBorder="1" applyAlignment="1" applyProtection="1">
      <alignment horizontal="left"/>
      <protection/>
    </xf>
    <xf numFmtId="0" fontId="4" fillId="0" borderId="43" xfId="0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 horizontal="right"/>
      <protection/>
    </xf>
    <xf numFmtId="0" fontId="4" fillId="0" borderId="43" xfId="0" applyFont="1" applyFill="1" applyBorder="1" applyAlignment="1" applyProtection="1">
      <alignment horizontal="left" vertical="center"/>
      <protection/>
    </xf>
    <xf numFmtId="0" fontId="17" fillId="0" borderId="36" xfId="0" applyFont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0" fontId="17" fillId="0" borderId="50" xfId="0" applyFont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 locked="0"/>
    </xf>
    <xf numFmtId="173" fontId="4" fillId="0" borderId="43" xfId="0" applyNumberFormat="1" applyFont="1" applyFill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0" fontId="4" fillId="0" borderId="49" xfId="51" applyNumberFormat="1" applyFont="1" applyFill="1" applyBorder="1" applyAlignment="1" applyProtection="1">
      <alignment horizontal="center"/>
      <protection/>
    </xf>
    <xf numFmtId="10" fontId="4" fillId="0" borderId="37" xfId="51" applyNumberFormat="1" applyFont="1" applyFill="1" applyBorder="1" applyAlignment="1" applyProtection="1">
      <alignment horizontal="center"/>
      <protection/>
    </xf>
    <xf numFmtId="10" fontId="4" fillId="0" borderId="32" xfId="51" applyNumberFormat="1" applyFont="1" applyFill="1" applyBorder="1" applyAlignment="1" applyProtection="1">
      <alignment horizontal="center"/>
      <protection/>
    </xf>
    <xf numFmtId="10" fontId="4" fillId="0" borderId="47" xfId="51" applyNumberFormat="1" applyFont="1" applyFill="1" applyBorder="1" applyAlignment="1" applyProtection="1">
      <alignment horizontal="center"/>
      <protection/>
    </xf>
    <xf numFmtId="10" fontId="4" fillId="0" borderId="35" xfId="51" applyNumberFormat="1" applyFont="1" applyFill="1" applyBorder="1" applyAlignment="1" applyProtection="1">
      <alignment horizontal="center"/>
      <protection/>
    </xf>
    <xf numFmtId="10" fontId="4" fillId="0" borderId="33" xfId="51" applyNumberFormat="1" applyFont="1" applyFill="1" applyBorder="1" applyAlignment="1" applyProtection="1">
      <alignment horizontal="center"/>
      <protection/>
    </xf>
    <xf numFmtId="173" fontId="4" fillId="0" borderId="37" xfId="0" applyNumberFormat="1" applyFont="1" applyFill="1" applyBorder="1" applyAlignment="1" applyProtection="1">
      <alignment horizontal="center"/>
      <protection/>
    </xf>
    <xf numFmtId="173" fontId="4" fillId="0" borderId="39" xfId="0" applyNumberFormat="1" applyFont="1" applyFill="1" applyBorder="1" applyAlignment="1" applyProtection="1">
      <alignment horizontal="center"/>
      <protection/>
    </xf>
    <xf numFmtId="173" fontId="4" fillId="0" borderId="40" xfId="0" applyNumberFormat="1" applyFont="1" applyFill="1" applyBorder="1" applyAlignment="1" applyProtection="1">
      <alignment horizontal="center"/>
      <protection/>
    </xf>
    <xf numFmtId="10" fontId="4" fillId="0" borderId="43" xfId="51" applyNumberFormat="1" applyFont="1" applyFill="1" applyBorder="1" applyAlignment="1" applyProtection="1">
      <alignment horizontal="center"/>
      <protection locked="0"/>
    </xf>
    <xf numFmtId="0" fontId="14" fillId="0" borderId="51" xfId="0" applyFont="1" applyBorder="1" applyAlignment="1" applyProtection="1">
      <alignment vertical="center"/>
      <protection/>
    </xf>
    <xf numFmtId="0" fontId="14" fillId="0" borderId="5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2" fillId="0" borderId="53" xfId="0" applyNumberFormat="1" applyFont="1" applyBorder="1" applyAlignment="1" applyProtection="1">
      <alignment horizontal="distributed" vertical="top"/>
      <protection/>
    </xf>
    <xf numFmtId="0" fontId="2" fillId="0" borderId="54" xfId="0" applyFont="1" applyBorder="1" applyAlignment="1" applyProtection="1">
      <alignment horizontal="distributed" vertical="top"/>
      <protection/>
    </xf>
    <xf numFmtId="0" fontId="2" fillId="0" borderId="55" xfId="0" applyFont="1" applyBorder="1" applyAlignment="1" applyProtection="1">
      <alignment horizontal="distributed" vertical="top"/>
      <protection/>
    </xf>
    <xf numFmtId="0" fontId="10" fillId="37" borderId="56" xfId="0" applyFont="1" applyFill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10" fillId="37" borderId="57" xfId="0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" fontId="2" fillId="36" borderId="44" xfId="0" applyNumberFormat="1" applyFont="1" applyFill="1" applyBorder="1" applyAlignment="1" applyProtection="1">
      <alignment horizontal="center" vertical="center"/>
      <protection locked="0"/>
    </xf>
    <xf numFmtId="1" fontId="2" fillId="36" borderId="58" xfId="0" applyNumberFormat="1" applyFont="1" applyFill="1" applyBorder="1" applyAlignment="1" applyProtection="1">
      <alignment horizontal="center" vertical="center"/>
      <protection locked="0"/>
    </xf>
    <xf numFmtId="1" fontId="2" fillId="36" borderId="59" xfId="0" applyNumberFormat="1" applyFont="1" applyFill="1" applyBorder="1" applyAlignment="1" applyProtection="1">
      <alignment horizontal="center" vertical="center"/>
      <protection locked="0"/>
    </xf>
    <xf numFmtId="1" fontId="2" fillId="36" borderId="44" xfId="0" applyNumberFormat="1" applyFont="1" applyFill="1" applyBorder="1" applyAlignment="1" applyProtection="1">
      <alignment horizontal="center" vertical="center"/>
      <protection/>
    </xf>
    <xf numFmtId="1" fontId="2" fillId="36" borderId="58" xfId="0" applyNumberFormat="1" applyFont="1" applyFill="1" applyBorder="1" applyAlignment="1" applyProtection="1">
      <alignment horizontal="center" vertical="center"/>
      <protection/>
    </xf>
    <xf numFmtId="1" fontId="2" fillId="36" borderId="59" xfId="0" applyNumberFormat="1" applyFont="1" applyFill="1" applyBorder="1" applyAlignment="1" applyProtection="1">
      <alignment horizontal="center" vertical="center"/>
      <protection/>
    </xf>
    <xf numFmtId="1" fontId="2" fillId="36" borderId="44" xfId="0" applyNumberFormat="1" applyFont="1" applyFill="1" applyBorder="1" applyAlignment="1" applyProtection="1">
      <alignment horizontal="center" vertical="center" wrapText="1"/>
      <protection/>
    </xf>
    <xf numFmtId="1" fontId="2" fillId="36" borderId="58" xfId="0" applyNumberFormat="1" applyFont="1" applyFill="1" applyBorder="1" applyAlignment="1" applyProtection="1">
      <alignment horizontal="center" vertical="center" wrapText="1"/>
      <protection/>
    </xf>
    <xf numFmtId="1" fontId="2" fillId="36" borderId="59" xfId="0" applyNumberFormat="1" applyFont="1" applyFill="1" applyBorder="1" applyAlignment="1" applyProtection="1">
      <alignment horizontal="center" vertical="center" wrapText="1"/>
      <protection/>
    </xf>
    <xf numFmtId="10" fontId="2" fillId="0" borderId="53" xfId="0" applyNumberFormat="1" applyFont="1" applyBorder="1" applyAlignment="1" applyProtection="1">
      <alignment horizontal="center"/>
      <protection/>
    </xf>
    <xf numFmtId="10" fontId="2" fillId="0" borderId="54" xfId="0" applyNumberFormat="1" applyFont="1" applyBorder="1" applyAlignment="1" applyProtection="1">
      <alignment horizontal="center"/>
      <protection/>
    </xf>
    <xf numFmtId="10" fontId="2" fillId="0" borderId="55" xfId="0" applyNumberFormat="1" applyFont="1" applyBorder="1" applyAlignment="1" applyProtection="1">
      <alignment horizontal="center"/>
      <protection/>
    </xf>
    <xf numFmtId="14" fontId="2" fillId="36" borderId="44" xfId="0" applyNumberFormat="1" applyFont="1" applyFill="1" applyBorder="1" applyAlignment="1" applyProtection="1">
      <alignment horizontal="center" vertical="center"/>
      <protection locked="0"/>
    </xf>
    <xf numFmtId="0" fontId="2" fillId="36" borderId="58" xfId="0" applyNumberFormat="1" applyFont="1" applyFill="1" applyBorder="1" applyAlignment="1" applyProtection="1">
      <alignment horizontal="center" vertical="center"/>
      <protection locked="0"/>
    </xf>
    <xf numFmtId="0" fontId="2" fillId="36" borderId="59" xfId="0" applyNumberFormat="1" applyFont="1" applyFill="1" applyBorder="1" applyAlignment="1" applyProtection="1">
      <alignment horizontal="center" vertical="center"/>
      <protection locked="0"/>
    </xf>
    <xf numFmtId="0" fontId="21" fillId="34" borderId="10" xfId="0" applyFont="1" applyFill="1" applyBorder="1" applyAlignment="1" applyProtection="1">
      <alignment horizontal="right" vertical="center" wrapText="1"/>
      <protection/>
    </xf>
    <xf numFmtId="173" fontId="4" fillId="0" borderId="32" xfId="0" applyNumberFormat="1" applyFont="1" applyFill="1" applyBorder="1" applyAlignment="1" applyProtection="1">
      <alignment horizontal="center"/>
      <protection/>
    </xf>
    <xf numFmtId="173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173" fontId="4" fillId="0" borderId="24" xfId="0" applyNumberFormat="1" applyFont="1" applyFill="1" applyBorder="1" applyAlignment="1" applyProtection="1">
      <alignment horizontal="center"/>
      <protection/>
    </xf>
    <xf numFmtId="10" fontId="4" fillId="0" borderId="24" xfId="51" applyNumberFormat="1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10" fontId="21" fillId="34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43" xfId="0" applyNumberFormat="1" applyFont="1" applyFill="1" applyBorder="1" applyAlignment="1" applyProtection="1">
      <alignment horizontal="center"/>
      <protection/>
    </xf>
    <xf numFmtId="170" fontId="2" fillId="36" borderId="37" xfId="45" applyFont="1" applyFill="1" applyBorder="1" applyAlignment="1" applyProtection="1">
      <alignment horizontal="right" vertical="center" wrapText="1"/>
      <protection/>
    </xf>
    <xf numFmtId="170" fontId="2" fillId="36" borderId="36" xfId="45" applyFont="1" applyFill="1" applyBorder="1" applyAlignment="1" applyProtection="1">
      <alignment horizontal="right" vertical="center" wrapText="1"/>
      <protection/>
    </xf>
    <xf numFmtId="10" fontId="4" fillId="0" borderId="43" xfId="51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0" borderId="25" xfId="0" applyNumberFormat="1" applyFont="1" applyFill="1" applyBorder="1" applyAlignment="1" applyProtection="1">
      <alignment horizontal="left" vertical="center" wrapText="1"/>
      <protection/>
    </xf>
    <xf numFmtId="1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2" fontId="2" fillId="36" borderId="37" xfId="0" applyNumberFormat="1" applyFont="1" applyFill="1" applyBorder="1" applyAlignment="1" applyProtection="1">
      <alignment horizontal="right" vertical="center" wrapText="1"/>
      <protection/>
    </xf>
    <xf numFmtId="2" fontId="2" fillId="36" borderId="36" xfId="0" applyNumberFormat="1" applyFont="1" applyFill="1" applyBorder="1" applyAlignment="1" applyProtection="1">
      <alignment horizontal="right" vertical="center" wrapText="1"/>
      <protection/>
    </xf>
    <xf numFmtId="4" fontId="2" fillId="36" borderId="37" xfId="0" applyNumberFormat="1" applyFont="1" applyFill="1" applyBorder="1" applyAlignment="1" applyProtection="1">
      <alignment horizontal="right" vertical="center" wrapText="1"/>
      <protection/>
    </xf>
    <xf numFmtId="4" fontId="2" fillId="36" borderId="58" xfId="0" applyNumberFormat="1" applyFont="1" applyFill="1" applyBorder="1" applyAlignment="1" applyProtection="1">
      <alignment horizontal="right" vertical="center" wrapText="1"/>
      <protection/>
    </xf>
    <xf numFmtId="4" fontId="2" fillId="36" borderId="36" xfId="0" applyNumberFormat="1" applyFont="1" applyFill="1" applyBorder="1" applyAlignment="1" applyProtection="1">
      <alignment horizontal="right" vertical="center" wrapText="1"/>
      <protection/>
    </xf>
    <xf numFmtId="170" fontId="2" fillId="36" borderId="58" xfId="45" applyFont="1" applyFill="1" applyBorder="1" applyAlignment="1" applyProtection="1">
      <alignment horizontal="right" vertical="center" wrapText="1"/>
      <protection/>
    </xf>
    <xf numFmtId="0" fontId="1" fillId="39" borderId="10" xfId="0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wrapText="1" indent="2"/>
      <protection/>
    </xf>
    <xf numFmtId="0" fontId="21" fillId="34" borderId="10" xfId="0" applyFont="1" applyFill="1" applyBorder="1" applyAlignment="1" applyProtection="1">
      <alignment horizontal="right" vertical="center" wrapText="1" indent="2"/>
      <protection/>
    </xf>
    <xf numFmtId="173" fontId="4" fillId="0" borderId="60" xfId="0" applyNumberFormat="1" applyFont="1" applyFill="1" applyBorder="1" applyAlignment="1" applyProtection="1">
      <alignment horizontal="center"/>
      <protection/>
    </xf>
    <xf numFmtId="173" fontId="4" fillId="0" borderId="39" xfId="0" applyNumberFormat="1" applyFont="1" applyFill="1" applyBorder="1" applyAlignment="1" applyProtection="1">
      <alignment horizontal="center"/>
      <protection/>
    </xf>
    <xf numFmtId="10" fontId="4" fillId="0" borderId="61" xfId="51" applyNumberFormat="1" applyFont="1" applyFill="1" applyBorder="1" applyAlignment="1" applyProtection="1">
      <alignment horizontal="center"/>
      <protection/>
    </xf>
    <xf numFmtId="10" fontId="4" fillId="0" borderId="35" xfId="51" applyNumberFormat="1" applyFont="1" applyFill="1" applyBorder="1" applyAlignment="1" applyProtection="1">
      <alignment horizontal="center"/>
      <protection/>
    </xf>
    <xf numFmtId="173" fontId="4" fillId="0" borderId="59" xfId="0" applyNumberFormat="1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wrapText="1" indent="2"/>
      <protection/>
    </xf>
    <xf numFmtId="0" fontId="4" fillId="0" borderId="32" xfId="0" applyFont="1" applyBorder="1" applyAlignment="1" applyProtection="1">
      <alignment horizontal="left" wrapText="1" indent="2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ta" xfId="50"/>
    <cellStyle name="Percent" xfId="51"/>
    <cellStyle name="Porcentagem 3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40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9"/>
  <sheetViews>
    <sheetView tabSelected="1" view="pageBreakPreview" zoomScaleSheetLayoutView="100" zoomScalePageLayoutView="0" workbookViewId="0" topLeftCell="A1">
      <selection activeCell="C10" sqref="C10:F10"/>
    </sheetView>
  </sheetViews>
  <sheetFormatPr defaultColWidth="9.140625" defaultRowHeight="12.75"/>
  <cols>
    <col min="1" max="1" width="1.7109375" style="83" customWidth="1"/>
    <col min="2" max="2" width="24.421875" style="83" bestFit="1" customWidth="1"/>
    <col min="3" max="5" width="10.7109375" style="83" customWidth="1"/>
    <col min="6" max="6" width="17.7109375" style="69" customWidth="1"/>
    <col min="7" max="7" width="9.140625" style="83" customWidth="1"/>
    <col min="8" max="8" width="11.28125" style="83" hidden="1" customWidth="1"/>
    <col min="9" max="9" width="12.8515625" style="83" hidden="1" customWidth="1"/>
    <col min="10" max="10" width="11.7109375" style="83" hidden="1" customWidth="1"/>
    <col min="11" max="11" width="0" style="83" hidden="1" customWidth="1"/>
    <col min="12" max="18" width="9.140625" style="83" customWidth="1"/>
    <col min="19" max="19" width="9.140625" style="96" customWidth="1"/>
    <col min="20" max="20" width="9.140625" style="97" customWidth="1"/>
    <col min="21" max="16384" width="9.140625" style="83" customWidth="1"/>
  </cols>
  <sheetData>
    <row r="1" ht="35.25" customHeight="1">
      <c r="B1" s="95" t="s">
        <v>67</v>
      </c>
    </row>
    <row r="2" spans="2:20" s="98" customFormat="1" ht="32.25" customHeight="1">
      <c r="B2" s="227" t="s">
        <v>26</v>
      </c>
      <c r="C2" s="227"/>
      <c r="D2" s="227"/>
      <c r="E2" s="227"/>
      <c r="F2" s="227"/>
      <c r="S2" s="99"/>
      <c r="T2" s="100"/>
    </row>
    <row r="3" spans="2:20" s="59" customFormat="1" ht="12.75">
      <c r="B3" s="59" t="s">
        <v>62</v>
      </c>
      <c r="C3" s="228" t="s">
        <v>63</v>
      </c>
      <c r="D3" s="229"/>
      <c r="E3" s="229"/>
      <c r="F3" s="230"/>
      <c r="S3" s="101"/>
      <c r="T3" s="102"/>
    </row>
    <row r="4" spans="2:20" s="59" customFormat="1" ht="12.75">
      <c r="B4" s="59" t="s">
        <v>120</v>
      </c>
      <c r="C4" s="231" t="s">
        <v>126</v>
      </c>
      <c r="D4" s="232"/>
      <c r="E4" s="232"/>
      <c r="F4" s="233"/>
      <c r="S4" s="101"/>
      <c r="T4" s="102"/>
    </row>
    <row r="5" spans="2:20" s="59" customFormat="1" ht="12.75">
      <c r="B5" s="59" t="s">
        <v>27</v>
      </c>
      <c r="C5" s="231" t="s">
        <v>64</v>
      </c>
      <c r="D5" s="232"/>
      <c r="E5" s="232"/>
      <c r="F5" s="233"/>
      <c r="S5" s="101"/>
      <c r="T5" s="102"/>
    </row>
    <row r="6" spans="2:20" s="59" customFormat="1" ht="12.75">
      <c r="B6" s="103" t="s">
        <v>28</v>
      </c>
      <c r="C6" s="234" t="s">
        <v>127</v>
      </c>
      <c r="D6" s="235"/>
      <c r="E6" s="235"/>
      <c r="F6" s="236"/>
      <c r="S6" s="101"/>
      <c r="T6" s="102"/>
    </row>
    <row r="7" spans="2:20" s="94" customFormat="1" ht="13.5" customHeight="1">
      <c r="B7" s="94" t="s">
        <v>68</v>
      </c>
      <c r="C7" s="231" t="s">
        <v>175</v>
      </c>
      <c r="D7" s="232"/>
      <c r="E7" s="232"/>
      <c r="F7" s="233"/>
      <c r="S7" s="104"/>
      <c r="T7" s="105"/>
    </row>
    <row r="8" spans="2:20" s="94" customFormat="1" ht="13.5" customHeight="1">
      <c r="B8" s="94" t="s">
        <v>70</v>
      </c>
      <c r="C8" s="228" t="s">
        <v>65</v>
      </c>
      <c r="D8" s="229"/>
      <c r="E8" s="229"/>
      <c r="F8" s="230"/>
      <c r="S8" s="104"/>
      <c r="T8" s="105"/>
    </row>
    <row r="9" spans="2:20" s="94" customFormat="1" ht="13.5" customHeight="1">
      <c r="B9" s="94" t="s">
        <v>66</v>
      </c>
      <c r="C9" s="228" t="s">
        <v>65</v>
      </c>
      <c r="D9" s="229"/>
      <c r="E9" s="229"/>
      <c r="F9" s="230"/>
      <c r="S9" s="104"/>
      <c r="T9" s="105"/>
    </row>
    <row r="10" spans="2:20" s="94" customFormat="1" ht="12.75">
      <c r="B10" s="94" t="s">
        <v>71</v>
      </c>
      <c r="C10" s="240" t="s">
        <v>65</v>
      </c>
      <c r="D10" s="241"/>
      <c r="E10" s="241"/>
      <c r="F10" s="242"/>
      <c r="S10" s="104"/>
      <c r="T10" s="105"/>
    </row>
    <row r="11" spans="3:20" s="94" customFormat="1" ht="12.75">
      <c r="C11" s="106"/>
      <c r="D11" s="107"/>
      <c r="E11" s="107"/>
      <c r="F11" s="107"/>
      <c r="S11" s="104"/>
      <c r="T11" s="105"/>
    </row>
    <row r="12" spans="2:20" s="94" customFormat="1" ht="24.75" customHeight="1">
      <c r="B12" s="56" t="s">
        <v>29</v>
      </c>
      <c r="C12" s="57">
        <v>1</v>
      </c>
      <c r="D12" s="58">
        <f>IF(C12&gt;0,IF(C12&lt;7,,"&lt;--- Insira valor entre 1 e 6"),"&lt;--- Insira valor entre 1 e 6")</f>
        <v>0</v>
      </c>
      <c r="E12" s="59"/>
      <c r="F12" s="60"/>
      <c r="S12" s="104"/>
      <c r="T12" s="105"/>
    </row>
    <row r="13" spans="2:20" s="94" customFormat="1" ht="12.75">
      <c r="B13" s="61" t="s">
        <v>30</v>
      </c>
      <c r="C13" s="53">
        <v>1</v>
      </c>
      <c r="D13" s="237" t="s">
        <v>31</v>
      </c>
      <c r="E13" s="238"/>
      <c r="F13" s="239"/>
      <c r="S13" s="104"/>
      <c r="T13" s="105"/>
    </row>
    <row r="14" spans="2:20" s="94" customFormat="1" ht="30" customHeight="1">
      <c r="B14" s="61" t="s">
        <v>32</v>
      </c>
      <c r="C14" s="62">
        <v>2</v>
      </c>
      <c r="D14" s="54">
        <f>IF(D15&lt;&gt;0,0,"( X )")</f>
        <v>0</v>
      </c>
      <c r="E14" s="63" t="s">
        <v>33</v>
      </c>
      <c r="F14" s="64"/>
      <c r="S14" s="104"/>
      <c r="T14" s="105"/>
    </row>
    <row r="15" spans="2:20" s="94" customFormat="1" ht="30" customHeight="1">
      <c r="B15" s="61" t="s">
        <v>34</v>
      </c>
      <c r="C15" s="62">
        <v>3</v>
      </c>
      <c r="D15" s="65" t="s">
        <v>83</v>
      </c>
      <c r="E15" s="66" t="s">
        <v>35</v>
      </c>
      <c r="F15" s="67"/>
      <c r="S15" s="104"/>
      <c r="T15" s="105"/>
    </row>
    <row r="16" spans="2:20" s="94" customFormat="1" ht="30" customHeight="1">
      <c r="B16" s="61" t="s">
        <v>36</v>
      </c>
      <c r="C16" s="62">
        <v>4</v>
      </c>
      <c r="D16" s="214" t="s">
        <v>37</v>
      </c>
      <c r="E16" s="215"/>
      <c r="F16" s="216"/>
      <c r="S16" s="104"/>
      <c r="T16" s="105"/>
    </row>
    <row r="17" spans="2:20" s="94" customFormat="1" ht="30" customHeight="1">
      <c r="B17" s="61" t="s">
        <v>38</v>
      </c>
      <c r="C17" s="62">
        <v>5</v>
      </c>
      <c r="D17" s="130">
        <f>IF(D18&lt;&gt;0,0,"( X )")</f>
        <v>0</v>
      </c>
      <c r="E17" s="63" t="s">
        <v>39</v>
      </c>
      <c r="F17" s="64"/>
      <c r="S17" s="104"/>
      <c r="T17" s="105"/>
    </row>
    <row r="18" spans="2:20" s="94" customFormat="1" ht="30" customHeight="1">
      <c r="B18" s="61" t="s">
        <v>40</v>
      </c>
      <c r="C18" s="62">
        <v>6</v>
      </c>
      <c r="D18" s="131" t="s">
        <v>83</v>
      </c>
      <c r="E18" s="66" t="s">
        <v>41</v>
      </c>
      <c r="F18" s="67"/>
      <c r="S18" s="104"/>
      <c r="T18" s="105"/>
    </row>
    <row r="19" spans="2:20" s="94" customFormat="1" ht="12.75">
      <c r="B19" s="68"/>
      <c r="C19" s="59"/>
      <c r="D19" s="59"/>
      <c r="E19" s="59"/>
      <c r="F19" s="60"/>
      <c r="S19" s="104"/>
      <c r="T19" s="105"/>
    </row>
    <row r="20" spans="2:10" ht="15.75" customHeight="1">
      <c r="B20" s="69"/>
      <c r="C20" s="217" t="s">
        <v>42</v>
      </c>
      <c r="D20" s="217"/>
      <c r="E20" s="217"/>
      <c r="H20" s="108" t="s">
        <v>87</v>
      </c>
      <c r="I20" s="109">
        <f>F22</f>
        <v>0</v>
      </c>
      <c r="J20" s="108"/>
    </row>
    <row r="21" spans="2:20" s="110" customFormat="1" ht="31.5">
      <c r="B21" s="70" t="s">
        <v>43</v>
      </c>
      <c r="C21" s="71" t="s">
        <v>44</v>
      </c>
      <c r="D21" s="71" t="s">
        <v>45</v>
      </c>
      <c r="E21" s="71" t="s">
        <v>46</v>
      </c>
      <c r="F21" s="72" t="s">
        <v>47</v>
      </c>
      <c r="H21" s="111" t="s">
        <v>88</v>
      </c>
      <c r="I21" s="112">
        <f>F23</f>
        <v>0</v>
      </c>
      <c r="J21" s="111"/>
      <c r="S21" s="113"/>
      <c r="T21" s="114"/>
    </row>
    <row r="22" spans="2:19" ht="15.75">
      <c r="B22" s="73" t="s">
        <v>48</v>
      </c>
      <c r="C22" s="74">
        <v>0.03</v>
      </c>
      <c r="D22" s="75">
        <v>0.04</v>
      </c>
      <c r="E22" s="76">
        <v>0.055</v>
      </c>
      <c r="F22" s="132">
        <v>0</v>
      </c>
      <c r="G22" s="115">
        <f>IF(F22=0,"",IF(F22&lt;C22,"Atenção, observar os intervalos!",IF(F22&gt;E22,"Atenção, observar os intervalos!","")))</f>
      </c>
      <c r="H22" s="108" t="s">
        <v>89</v>
      </c>
      <c r="I22" s="109">
        <f>I21</f>
        <v>0</v>
      </c>
      <c r="J22" s="108"/>
      <c r="R22" s="97"/>
      <c r="S22" s="97"/>
    </row>
    <row r="23" spans="2:19" ht="15.75">
      <c r="B23" s="73" t="s">
        <v>49</v>
      </c>
      <c r="C23" s="77">
        <v>0.008</v>
      </c>
      <c r="D23" s="78">
        <v>0.008</v>
      </c>
      <c r="E23" s="79">
        <v>0.01</v>
      </c>
      <c r="F23" s="132">
        <v>0</v>
      </c>
      <c r="G23" s="115">
        <f>IF(F23=0,"",IF(F23&lt;C23,"Atenção, observar os intervalos!",IF(F23&gt;E23,"Atenção, observar os intervalos!","")))</f>
      </c>
      <c r="H23" s="108" t="s">
        <v>90</v>
      </c>
      <c r="I23" s="109">
        <f aca="true" t="shared" si="0" ref="I23:I28">F24</f>
        <v>0</v>
      </c>
      <c r="J23" s="108"/>
      <c r="R23" s="97"/>
      <c r="S23" s="97"/>
    </row>
    <row r="24" spans="2:19" ht="15.75">
      <c r="B24" s="73" t="s">
        <v>50</v>
      </c>
      <c r="C24" s="77">
        <v>0.0097</v>
      </c>
      <c r="D24" s="78">
        <v>0.0127</v>
      </c>
      <c r="E24" s="79">
        <v>0.0127</v>
      </c>
      <c r="F24" s="132">
        <v>0</v>
      </c>
      <c r="G24" s="115">
        <f>IF(F24=0,"",IF(F24&lt;C24,"Atenção, observar os intervalos!",IF(F24&gt;E24,"Atenção, observar os intervalos!","")))</f>
      </c>
      <c r="H24" s="108" t="s">
        <v>91</v>
      </c>
      <c r="I24" s="109">
        <f t="shared" si="0"/>
        <v>0</v>
      </c>
      <c r="J24" s="116"/>
      <c r="R24" s="97"/>
      <c r="S24" s="97"/>
    </row>
    <row r="25" spans="2:19" ht="15.75">
      <c r="B25" s="73" t="s">
        <v>51</v>
      </c>
      <c r="C25" s="77">
        <v>0.0059</v>
      </c>
      <c r="D25" s="78">
        <v>0.0123</v>
      </c>
      <c r="E25" s="79">
        <v>0.0139</v>
      </c>
      <c r="F25" s="132">
        <v>0</v>
      </c>
      <c r="G25" s="115">
        <f>IF(F25=0,"",IF(F25&lt;C25,"Atenção, observar os intervalos!",IF(F25&gt;E25,"Atenção, observar os intervalos!","")))</f>
      </c>
      <c r="H25" s="108" t="s">
        <v>92</v>
      </c>
      <c r="I25" s="109">
        <f t="shared" si="0"/>
        <v>0</v>
      </c>
      <c r="J25" s="116"/>
      <c r="R25" s="97"/>
      <c r="S25" s="97"/>
    </row>
    <row r="26" spans="2:19" ht="15.75">
      <c r="B26" s="73" t="s">
        <v>52</v>
      </c>
      <c r="C26" s="80">
        <v>0.0616</v>
      </c>
      <c r="D26" s="81">
        <v>0.074</v>
      </c>
      <c r="E26" s="82">
        <v>0.0896</v>
      </c>
      <c r="F26" s="132">
        <v>0</v>
      </c>
      <c r="G26" s="115">
        <f>IF(F26=0,"",IF(F26&lt;C26,"Atenção, observar os intervalos!",IF(F26&gt;E26,"Atenção, observar os intervalos!","")))</f>
      </c>
      <c r="H26" s="108" t="s">
        <v>93</v>
      </c>
      <c r="I26" s="109">
        <f t="shared" si="0"/>
        <v>0</v>
      </c>
      <c r="J26" s="108"/>
      <c r="R26" s="97"/>
      <c r="S26" s="97"/>
    </row>
    <row r="27" spans="2:19" ht="15.75">
      <c r="B27" s="218" t="s">
        <v>53</v>
      </c>
      <c r="C27" s="219"/>
      <c r="D27" s="219"/>
      <c r="E27" s="220"/>
      <c r="F27" s="133">
        <v>0</v>
      </c>
      <c r="G27" s="115"/>
      <c r="H27" s="108" t="s">
        <v>94</v>
      </c>
      <c r="I27" s="109">
        <f t="shared" si="0"/>
        <v>0</v>
      </c>
      <c r="J27" s="108"/>
      <c r="R27" s="97"/>
      <c r="S27" s="97"/>
    </row>
    <row r="28" spans="2:19" ht="15.75">
      <c r="B28" s="221" t="s">
        <v>54</v>
      </c>
      <c r="C28" s="222"/>
      <c r="D28" s="222"/>
      <c r="E28" s="223"/>
      <c r="F28" s="133">
        <v>0</v>
      </c>
      <c r="G28" s="115"/>
      <c r="H28" s="108" t="s">
        <v>95</v>
      </c>
      <c r="I28" s="109">
        <f t="shared" si="0"/>
        <v>0.045</v>
      </c>
      <c r="J28" s="108"/>
      <c r="R28" s="97"/>
      <c r="S28" s="97"/>
    </row>
    <row r="29" spans="2:19" ht="16.5" thickBot="1">
      <c r="B29" s="224" t="s">
        <v>55</v>
      </c>
      <c r="C29" s="225"/>
      <c r="D29" s="225"/>
      <c r="E29" s="225"/>
      <c r="F29" s="55">
        <v>0.045</v>
      </c>
      <c r="G29" s="115"/>
      <c r="H29" s="108"/>
      <c r="I29" s="117"/>
      <c r="J29" s="117"/>
      <c r="K29" s="118"/>
      <c r="L29" s="119"/>
      <c r="M29" s="120"/>
      <c r="N29" s="120"/>
      <c r="O29" s="121"/>
      <c r="R29" s="97"/>
      <c r="S29" s="97"/>
    </row>
    <row r="30" spans="8:18" ht="12.75">
      <c r="H30" s="108"/>
      <c r="I30" s="117"/>
      <c r="J30" s="117"/>
      <c r="K30" s="118"/>
      <c r="L30" s="119"/>
      <c r="M30" s="119"/>
      <c r="N30" s="119"/>
      <c r="R30" s="96"/>
    </row>
    <row r="31" spans="2:19" ht="15.75">
      <c r="B31" s="226" t="s">
        <v>56</v>
      </c>
      <c r="C31" s="226"/>
      <c r="D31" s="226"/>
      <c r="E31" s="226"/>
      <c r="F31" s="84">
        <f>(((1+I20+I22+I23)*(1+I24)*(1+I25))/(1-I26-I27))-1</f>
        <v>0</v>
      </c>
      <c r="G31" s="122"/>
      <c r="H31" s="116" t="s">
        <v>84</v>
      </c>
      <c r="I31" s="116" t="s">
        <v>85</v>
      </c>
      <c r="J31" s="116" t="s">
        <v>86</v>
      </c>
      <c r="R31" s="97"/>
      <c r="S31" s="97"/>
    </row>
    <row r="32" spans="2:19" ht="16.5" thickBot="1">
      <c r="B32" s="209" t="s">
        <v>57</v>
      </c>
      <c r="C32" s="210"/>
      <c r="D32" s="210"/>
      <c r="E32" s="210"/>
      <c r="F32" s="85">
        <f>ROUND(((1+I20+I22+I23)*(1+I24)*(1+I25))/(1-I26-I27-I28),4)-1</f>
        <v>0.04709999999999992</v>
      </c>
      <c r="G32" s="91"/>
      <c r="H32" s="116">
        <v>0.2034</v>
      </c>
      <c r="I32" s="116">
        <v>0.2212</v>
      </c>
      <c r="J32" s="116">
        <v>0.25</v>
      </c>
      <c r="R32" s="97"/>
      <c r="S32" s="97"/>
    </row>
    <row r="34" spans="2:6" ht="48" customHeight="1">
      <c r="B34" s="211" t="s">
        <v>58</v>
      </c>
      <c r="C34" s="211"/>
      <c r="D34" s="211"/>
      <c r="E34" s="211"/>
      <c r="F34" s="211"/>
    </row>
    <row r="36" spans="2:6" ht="12.75">
      <c r="B36" s="212" t="s">
        <v>59</v>
      </c>
      <c r="C36" s="212"/>
      <c r="D36" s="212"/>
      <c r="E36" s="212"/>
      <c r="F36" s="212"/>
    </row>
    <row r="37" spans="2:6" ht="12.75">
      <c r="B37" s="213" t="s">
        <v>60</v>
      </c>
      <c r="C37" s="213"/>
      <c r="D37" s="213"/>
      <c r="E37" s="213"/>
      <c r="F37" s="213"/>
    </row>
    <row r="38" spans="2:20" ht="15.75">
      <c r="B38" s="123" t="s">
        <v>122</v>
      </c>
      <c r="C38" s="91"/>
      <c r="D38" s="91"/>
      <c r="E38" s="91"/>
      <c r="F38" s="91"/>
      <c r="M38" s="123"/>
      <c r="P38" s="124"/>
      <c r="Q38" s="69"/>
      <c r="T38" s="83"/>
    </row>
    <row r="39" spans="2:17" ht="15.75">
      <c r="B39" s="125" t="s">
        <v>121</v>
      </c>
      <c r="C39" s="91"/>
      <c r="D39" s="91"/>
      <c r="E39" s="91"/>
      <c r="F39" s="91"/>
      <c r="M39" s="125"/>
      <c r="Q39" s="69"/>
    </row>
    <row r="40" ht="22.5" customHeight="1">
      <c r="F40" s="86"/>
    </row>
    <row r="41" ht="12.75">
      <c r="B41" s="98"/>
    </row>
    <row r="42" spans="2:5" ht="12.75">
      <c r="B42" s="126" t="s">
        <v>117</v>
      </c>
      <c r="C42" s="87"/>
      <c r="D42" s="87"/>
      <c r="E42" s="134"/>
    </row>
    <row r="43" spans="2:5" ht="12.75">
      <c r="B43" s="127" t="s">
        <v>118</v>
      </c>
      <c r="C43" s="135"/>
      <c r="D43" s="135"/>
      <c r="E43" s="134"/>
    </row>
    <row r="44" spans="2:4" ht="12.75">
      <c r="B44" s="128"/>
      <c r="C44" s="128"/>
      <c r="D44" s="128"/>
    </row>
    <row r="45" spans="2:4" ht="12.75">
      <c r="B45" s="128"/>
      <c r="C45" s="128"/>
      <c r="D45" s="128"/>
    </row>
    <row r="47" spans="2:4" ht="12.75">
      <c r="B47" s="129"/>
      <c r="C47" s="129"/>
      <c r="D47" s="129"/>
    </row>
    <row r="48" spans="2:5" ht="12.75">
      <c r="B48" s="126" t="s">
        <v>143</v>
      </c>
      <c r="C48" s="136"/>
      <c r="D48" s="136"/>
      <c r="E48" s="134"/>
    </row>
    <row r="49" spans="2:5" ht="12.75">
      <c r="B49" s="127" t="s">
        <v>61</v>
      </c>
      <c r="C49" s="135"/>
      <c r="D49" s="135"/>
      <c r="E49" s="134"/>
    </row>
  </sheetData>
  <sheetProtection password="C637" sheet="1" selectLockedCells="1"/>
  <mergeCells count="20">
    <mergeCell ref="B2:F2"/>
    <mergeCell ref="C3:F3"/>
    <mergeCell ref="C5:F5"/>
    <mergeCell ref="C6:F6"/>
    <mergeCell ref="C7:F7"/>
    <mergeCell ref="D13:F13"/>
    <mergeCell ref="C8:F8"/>
    <mergeCell ref="C9:F9"/>
    <mergeCell ref="C10:F10"/>
    <mergeCell ref="C4:F4"/>
    <mergeCell ref="B32:E32"/>
    <mergeCell ref="B34:F34"/>
    <mergeCell ref="B36:F36"/>
    <mergeCell ref="B37:F37"/>
    <mergeCell ref="D16:F16"/>
    <mergeCell ref="C20:E20"/>
    <mergeCell ref="B27:E27"/>
    <mergeCell ref="B28:E28"/>
    <mergeCell ref="B29:E29"/>
    <mergeCell ref="B31:E31"/>
  </mergeCells>
  <conditionalFormatting sqref="F22:F26">
    <cfRule type="cellIs" priority="13" dxfId="33" operator="between" stopIfTrue="1">
      <formula>$C22</formula>
      <formula>$E22</formula>
    </cfRule>
  </conditionalFormatting>
  <conditionalFormatting sqref="B13:C18">
    <cfRule type="expression" priority="10" dxfId="21" stopIfTrue="1">
      <formula>$C$12=0</formula>
    </cfRule>
    <cfRule type="expression" priority="11" dxfId="21" stopIfTrue="1">
      <formula>$C$12&gt;6</formula>
    </cfRule>
    <cfRule type="expression" priority="12" dxfId="30" stopIfTrue="1">
      <formula>$C13&lt;&gt;$C$12</formula>
    </cfRule>
  </conditionalFormatting>
  <conditionalFormatting sqref="E14">
    <cfRule type="expression" priority="9" dxfId="21" stopIfTrue="1">
      <formula>$D$15&lt;&gt;0</formula>
    </cfRule>
  </conditionalFormatting>
  <conditionalFormatting sqref="E15">
    <cfRule type="expression" priority="8" dxfId="26" stopIfTrue="1">
      <formula>$D$15&lt;&gt;0</formula>
    </cfRule>
  </conditionalFormatting>
  <conditionalFormatting sqref="E17 B31:F31">
    <cfRule type="expression" priority="7" dxfId="21" stopIfTrue="1">
      <formula>$D$18&lt;&gt;0</formula>
    </cfRule>
  </conditionalFormatting>
  <conditionalFormatting sqref="E18">
    <cfRule type="expression" priority="6" dxfId="26" stopIfTrue="1">
      <formula>$D$18&lt;&gt;0</formula>
    </cfRule>
  </conditionalFormatting>
  <conditionalFormatting sqref="B32:F32">
    <cfRule type="expression" priority="5" dxfId="34" stopIfTrue="1">
      <formula>$D$18&lt;&gt;0</formula>
    </cfRule>
  </conditionalFormatting>
  <conditionalFormatting sqref="B37:F37 C38:F39">
    <cfRule type="expression" priority="4" dxfId="21" stopIfTrue="1">
      <formula>$D$18&lt;&gt;0</formula>
    </cfRule>
  </conditionalFormatting>
  <conditionalFormatting sqref="F29">
    <cfRule type="expression" priority="3" dxfId="35" stopIfTrue="1">
      <formula>$D$18&lt;&gt;0</formula>
    </cfRule>
  </conditionalFormatting>
  <conditionalFormatting sqref="B29:E29">
    <cfRule type="expression" priority="2" dxfId="36" stopIfTrue="1">
      <formula>$D$18&lt;&gt;0</formula>
    </cfRule>
  </conditionalFormatting>
  <conditionalFormatting sqref="B36:F36">
    <cfRule type="expression" priority="1" dxfId="21" stopIfTrue="1">
      <formula>$D$18&lt;&gt;0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5">
      <selection activeCell="C5" sqref="C5"/>
    </sheetView>
  </sheetViews>
  <sheetFormatPr defaultColWidth="9.140625" defaultRowHeight="12.75"/>
  <cols>
    <col min="1" max="1" width="9.140625" style="137" customWidth="1"/>
    <col min="2" max="2" width="9.421875" style="137" customWidth="1"/>
    <col min="3" max="3" width="54.140625" style="137" customWidth="1"/>
    <col min="4" max="4" width="6.28125" style="137" customWidth="1"/>
    <col min="5" max="5" width="10.28125" style="137" customWidth="1"/>
    <col min="6" max="6" width="10.7109375" style="137" bestFit="1" customWidth="1"/>
    <col min="7" max="7" width="11.7109375" style="137" customWidth="1"/>
    <col min="8" max="8" width="13.140625" style="137" customWidth="1"/>
    <col min="9" max="16384" width="9.140625" style="137" customWidth="1"/>
  </cols>
  <sheetData>
    <row r="1" ht="37.5" customHeight="1">
      <c r="A1" s="95" t="s">
        <v>67</v>
      </c>
    </row>
    <row r="2" spans="1:9" ht="12.75" customHeight="1">
      <c r="A2" s="258" t="s">
        <v>96</v>
      </c>
      <c r="B2" s="258"/>
      <c r="C2" s="258"/>
      <c r="D2" s="258"/>
      <c r="E2" s="258"/>
      <c r="F2" s="258"/>
      <c r="G2" s="258"/>
      <c r="H2" s="258"/>
      <c r="I2" s="138"/>
    </row>
    <row r="3" spans="1:8" ht="15" customHeight="1">
      <c r="A3" s="258"/>
      <c r="B3" s="258"/>
      <c r="C3" s="258"/>
      <c r="D3" s="258"/>
      <c r="E3" s="258"/>
      <c r="F3" s="258"/>
      <c r="G3" s="258"/>
      <c r="H3" s="258"/>
    </row>
    <row r="4" spans="1:8" ht="12.75" customHeight="1">
      <c r="A4" s="139"/>
      <c r="B4" s="139"/>
      <c r="C4" s="139"/>
      <c r="D4" s="139"/>
      <c r="E4" s="139"/>
      <c r="F4" s="139"/>
      <c r="G4" s="139"/>
      <c r="H4" s="139"/>
    </row>
    <row r="5" spans="1:7" ht="12.75">
      <c r="A5" s="255" t="str">
        <f>'P. BDI'!B3</f>
        <v>Edital :</v>
      </c>
      <c r="B5" s="255"/>
      <c r="C5" s="92" t="str">
        <f>'P. BDI'!C3:F3</f>
        <v>TP -xxx</v>
      </c>
      <c r="D5" s="256" t="s">
        <v>141</v>
      </c>
      <c r="E5" s="257"/>
      <c r="F5" s="259">
        <v>40.05</v>
      </c>
      <c r="G5" s="260"/>
    </row>
    <row r="6" spans="1:9" ht="12.75">
      <c r="A6" s="255" t="str">
        <f>'P. BDI'!B4</f>
        <v>N° Contrato de Repasse:</v>
      </c>
      <c r="B6" s="255"/>
      <c r="C6" s="141" t="str">
        <f>'P. BDI'!C4:F4</f>
        <v>Recursos proprios</v>
      </c>
      <c r="D6" s="256" t="s">
        <v>98</v>
      </c>
      <c r="E6" s="257"/>
      <c r="F6" s="252">
        <f>Orçamento!H41</f>
        <v>0</v>
      </c>
      <c r="G6" s="253"/>
      <c r="I6" s="142"/>
    </row>
    <row r="7" spans="1:8" ht="12.75">
      <c r="A7" s="255" t="str">
        <f>'P. BDI'!B5</f>
        <v>Tomador: </v>
      </c>
      <c r="B7" s="255"/>
      <c r="C7" s="141" t="str">
        <f>'P. BDI'!C5:F5</f>
        <v>Prefeitura Municipal de Dois Vizinhos - PR</v>
      </c>
      <c r="D7" s="256" t="s">
        <v>81</v>
      </c>
      <c r="E7" s="257"/>
      <c r="F7" s="252">
        <f>F6/F5</f>
        <v>0</v>
      </c>
      <c r="G7" s="253"/>
      <c r="H7" s="143"/>
    </row>
    <row r="8" spans="1:8" ht="12.75">
      <c r="A8" s="255" t="str">
        <f>'P. BDI'!B6</f>
        <v>Empreendimento: </v>
      </c>
      <c r="B8" s="255"/>
      <c r="C8" s="141" t="str">
        <f>'P. BDI'!C6:F6</f>
        <v>Implantação de Escadaria</v>
      </c>
      <c r="D8" s="140"/>
      <c r="E8" s="144"/>
      <c r="F8" s="144"/>
      <c r="G8" s="144"/>
      <c r="H8" s="143"/>
    </row>
    <row r="9" spans="1:8" ht="12.75">
      <c r="A9" s="255" t="str">
        <f>'P. BDI'!B7</f>
        <v>Local da Obra:</v>
      </c>
      <c r="B9" s="255"/>
      <c r="C9" s="141" t="str">
        <f>'P. BDI'!C7:F7</f>
        <v>Rua Fiorindo Capelesso Acesso Av Torres </v>
      </c>
      <c r="D9" s="140"/>
      <c r="E9" s="144"/>
      <c r="F9" s="144"/>
      <c r="G9" s="144"/>
      <c r="H9" s="143"/>
    </row>
    <row r="10" spans="1:8" ht="12.75">
      <c r="A10" s="255" t="str">
        <f>'P. BDI'!B8</f>
        <v>Empresa Prop.:</v>
      </c>
      <c r="B10" s="255"/>
      <c r="C10" s="92" t="str">
        <f>'P. BDI'!C8:F8</f>
        <v>xxxxxxxxxxxxxx</v>
      </c>
      <c r="D10" s="140"/>
      <c r="E10" s="144"/>
      <c r="F10" s="144"/>
      <c r="G10" s="144"/>
      <c r="H10" s="143"/>
    </row>
    <row r="11" spans="1:8" ht="12.75">
      <c r="A11" s="255" t="str">
        <f>'P. BDI'!B9</f>
        <v>CNPJ:</v>
      </c>
      <c r="B11" s="255"/>
      <c r="C11" s="141" t="str">
        <f>'P. BDI'!C9:F9</f>
        <v>xxxxxxxxxxxxxx</v>
      </c>
      <c r="D11" s="140"/>
      <c r="E11" s="140"/>
      <c r="F11" s="145"/>
      <c r="G11" s="146"/>
      <c r="H11" s="107"/>
    </row>
    <row r="12" spans="1:8" ht="12.75">
      <c r="A12" s="255" t="str">
        <f>'P. BDI'!B10</f>
        <v>Data Base:</v>
      </c>
      <c r="B12" s="255"/>
      <c r="C12" s="93" t="str">
        <f>'P. BDI'!C10:F10</f>
        <v>xxxxxxxxxxxxxx</v>
      </c>
      <c r="D12" s="140"/>
      <c r="E12" s="140"/>
      <c r="F12" s="145"/>
      <c r="G12" s="146"/>
      <c r="H12" s="107"/>
    </row>
    <row r="13" spans="1:8" ht="12.75">
      <c r="A13" s="255" t="s">
        <v>123</v>
      </c>
      <c r="B13" s="255"/>
      <c r="C13" s="147">
        <f>'P. BDI'!F32</f>
        <v>0.04709999999999992</v>
      </c>
      <c r="D13" s="144"/>
      <c r="E13" s="144"/>
      <c r="F13" s="144"/>
      <c r="G13" s="144"/>
      <c r="H13" s="143"/>
    </row>
    <row r="14" spans="1:8" ht="12.75">
      <c r="A14" s="148"/>
      <c r="B14" s="149"/>
      <c r="C14" s="150"/>
      <c r="D14" s="143"/>
      <c r="E14" s="143"/>
      <c r="F14" s="143"/>
      <c r="G14" s="143"/>
      <c r="H14" s="143"/>
    </row>
    <row r="15" spans="1:8" ht="12.75">
      <c r="A15" s="148"/>
      <c r="B15" s="149"/>
      <c r="C15" s="150"/>
      <c r="D15" s="143"/>
      <c r="E15" s="143"/>
      <c r="F15" s="143"/>
      <c r="G15" s="143"/>
      <c r="H15" s="143"/>
    </row>
    <row r="16" spans="1:8" ht="12.75">
      <c r="A16" s="148"/>
      <c r="B16" s="149"/>
      <c r="C16" s="150"/>
      <c r="D16" s="143"/>
      <c r="E16" s="143"/>
      <c r="F16" s="143"/>
      <c r="G16" s="143"/>
      <c r="H16" s="143"/>
    </row>
    <row r="17" spans="1:8" ht="12.75">
      <c r="A17" s="148"/>
      <c r="B17" s="149"/>
      <c r="C17" s="150"/>
      <c r="D17" s="143"/>
      <c r="E17" s="143"/>
      <c r="F17" s="143"/>
      <c r="G17" s="143"/>
      <c r="H17" s="143"/>
    </row>
    <row r="18" spans="1:8" ht="12.75">
      <c r="A18" s="148"/>
      <c r="B18" s="149"/>
      <c r="C18" s="150"/>
      <c r="D18" s="143"/>
      <c r="E18" s="143"/>
      <c r="F18" s="143"/>
      <c r="G18" s="143"/>
      <c r="H18" s="143"/>
    </row>
    <row r="19" spans="1:8" ht="12.75">
      <c r="A19" s="148"/>
      <c r="B19" s="149"/>
      <c r="C19" s="150"/>
      <c r="D19" s="143"/>
      <c r="E19" s="143"/>
      <c r="F19" s="143"/>
      <c r="G19" s="143"/>
      <c r="H19" s="143"/>
    </row>
    <row r="20" spans="1:8" ht="12.75">
      <c r="A20" s="148"/>
      <c r="B20" s="149"/>
      <c r="C20" s="150"/>
      <c r="D20" s="143"/>
      <c r="E20" s="143"/>
      <c r="F20" s="143"/>
      <c r="G20" s="143"/>
      <c r="H20" s="143"/>
    </row>
    <row r="21" spans="1:8" ht="12.75">
      <c r="A21" s="148"/>
      <c r="B21" s="149"/>
      <c r="C21" s="150"/>
      <c r="D21" s="143"/>
      <c r="E21" s="143"/>
      <c r="F21" s="143"/>
      <c r="G21" s="143"/>
      <c r="H21" s="143"/>
    </row>
    <row r="22" spans="2:8" ht="12.75">
      <c r="B22" s="151" t="s">
        <v>73</v>
      </c>
      <c r="C22" s="151" t="s">
        <v>97</v>
      </c>
      <c r="D22" s="246" t="s">
        <v>100</v>
      </c>
      <c r="E22" s="246"/>
      <c r="F22" s="246" t="s">
        <v>99</v>
      </c>
      <c r="G22" s="246"/>
      <c r="H22" s="151" t="s">
        <v>101</v>
      </c>
    </row>
    <row r="23" spans="2:8" ht="12.75">
      <c r="B23" s="152">
        <f>Orçamento!A17</f>
        <v>1</v>
      </c>
      <c r="C23" s="90" t="str">
        <f>Orçamento!C17</f>
        <v>SERVIÇOS</v>
      </c>
      <c r="D23" s="254" t="e">
        <f>F23/$F$6</f>
        <v>#DIV/0!</v>
      </c>
      <c r="E23" s="254"/>
      <c r="F23" s="251">
        <f>Orçamento!H17</f>
        <v>0</v>
      </c>
      <c r="G23" s="251"/>
      <c r="H23" s="154">
        <f>F23</f>
        <v>0</v>
      </c>
    </row>
    <row r="24" spans="2:8" ht="12.75">
      <c r="B24" s="155"/>
      <c r="C24" s="88"/>
      <c r="D24" s="248"/>
      <c r="E24" s="248"/>
      <c r="F24" s="247"/>
      <c r="G24" s="247"/>
      <c r="H24" s="154"/>
    </row>
    <row r="25" spans="2:8" ht="12.75">
      <c r="B25" s="155"/>
      <c r="C25" s="88"/>
      <c r="D25" s="248"/>
      <c r="E25" s="248"/>
      <c r="F25" s="247"/>
      <c r="G25" s="247"/>
      <c r="H25" s="154"/>
    </row>
    <row r="26" spans="2:8" ht="12.75">
      <c r="B26" s="155"/>
      <c r="C26" s="88"/>
      <c r="D26" s="248"/>
      <c r="E26" s="248"/>
      <c r="F26" s="247"/>
      <c r="G26" s="247"/>
      <c r="H26" s="154"/>
    </row>
    <row r="27" spans="2:8" ht="12.75">
      <c r="B27" s="155"/>
      <c r="C27" s="88"/>
      <c r="D27" s="248"/>
      <c r="E27" s="248"/>
      <c r="F27" s="247"/>
      <c r="G27" s="247"/>
      <c r="H27" s="154"/>
    </row>
    <row r="28" spans="2:8" ht="12.75">
      <c r="B28" s="155"/>
      <c r="C28" s="88"/>
      <c r="D28" s="248"/>
      <c r="E28" s="248"/>
      <c r="F28" s="247"/>
      <c r="G28" s="247"/>
      <c r="H28" s="154"/>
    </row>
    <row r="29" spans="2:8" ht="12.75">
      <c r="B29" s="155"/>
      <c r="C29" s="88"/>
      <c r="D29" s="248"/>
      <c r="E29" s="248"/>
      <c r="F29" s="247"/>
      <c r="G29" s="247"/>
      <c r="H29" s="154"/>
    </row>
    <row r="30" spans="2:8" ht="12.75">
      <c r="B30" s="155"/>
      <c r="C30" s="88"/>
      <c r="D30" s="248"/>
      <c r="E30" s="248"/>
      <c r="F30" s="247"/>
      <c r="G30" s="247"/>
      <c r="H30" s="154"/>
    </row>
    <row r="31" spans="2:8" ht="12.75">
      <c r="B31" s="155"/>
      <c r="C31" s="88"/>
      <c r="D31" s="248"/>
      <c r="E31" s="248"/>
      <c r="F31" s="247"/>
      <c r="G31" s="247"/>
      <c r="H31" s="154"/>
    </row>
    <row r="32" spans="2:8" ht="12.75">
      <c r="B32" s="155"/>
      <c r="C32" s="88"/>
      <c r="D32" s="248"/>
      <c r="E32" s="248"/>
      <c r="F32" s="247"/>
      <c r="G32" s="247"/>
      <c r="H32" s="154"/>
    </row>
    <row r="33" spans="2:8" ht="12.75">
      <c r="B33" s="155"/>
      <c r="C33" s="88"/>
      <c r="D33" s="248"/>
      <c r="E33" s="248"/>
      <c r="F33" s="247"/>
      <c r="G33" s="247"/>
      <c r="H33" s="154"/>
    </row>
    <row r="34" spans="2:8" ht="12.75">
      <c r="B34" s="155"/>
      <c r="C34" s="88"/>
      <c r="D34" s="248"/>
      <c r="E34" s="248"/>
      <c r="F34" s="247"/>
      <c r="G34" s="247"/>
      <c r="H34" s="158"/>
    </row>
    <row r="35" spans="2:8" ht="12.75">
      <c r="B35" s="155"/>
      <c r="C35" s="88"/>
      <c r="D35" s="248"/>
      <c r="E35" s="248"/>
      <c r="F35" s="247"/>
      <c r="G35" s="247"/>
      <c r="H35" s="158"/>
    </row>
    <row r="36" spans="2:8" ht="12.75">
      <c r="B36" s="155"/>
      <c r="C36" s="88"/>
      <c r="D36" s="248"/>
      <c r="E36" s="248"/>
      <c r="F36" s="247"/>
      <c r="G36" s="247"/>
      <c r="H36" s="158"/>
    </row>
    <row r="37" spans="2:8" ht="12.75">
      <c r="B37" s="159"/>
      <c r="C37" s="89"/>
      <c r="D37" s="249"/>
      <c r="E37" s="249"/>
      <c r="F37" s="244"/>
      <c r="G37" s="244"/>
      <c r="H37" s="160"/>
    </row>
    <row r="38" spans="2:8" ht="12.75">
      <c r="B38" s="243" t="s">
        <v>102</v>
      </c>
      <c r="C38" s="243"/>
      <c r="D38" s="250" t="e">
        <f>SUM(D23:E36)</f>
        <v>#DIV/0!</v>
      </c>
      <c r="E38" s="246"/>
      <c r="F38" s="245">
        <f>SUM(F23:G36)</f>
        <v>0</v>
      </c>
      <c r="G38" s="246"/>
      <c r="H38" s="161">
        <f>H36</f>
        <v>0</v>
      </c>
    </row>
    <row r="42" ht="13.5" customHeight="1"/>
    <row r="44" spans="3:7" ht="12.75">
      <c r="C44" s="162"/>
      <c r="D44" s="126" t="s">
        <v>117</v>
      </c>
      <c r="E44" s="136"/>
      <c r="F44" s="163"/>
      <c r="G44" s="164"/>
    </row>
    <row r="45" spans="3:7" ht="12.75">
      <c r="C45" s="162"/>
      <c r="D45" s="127" t="s">
        <v>118</v>
      </c>
      <c r="E45" s="165"/>
      <c r="F45" s="164"/>
      <c r="G45" s="164"/>
    </row>
    <row r="46" spans="3:5" ht="12.75">
      <c r="C46" s="86"/>
      <c r="D46" s="128"/>
      <c r="E46" s="86"/>
    </row>
    <row r="47" spans="3:5" ht="12.75">
      <c r="C47" s="86"/>
      <c r="D47" s="128"/>
      <c r="E47" s="86"/>
    </row>
    <row r="48" spans="3:5" ht="12.75">
      <c r="C48" s="98"/>
      <c r="D48" s="83"/>
      <c r="E48" s="98"/>
    </row>
    <row r="49" spans="3:5" ht="12.75">
      <c r="C49" s="98"/>
      <c r="D49" s="98"/>
      <c r="E49" s="98"/>
    </row>
    <row r="50" spans="3:7" ht="12.75">
      <c r="C50" s="162"/>
      <c r="D50" s="126" t="s">
        <v>143</v>
      </c>
      <c r="E50" s="136"/>
      <c r="F50" s="163"/>
      <c r="G50" s="164"/>
    </row>
    <row r="51" spans="3:7" ht="12.75">
      <c r="C51" s="162"/>
      <c r="D51" s="127" t="s">
        <v>61</v>
      </c>
      <c r="E51" s="165"/>
      <c r="F51" s="164"/>
      <c r="G51" s="164"/>
    </row>
  </sheetData>
  <sheetProtection password="C637" sheet="1" formatCells="0" selectLockedCells="1"/>
  <mergeCells count="51">
    <mergeCell ref="F29:G29"/>
    <mergeCell ref="F30:G30"/>
    <mergeCell ref="D28:E28"/>
    <mergeCell ref="D29:E29"/>
    <mergeCell ref="D30:E30"/>
    <mergeCell ref="A7:B7"/>
    <mergeCell ref="A8:B8"/>
    <mergeCell ref="A9:B9"/>
    <mergeCell ref="A10:B10"/>
    <mergeCell ref="A11:B11"/>
    <mergeCell ref="A2:H3"/>
    <mergeCell ref="A5:B5"/>
    <mergeCell ref="D5:E5"/>
    <mergeCell ref="F5:G5"/>
    <mergeCell ref="A6:B6"/>
    <mergeCell ref="D6:E6"/>
    <mergeCell ref="F6:G6"/>
    <mergeCell ref="A12:B12"/>
    <mergeCell ref="D33:E33"/>
    <mergeCell ref="D34:E34"/>
    <mergeCell ref="A13:B13"/>
    <mergeCell ref="D35:E35"/>
    <mergeCell ref="D7:E7"/>
    <mergeCell ref="D32:E32"/>
    <mergeCell ref="F7:G7"/>
    <mergeCell ref="D22:E22"/>
    <mergeCell ref="D23:E23"/>
    <mergeCell ref="D25:E25"/>
    <mergeCell ref="D26:E26"/>
    <mergeCell ref="D24:E24"/>
    <mergeCell ref="F24:G24"/>
    <mergeCell ref="F28:G28"/>
    <mergeCell ref="D37:E37"/>
    <mergeCell ref="D38:E38"/>
    <mergeCell ref="F22:G22"/>
    <mergeCell ref="F23:G23"/>
    <mergeCell ref="F25:G25"/>
    <mergeCell ref="F26:G26"/>
    <mergeCell ref="F27:G27"/>
    <mergeCell ref="D27:E27"/>
    <mergeCell ref="D31:E31"/>
    <mergeCell ref="B38:C38"/>
    <mergeCell ref="F37:G37"/>
    <mergeCell ref="F38:G38"/>
    <mergeCell ref="F31:G31"/>
    <mergeCell ref="F32:G32"/>
    <mergeCell ref="F33:G33"/>
    <mergeCell ref="F34:G34"/>
    <mergeCell ref="F35:G35"/>
    <mergeCell ref="F36:G36"/>
    <mergeCell ref="D36:E36"/>
  </mergeCells>
  <conditionalFormatting sqref="C26:C37 C23">
    <cfRule type="expression" priority="4" dxfId="37" stopIfTrue="1">
      <formula>$J23=1</formula>
    </cfRule>
    <cfRule type="expression" priority="5" dxfId="38" stopIfTrue="1">
      <formula>$K23=2</formula>
    </cfRule>
    <cfRule type="expression" priority="6" dxfId="39" stopIfTrue="1">
      <formula>$K23=3</formula>
    </cfRule>
  </conditionalFormatting>
  <conditionalFormatting sqref="C25">
    <cfRule type="expression" priority="10" dxfId="37" stopIfTrue="1">
      <formula>$J24=1</formula>
    </cfRule>
    <cfRule type="expression" priority="11" dxfId="38" stopIfTrue="1">
      <formula>$K24=2</formula>
    </cfRule>
    <cfRule type="expression" priority="12" dxfId="39" stopIfTrue="1">
      <formula>$K24=3</formula>
    </cfRule>
  </conditionalFormatting>
  <conditionalFormatting sqref="C24">
    <cfRule type="expression" priority="1" dxfId="37" stopIfTrue="1">
      <formula>$J24=1</formula>
    </cfRule>
    <cfRule type="expression" priority="2" dxfId="38" stopIfTrue="1">
      <formula>$K24=2</formula>
    </cfRule>
    <cfRule type="expression" priority="3" dxfId="39" stopIfTrue="1">
      <formula>$K24=3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8.00390625" style="137" customWidth="1"/>
    <col min="2" max="2" width="13.28125" style="137" bestFit="1" customWidth="1"/>
    <col min="3" max="3" width="54.140625" style="137" customWidth="1"/>
    <col min="4" max="4" width="6.28125" style="137" customWidth="1"/>
    <col min="5" max="5" width="10.7109375" style="137" bestFit="1" customWidth="1"/>
    <col min="6" max="6" width="10.7109375" style="137" customWidth="1"/>
    <col min="7" max="7" width="11.7109375" style="137" customWidth="1"/>
    <col min="8" max="8" width="13.140625" style="137" customWidth="1"/>
    <col min="9" max="16384" width="9.140625" style="137" customWidth="1"/>
  </cols>
  <sheetData>
    <row r="1" ht="32.25" customHeight="1">
      <c r="A1" s="95" t="s">
        <v>67</v>
      </c>
    </row>
    <row r="2" spans="1:8" ht="12.75" customHeight="1">
      <c r="A2" s="258" t="s">
        <v>69</v>
      </c>
      <c r="B2" s="258"/>
      <c r="C2" s="258"/>
      <c r="D2" s="258"/>
      <c r="E2" s="258"/>
      <c r="F2" s="258"/>
      <c r="G2" s="258"/>
      <c r="H2" s="258"/>
    </row>
    <row r="3" spans="1:8" ht="15" customHeight="1">
      <c r="A3" s="258"/>
      <c r="B3" s="258"/>
      <c r="C3" s="258"/>
      <c r="D3" s="258"/>
      <c r="E3" s="258"/>
      <c r="F3" s="258"/>
      <c r="G3" s="258"/>
      <c r="H3" s="258"/>
    </row>
    <row r="4" spans="1:8" ht="12.75" customHeight="1">
      <c r="A4" s="139"/>
      <c r="B4" s="139"/>
      <c r="C4" s="139"/>
      <c r="D4" s="139"/>
      <c r="E4" s="139"/>
      <c r="F4" s="139"/>
      <c r="G4" s="139"/>
      <c r="H4" s="139"/>
    </row>
    <row r="5" spans="1:7" ht="15.75" customHeight="1">
      <c r="A5" s="255" t="str">
        <f>QCI!A5</f>
        <v>Edital :</v>
      </c>
      <c r="B5" s="255"/>
      <c r="C5" s="92" t="str">
        <f>QCI!C5</f>
        <v>TP -xxx</v>
      </c>
      <c r="D5" s="140" t="s">
        <v>119</v>
      </c>
      <c r="E5" s="261">
        <f>QCI!F5</f>
        <v>40.05</v>
      </c>
      <c r="F5" s="262"/>
      <c r="G5" s="263"/>
    </row>
    <row r="6" spans="1:9" ht="12.75" customHeight="1">
      <c r="A6" s="255" t="str">
        <f>QCI!A6</f>
        <v>N° Contrato de Repasse:</v>
      </c>
      <c r="B6" s="255"/>
      <c r="C6" s="141" t="str">
        <f>QCI!C6</f>
        <v>Recursos proprios</v>
      </c>
      <c r="D6" s="140" t="s">
        <v>81</v>
      </c>
      <c r="E6" s="252">
        <f>H41/E5</f>
        <v>0</v>
      </c>
      <c r="F6" s="264"/>
      <c r="G6" s="253"/>
      <c r="I6" s="142"/>
    </row>
    <row r="7" spans="1:8" ht="12.75">
      <c r="A7" s="255" t="str">
        <f>QCI!A7</f>
        <v>Tomador: </v>
      </c>
      <c r="B7" s="255"/>
      <c r="C7" s="141" t="str">
        <f>QCI!C7</f>
        <v>Prefeitura Municipal de Dois Vizinhos - PR</v>
      </c>
      <c r="D7" s="140"/>
      <c r="E7" s="144"/>
      <c r="F7" s="144"/>
      <c r="G7" s="144"/>
      <c r="H7" s="143"/>
    </row>
    <row r="8" spans="1:8" ht="12.75">
      <c r="A8" s="255" t="str">
        <f>QCI!A8</f>
        <v>Empreendimento: </v>
      </c>
      <c r="B8" s="255"/>
      <c r="C8" s="141" t="str">
        <f>QCI!C8</f>
        <v>Implantação de Escadaria</v>
      </c>
      <c r="D8" s="140"/>
      <c r="E8" s="144"/>
      <c r="F8" s="144"/>
      <c r="G8" s="144"/>
      <c r="H8" s="143"/>
    </row>
    <row r="9" spans="1:8" ht="12.75">
      <c r="A9" s="255" t="str">
        <f>QCI!A9</f>
        <v>Local da Obra:</v>
      </c>
      <c r="B9" s="255"/>
      <c r="C9" s="141" t="str">
        <f>QCI!C9</f>
        <v>Rua Fiorindo Capelesso Acesso Av Torres </v>
      </c>
      <c r="D9" s="140"/>
      <c r="E9" s="144"/>
      <c r="F9" s="144"/>
      <c r="G9" s="144"/>
      <c r="H9" s="143"/>
    </row>
    <row r="10" spans="1:8" ht="12.75" customHeight="1">
      <c r="A10" s="255" t="str">
        <f>QCI!A10</f>
        <v>Empresa Prop.:</v>
      </c>
      <c r="B10" s="255"/>
      <c r="C10" s="92" t="str">
        <f>QCI!C10</f>
        <v>xxxxxxxxxxxxxx</v>
      </c>
      <c r="D10" s="140"/>
      <c r="E10" s="144"/>
      <c r="F10" s="166"/>
      <c r="G10" s="166"/>
      <c r="H10" s="166"/>
    </row>
    <row r="11" spans="1:8" ht="12.75" customHeight="1">
      <c r="A11" s="255" t="str">
        <f>QCI!A11</f>
        <v>CNPJ:</v>
      </c>
      <c r="B11" s="255"/>
      <c r="C11" s="92" t="str">
        <f>QCI!C11</f>
        <v>xxxxxxxxxxxxxx</v>
      </c>
      <c r="D11" s="140"/>
      <c r="E11" s="145"/>
      <c r="F11" s="166"/>
      <c r="G11" s="166"/>
      <c r="H11" s="166"/>
    </row>
    <row r="12" spans="1:8" ht="12.75" customHeight="1">
      <c r="A12" s="255" t="str">
        <f>QCI!A12</f>
        <v>Data Base:</v>
      </c>
      <c r="B12" s="255"/>
      <c r="C12" s="93" t="str">
        <f>QCI!C12</f>
        <v>xxxxxxxxxxxxxx</v>
      </c>
      <c r="D12" s="140"/>
      <c r="E12" s="145"/>
      <c r="F12" s="166"/>
      <c r="G12" s="166"/>
      <c r="H12" s="166"/>
    </row>
    <row r="13" spans="1:8" ht="12.75" customHeight="1">
      <c r="A13" s="266" t="str">
        <f>QCI!A13</f>
        <v>BDI Adotado </v>
      </c>
      <c r="B13" s="266"/>
      <c r="C13" s="168">
        <f>QCI!C13</f>
        <v>0.04709999999999992</v>
      </c>
      <c r="D13" s="167"/>
      <c r="E13" s="169"/>
      <c r="F13" s="166"/>
      <c r="G13" s="166"/>
      <c r="H13" s="166"/>
    </row>
    <row r="14" spans="1:8" ht="12.75" customHeight="1">
      <c r="A14" s="148"/>
      <c r="B14" s="149"/>
      <c r="C14" s="150"/>
      <c r="D14" s="143"/>
      <c r="E14" s="143"/>
      <c r="F14" s="143"/>
      <c r="G14" s="143"/>
      <c r="H14" s="143"/>
    </row>
    <row r="15" spans="1:8" s="171" customFormat="1" ht="25.5" customHeight="1">
      <c r="A15" s="170" t="s">
        <v>73</v>
      </c>
      <c r="B15" s="170" t="s">
        <v>74</v>
      </c>
      <c r="C15" s="170" t="s">
        <v>75</v>
      </c>
      <c r="D15" s="170" t="s">
        <v>124</v>
      </c>
      <c r="E15" s="170" t="s">
        <v>76</v>
      </c>
      <c r="F15" s="170" t="s">
        <v>125</v>
      </c>
      <c r="G15" s="170" t="s">
        <v>77</v>
      </c>
      <c r="H15" s="170" t="s">
        <v>78</v>
      </c>
    </row>
    <row r="16" spans="1:8" s="171" customFormat="1" ht="14.25" customHeight="1">
      <c r="A16" s="172"/>
      <c r="B16" s="173"/>
      <c r="C16" s="173"/>
      <c r="D16" s="173"/>
      <c r="E16" s="173"/>
      <c r="F16" s="173"/>
      <c r="G16" s="173"/>
      <c r="H16" s="173"/>
    </row>
    <row r="17" spans="1:8" s="138" customFormat="1" ht="22.5">
      <c r="A17" s="174">
        <v>1</v>
      </c>
      <c r="B17" s="175" t="s">
        <v>133</v>
      </c>
      <c r="C17" s="176" t="s">
        <v>128</v>
      </c>
      <c r="D17" s="177"/>
      <c r="E17" s="178"/>
      <c r="F17" s="178"/>
      <c r="G17" s="179" t="s">
        <v>24</v>
      </c>
      <c r="H17" s="178">
        <f>SUM(H18:H36)</f>
        <v>0</v>
      </c>
    </row>
    <row r="18" spans="1:8" s="138" customFormat="1" ht="12.75">
      <c r="A18" s="180"/>
      <c r="B18" s="181"/>
      <c r="C18" s="90"/>
      <c r="D18" s="182"/>
      <c r="E18" s="183"/>
      <c r="F18" s="183"/>
      <c r="G18" s="184"/>
      <c r="H18" s="154"/>
    </row>
    <row r="19" spans="1:8" s="138" customFormat="1" ht="12.75">
      <c r="A19" s="180" t="s">
        <v>144</v>
      </c>
      <c r="B19" s="185" t="s">
        <v>131</v>
      </c>
      <c r="C19" s="90" t="s">
        <v>132</v>
      </c>
      <c r="D19" s="182" t="s">
        <v>13</v>
      </c>
      <c r="E19" s="183">
        <v>2.5</v>
      </c>
      <c r="F19" s="194"/>
      <c r="G19" s="184">
        <f>ROUND(F19+(F19*$C$13),2)</f>
        <v>0</v>
      </c>
      <c r="H19" s="154">
        <f>G19*E19</f>
        <v>0</v>
      </c>
    </row>
    <row r="20" spans="1:8" s="138" customFormat="1" ht="25.5" customHeight="1">
      <c r="A20" s="180" t="s">
        <v>145</v>
      </c>
      <c r="B20" s="181">
        <v>99059</v>
      </c>
      <c r="C20" s="90" t="s">
        <v>134</v>
      </c>
      <c r="D20" s="182" t="s">
        <v>135</v>
      </c>
      <c r="E20" s="183">
        <v>35</v>
      </c>
      <c r="F20" s="194"/>
      <c r="G20" s="184">
        <f>ROUND(F20+(F20*$C$13),2)</f>
        <v>0</v>
      </c>
      <c r="H20" s="154">
        <f>G20*E20</f>
        <v>0</v>
      </c>
    </row>
    <row r="21" spans="1:8" s="138" customFormat="1" ht="22.5">
      <c r="A21" s="180" t="s">
        <v>146</v>
      </c>
      <c r="B21" s="185">
        <v>96995</v>
      </c>
      <c r="C21" s="90" t="s">
        <v>136</v>
      </c>
      <c r="D21" s="182" t="s">
        <v>72</v>
      </c>
      <c r="E21" s="184">
        <v>20</v>
      </c>
      <c r="F21" s="195"/>
      <c r="G21" s="184">
        <f aca="true" t="shared" si="0" ref="G21:G28">ROUND(F21+(F21*$C$13),2)</f>
        <v>0</v>
      </c>
      <c r="H21" s="154">
        <f aca="true" t="shared" si="1" ref="H21:H28">G21*E21</f>
        <v>0</v>
      </c>
    </row>
    <row r="22" spans="1:8" s="138" customFormat="1" ht="14.25" customHeight="1">
      <c r="A22" s="180" t="s">
        <v>147</v>
      </c>
      <c r="B22" s="185">
        <v>85422</v>
      </c>
      <c r="C22" s="90" t="s">
        <v>167</v>
      </c>
      <c r="D22" s="182" t="s">
        <v>13</v>
      </c>
      <c r="E22" s="184">
        <v>37.62</v>
      </c>
      <c r="F22" s="195"/>
      <c r="G22" s="184">
        <f>ROUND(F22+(F22*$C$13),2)</f>
        <v>0</v>
      </c>
      <c r="H22" s="154">
        <f>G22*E22</f>
        <v>0</v>
      </c>
    </row>
    <row r="23" spans="1:8" s="138" customFormat="1" ht="36" customHeight="1">
      <c r="A23" s="180" t="s">
        <v>148</v>
      </c>
      <c r="B23" s="185">
        <v>96536</v>
      </c>
      <c r="C23" s="90" t="s">
        <v>162</v>
      </c>
      <c r="D23" s="182" t="s">
        <v>13</v>
      </c>
      <c r="E23" s="184">
        <v>20</v>
      </c>
      <c r="F23" s="195"/>
      <c r="G23" s="184">
        <f t="shared" si="0"/>
        <v>0</v>
      </c>
      <c r="H23" s="154">
        <f t="shared" si="1"/>
        <v>0</v>
      </c>
    </row>
    <row r="24" spans="1:8" s="138" customFormat="1" ht="23.25" customHeight="1">
      <c r="A24" s="180" t="s">
        <v>149</v>
      </c>
      <c r="B24" s="185">
        <v>4721</v>
      </c>
      <c r="C24" s="90" t="s">
        <v>165</v>
      </c>
      <c r="D24" s="182" t="s">
        <v>138</v>
      </c>
      <c r="E24" s="184">
        <v>0.58</v>
      </c>
      <c r="F24" s="195"/>
      <c r="G24" s="184">
        <f>ROUND(F24+(F24*$C$13),2)</f>
        <v>0</v>
      </c>
      <c r="H24" s="154">
        <f>G24*E24</f>
        <v>0</v>
      </c>
    </row>
    <row r="25" spans="1:8" s="138" customFormat="1" ht="23.25" customHeight="1">
      <c r="A25" s="180" t="s">
        <v>150</v>
      </c>
      <c r="B25" s="185">
        <v>97914</v>
      </c>
      <c r="C25" s="90" t="s">
        <v>169</v>
      </c>
      <c r="D25" s="182" t="s">
        <v>168</v>
      </c>
      <c r="E25" s="184">
        <f>E24*5</f>
        <v>2.9</v>
      </c>
      <c r="F25" s="195"/>
      <c r="G25" s="184">
        <f>ROUND(F25+(F25*$C$13),2)</f>
        <v>0</v>
      </c>
      <c r="H25" s="154">
        <f>G25*E25</f>
        <v>0</v>
      </c>
    </row>
    <row r="26" spans="1:8" s="138" customFormat="1" ht="33.75">
      <c r="A26" s="180" t="s">
        <v>151</v>
      </c>
      <c r="B26" s="185">
        <v>1524</v>
      </c>
      <c r="C26" s="90" t="s">
        <v>137</v>
      </c>
      <c r="D26" s="182" t="s">
        <v>138</v>
      </c>
      <c r="E26" s="184">
        <v>3</v>
      </c>
      <c r="F26" s="195"/>
      <c r="G26" s="184">
        <f t="shared" si="0"/>
        <v>0</v>
      </c>
      <c r="H26" s="154">
        <f t="shared" si="1"/>
        <v>0</v>
      </c>
    </row>
    <row r="27" spans="1:8" s="138" customFormat="1" ht="22.5">
      <c r="A27" s="180" t="s">
        <v>152</v>
      </c>
      <c r="B27" s="185">
        <v>85662</v>
      </c>
      <c r="C27" s="90" t="s">
        <v>164</v>
      </c>
      <c r="D27" s="182" t="s">
        <v>13</v>
      </c>
      <c r="E27" s="184">
        <v>15.15</v>
      </c>
      <c r="F27" s="195"/>
      <c r="G27" s="184">
        <f>ROUND(F27+(F27*$C$13),2)</f>
        <v>0</v>
      </c>
      <c r="H27" s="154">
        <f>G27*E27</f>
        <v>0</v>
      </c>
    </row>
    <row r="28" spans="1:8" s="138" customFormat="1" ht="33.75">
      <c r="A28" s="180" t="s">
        <v>153</v>
      </c>
      <c r="B28" s="185">
        <v>92775</v>
      </c>
      <c r="C28" s="90" t="s">
        <v>139</v>
      </c>
      <c r="D28" s="182" t="s">
        <v>129</v>
      </c>
      <c r="E28" s="184">
        <v>25.74</v>
      </c>
      <c r="F28" s="195"/>
      <c r="G28" s="184">
        <f t="shared" si="0"/>
        <v>0</v>
      </c>
      <c r="H28" s="154">
        <f t="shared" si="1"/>
        <v>0</v>
      </c>
    </row>
    <row r="29" spans="1:8" s="138" customFormat="1" ht="33.75">
      <c r="A29" s="180" t="s">
        <v>154</v>
      </c>
      <c r="B29" s="185">
        <v>92776</v>
      </c>
      <c r="C29" s="90" t="s">
        <v>140</v>
      </c>
      <c r="D29" s="182" t="s">
        <v>129</v>
      </c>
      <c r="E29" s="184">
        <v>33.28</v>
      </c>
      <c r="F29" s="195"/>
      <c r="G29" s="184">
        <f aca="true" t="shared" si="2" ref="G29:G35">ROUND(F29+(F29*$C$13),2)</f>
        <v>0</v>
      </c>
      <c r="H29" s="154">
        <f aca="true" t="shared" si="3" ref="H29:H35">G29*E29</f>
        <v>0</v>
      </c>
    </row>
    <row r="30" spans="1:8" s="138" customFormat="1" ht="12.75">
      <c r="A30" s="180" t="s">
        <v>156</v>
      </c>
      <c r="B30" s="185">
        <v>85180</v>
      </c>
      <c r="C30" s="90" t="s">
        <v>130</v>
      </c>
      <c r="D30" s="182" t="s">
        <v>13</v>
      </c>
      <c r="E30" s="184">
        <v>20.7</v>
      </c>
      <c r="F30" s="195"/>
      <c r="G30" s="184">
        <f t="shared" si="2"/>
        <v>0</v>
      </c>
      <c r="H30" s="154">
        <f t="shared" si="3"/>
        <v>0</v>
      </c>
    </row>
    <row r="31" spans="1:8" s="138" customFormat="1" ht="22.5">
      <c r="A31" s="180" t="s">
        <v>163</v>
      </c>
      <c r="B31" s="185">
        <v>97627</v>
      </c>
      <c r="C31" s="90" t="s">
        <v>170</v>
      </c>
      <c r="D31" s="182" t="s">
        <v>72</v>
      </c>
      <c r="E31" s="184">
        <v>0.1701</v>
      </c>
      <c r="F31" s="195"/>
      <c r="G31" s="184">
        <f t="shared" si="2"/>
        <v>0</v>
      </c>
      <c r="H31" s="154">
        <f t="shared" si="3"/>
        <v>0</v>
      </c>
    </row>
    <row r="32" spans="1:8" s="138" customFormat="1" ht="33.75">
      <c r="A32" s="180" t="s">
        <v>166</v>
      </c>
      <c r="B32" s="185">
        <v>94991</v>
      </c>
      <c r="C32" s="90" t="s">
        <v>174</v>
      </c>
      <c r="D32" s="182" t="s">
        <v>72</v>
      </c>
      <c r="E32" s="184">
        <v>0.17</v>
      </c>
      <c r="F32" s="195"/>
      <c r="G32" s="184">
        <f t="shared" si="2"/>
        <v>0</v>
      </c>
      <c r="H32" s="154">
        <f t="shared" si="3"/>
        <v>0</v>
      </c>
    </row>
    <row r="33" spans="1:8" s="138" customFormat="1" ht="22.5">
      <c r="A33" s="180" t="s">
        <v>171</v>
      </c>
      <c r="B33" s="185" t="s">
        <v>159</v>
      </c>
      <c r="C33" s="90" t="s">
        <v>158</v>
      </c>
      <c r="D33" s="182" t="s">
        <v>13</v>
      </c>
      <c r="E33" s="184">
        <v>5.5</v>
      </c>
      <c r="F33" s="195"/>
      <c r="G33" s="184">
        <f t="shared" si="2"/>
        <v>0</v>
      </c>
      <c r="H33" s="154">
        <f t="shared" si="3"/>
        <v>0</v>
      </c>
    </row>
    <row r="34" spans="1:8" s="138" customFormat="1" ht="22.5">
      <c r="A34" s="180" t="s">
        <v>172</v>
      </c>
      <c r="B34" s="185" t="s">
        <v>160</v>
      </c>
      <c r="C34" s="90" t="s">
        <v>161</v>
      </c>
      <c r="D34" s="182" t="s">
        <v>135</v>
      </c>
      <c r="E34" s="184">
        <v>11</v>
      </c>
      <c r="F34" s="195"/>
      <c r="G34" s="184">
        <f t="shared" si="2"/>
        <v>0</v>
      </c>
      <c r="H34" s="154">
        <f t="shared" si="3"/>
        <v>0</v>
      </c>
    </row>
    <row r="35" spans="1:8" s="138" customFormat="1" ht="22.5">
      <c r="A35" s="180" t="s">
        <v>173</v>
      </c>
      <c r="B35" s="185" t="s">
        <v>155</v>
      </c>
      <c r="C35" s="90" t="s">
        <v>157</v>
      </c>
      <c r="D35" s="182" t="s">
        <v>13</v>
      </c>
      <c r="E35" s="184">
        <v>1</v>
      </c>
      <c r="F35" s="195"/>
      <c r="G35" s="184">
        <f t="shared" si="2"/>
        <v>0</v>
      </c>
      <c r="H35" s="154">
        <f t="shared" si="3"/>
        <v>0</v>
      </c>
    </row>
    <row r="36" spans="1:8" ht="12.75">
      <c r="A36" s="186"/>
      <c r="B36" s="187"/>
      <c r="C36" s="88"/>
      <c r="D36" s="188"/>
      <c r="E36" s="189"/>
      <c r="F36" s="189"/>
      <c r="G36" s="189"/>
      <c r="H36" s="158"/>
    </row>
    <row r="37" spans="1:8" ht="12.75" hidden="1">
      <c r="A37" s="186"/>
      <c r="B37" s="188"/>
      <c r="C37" s="88"/>
      <c r="D37" s="188"/>
      <c r="E37" s="189"/>
      <c r="F37" s="189"/>
      <c r="G37" s="189"/>
      <c r="H37" s="158"/>
    </row>
    <row r="38" spans="1:8" ht="12.75" hidden="1">
      <c r="A38" s="190"/>
      <c r="B38" s="191"/>
      <c r="C38" s="89"/>
      <c r="D38" s="191"/>
      <c r="E38" s="192"/>
      <c r="F38" s="192"/>
      <c r="G38" s="192"/>
      <c r="H38" s="160"/>
    </row>
    <row r="39" spans="1:8" ht="12.75">
      <c r="A39" s="265" t="s">
        <v>79</v>
      </c>
      <c r="B39" s="265"/>
      <c r="C39" s="265"/>
      <c r="D39" s="265"/>
      <c r="E39" s="265"/>
      <c r="F39" s="265"/>
      <c r="G39" s="265"/>
      <c r="H39" s="178">
        <f>H41-H40</f>
        <v>0</v>
      </c>
    </row>
    <row r="40" spans="1:8" ht="12.75">
      <c r="A40" s="265" t="s">
        <v>82</v>
      </c>
      <c r="B40" s="265"/>
      <c r="C40" s="265"/>
      <c r="D40" s="265"/>
      <c r="E40" s="265"/>
      <c r="F40" s="265"/>
      <c r="G40" s="265"/>
      <c r="H40" s="178">
        <f>H41*0.2818</f>
        <v>0</v>
      </c>
    </row>
    <row r="41" spans="1:8" ht="12.75">
      <c r="A41" s="265" t="s">
        <v>80</v>
      </c>
      <c r="B41" s="265"/>
      <c r="C41" s="265"/>
      <c r="D41" s="265"/>
      <c r="E41" s="265"/>
      <c r="F41" s="265"/>
      <c r="G41" s="265"/>
      <c r="H41" s="178">
        <f>H17</f>
        <v>0</v>
      </c>
    </row>
    <row r="45" ht="12.75">
      <c r="F45" s="193"/>
    </row>
    <row r="46" spans="4:7" ht="12.75">
      <c r="D46" s="126" t="s">
        <v>117</v>
      </c>
      <c r="E46" s="196"/>
      <c r="F46" s="197"/>
      <c r="G46" s="164"/>
    </row>
    <row r="47" spans="4:7" ht="12.75">
      <c r="D47" s="127" t="s">
        <v>118</v>
      </c>
      <c r="E47" s="198"/>
      <c r="F47" s="198"/>
      <c r="G47" s="164"/>
    </row>
    <row r="48" ht="12.75">
      <c r="D48" s="128"/>
    </row>
    <row r="49" ht="12.75">
      <c r="D49" s="128"/>
    </row>
    <row r="50" ht="12.75">
      <c r="D50" s="83"/>
    </row>
    <row r="51" spans="4:6" ht="12.75">
      <c r="D51" s="98"/>
      <c r="F51" s="193"/>
    </row>
    <row r="52" spans="4:7" ht="12.75">
      <c r="D52" s="126" t="s">
        <v>143</v>
      </c>
      <c r="E52" s="196"/>
      <c r="F52" s="197"/>
      <c r="G52" s="164"/>
    </row>
    <row r="53" spans="4:7" ht="12.75">
      <c r="D53" s="127" t="s">
        <v>61</v>
      </c>
      <c r="E53" s="198"/>
      <c r="F53" s="198"/>
      <c r="G53" s="164"/>
    </row>
  </sheetData>
  <sheetProtection password="C637" sheet="1"/>
  <mergeCells count="17">
    <mergeCell ref="A41:G41"/>
    <mergeCell ref="A10:B10"/>
    <mergeCell ref="A11:B11"/>
    <mergeCell ref="A2:H3"/>
    <mergeCell ref="A5:B5"/>
    <mergeCell ref="A6:B6"/>
    <mergeCell ref="A7:B7"/>
    <mergeCell ref="A8:B8"/>
    <mergeCell ref="A9:B9"/>
    <mergeCell ref="A39:G39"/>
    <mergeCell ref="E5:G5"/>
    <mergeCell ref="E6:G6"/>
    <mergeCell ref="A12:B12"/>
    <mergeCell ref="A40:G40"/>
    <mergeCell ref="A13:B13"/>
  </mergeCells>
  <conditionalFormatting sqref="C18 C20:C38">
    <cfRule type="expression" priority="4386" dxfId="37" stopIfTrue="1">
      <formula>Orçamento!#REF!=1</formula>
    </cfRule>
    <cfRule type="expression" priority="4387" dxfId="38" stopIfTrue="1">
      <formula>Orçamento!#REF!=2</formula>
    </cfRule>
    <cfRule type="expression" priority="4388" dxfId="39" stopIfTrue="1">
      <formula>Orçamento!#REF!=3</formula>
    </cfRule>
  </conditionalFormatting>
  <conditionalFormatting sqref="C19">
    <cfRule type="expression" priority="1" dxfId="37" stopIfTrue="1">
      <formula>Orçamento!#REF!=1</formula>
    </cfRule>
    <cfRule type="expression" priority="2" dxfId="38" stopIfTrue="1">
      <formula>Orçamento!#REF!=2</formula>
    </cfRule>
    <cfRule type="expression" priority="3" dxfId="39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21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Orçamento!#REF!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Orçamento!#REF!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Orçamento!#REF!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Orçamento!#REF!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Orçamento!#REF!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Orçamento!#REF!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Orçamento!#REF!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Orçamento!#REF!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Orçamento!#REF!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Orçamento!#REF!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Orçamento!#REF!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14</v>
      </c>
      <c r="B22" s="11" t="s">
        <v>0</v>
      </c>
      <c r="C22" s="11" t="s">
        <v>1</v>
      </c>
      <c r="D22" s="11"/>
      <c r="E22" s="1" t="s">
        <v>15</v>
      </c>
      <c r="F22" s="31"/>
      <c r="G22" s="1" t="s">
        <v>16</v>
      </c>
      <c r="H22" s="31"/>
      <c r="I22" s="1" t="s">
        <v>17</v>
      </c>
      <c r="J22" s="31"/>
      <c r="K22" s="1" t="s">
        <v>18</v>
      </c>
      <c r="L22" s="31"/>
      <c r="M22" s="1" t="s">
        <v>19</v>
      </c>
      <c r="N22" s="31"/>
      <c r="O22" s="1" t="s">
        <v>20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7.140625" style="137" customWidth="1"/>
    <col min="2" max="2" width="9.421875" style="137" customWidth="1"/>
    <col min="3" max="3" width="54.140625" style="137" customWidth="1"/>
    <col min="4" max="4" width="6.28125" style="137" customWidth="1"/>
    <col min="5" max="5" width="10.28125" style="137" customWidth="1"/>
    <col min="6" max="6" width="10.7109375" style="137" bestFit="1" customWidth="1"/>
    <col min="7" max="15" width="11.7109375" style="137" customWidth="1"/>
    <col min="16" max="16" width="10.7109375" style="137" customWidth="1"/>
    <col min="17" max="16384" width="9.140625" style="137" customWidth="1"/>
  </cols>
  <sheetData>
    <row r="1" ht="37.5" customHeight="1">
      <c r="A1" s="95" t="s">
        <v>67</v>
      </c>
    </row>
    <row r="2" spans="1:16" ht="12.75" customHeight="1">
      <c r="A2" s="258" t="s">
        <v>116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1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</row>
    <row r="4" spans="1:8" ht="12.75" customHeight="1">
      <c r="A4" s="139"/>
      <c r="B4" s="139"/>
      <c r="C4" s="139"/>
      <c r="D4" s="139"/>
      <c r="E4" s="139"/>
      <c r="F4" s="139"/>
      <c r="G4" s="139"/>
      <c r="H4" s="139"/>
    </row>
    <row r="5" spans="1:7" ht="15.75" customHeight="1">
      <c r="A5" s="255" t="str">
        <f>Orçamento!A5</f>
        <v>Edital :</v>
      </c>
      <c r="B5" s="255"/>
      <c r="C5" s="92" t="str">
        <f>Orçamento!C5</f>
        <v>TP -xxx</v>
      </c>
      <c r="D5" s="255" t="s">
        <v>142</v>
      </c>
      <c r="E5" s="255"/>
      <c r="F5" s="259">
        <f>QCI!F5</f>
        <v>40.05</v>
      </c>
      <c r="G5" s="260"/>
    </row>
    <row r="6" spans="1:7" ht="12.75">
      <c r="A6" s="255" t="str">
        <f>Orçamento!A6</f>
        <v>N° Contrato de Repasse:</v>
      </c>
      <c r="B6" s="255"/>
      <c r="C6" s="141" t="str">
        <f>Orçamento!C6</f>
        <v>Recursos proprios</v>
      </c>
      <c r="D6" s="255" t="s">
        <v>98</v>
      </c>
      <c r="E6" s="255"/>
      <c r="F6" s="252">
        <f>Orçamento!H41</f>
        <v>0</v>
      </c>
      <c r="G6" s="253"/>
    </row>
    <row r="7" spans="1:8" ht="12.75">
      <c r="A7" s="255" t="str">
        <f>Orçamento!A7</f>
        <v>Tomador: </v>
      </c>
      <c r="B7" s="255"/>
      <c r="C7" s="141" t="str">
        <f>Orçamento!C7</f>
        <v>Prefeitura Municipal de Dois Vizinhos - PR</v>
      </c>
      <c r="D7" s="255" t="s">
        <v>81</v>
      </c>
      <c r="E7" s="255"/>
      <c r="F7" s="252">
        <f>F6/F5</f>
        <v>0</v>
      </c>
      <c r="G7" s="253"/>
      <c r="H7" s="143"/>
    </row>
    <row r="8" spans="1:8" ht="12.75">
      <c r="A8" s="255" t="str">
        <f>Orçamento!A8</f>
        <v>Empreendimento: </v>
      </c>
      <c r="B8" s="255"/>
      <c r="C8" s="141" t="str">
        <f>Orçamento!C8</f>
        <v>Implantação de Escadaria</v>
      </c>
      <c r="D8" s="140"/>
      <c r="E8" s="144"/>
      <c r="F8" s="144"/>
      <c r="G8" s="144"/>
      <c r="H8" s="143"/>
    </row>
    <row r="9" spans="1:8" ht="12.75">
      <c r="A9" s="255" t="str">
        <f>Orçamento!A9</f>
        <v>Local da Obra:</v>
      </c>
      <c r="B9" s="255"/>
      <c r="C9" s="141" t="str">
        <f>Orçamento!C9</f>
        <v>Rua Fiorindo Capelesso Acesso Av Torres </v>
      </c>
      <c r="D9" s="140"/>
      <c r="E9" s="144"/>
      <c r="F9" s="144"/>
      <c r="G9" s="144"/>
      <c r="H9" s="143"/>
    </row>
    <row r="10" spans="1:8" ht="12.75">
      <c r="A10" s="255" t="str">
        <f>Orçamento!A10</f>
        <v>Empresa Prop.:</v>
      </c>
      <c r="B10" s="255"/>
      <c r="C10" s="92" t="str">
        <f>Orçamento!C10</f>
        <v>xxxxxxxxxxxxxx</v>
      </c>
      <c r="D10" s="140"/>
      <c r="E10" s="144"/>
      <c r="F10" s="144"/>
      <c r="G10" s="144"/>
      <c r="H10" s="143"/>
    </row>
    <row r="11" spans="1:8" ht="12.75">
      <c r="A11" s="255" t="str">
        <f>Orçamento!A11</f>
        <v>CNPJ:</v>
      </c>
      <c r="B11" s="255"/>
      <c r="C11" s="92" t="str">
        <f>Orçamento!C11</f>
        <v>xxxxxxxxxxxxxx</v>
      </c>
      <c r="D11" s="140"/>
      <c r="E11" s="140"/>
      <c r="F11" s="145"/>
      <c r="G11" s="146"/>
      <c r="H11" s="107"/>
    </row>
    <row r="12" spans="1:8" ht="12.75">
      <c r="A12" s="255" t="str">
        <f>Orçamento!A12</f>
        <v>Data Base:</v>
      </c>
      <c r="B12" s="255"/>
      <c r="C12" s="93" t="str">
        <f>Orçamento!C12</f>
        <v>xxxxxxxxxxxxxx</v>
      </c>
      <c r="D12" s="140"/>
      <c r="E12" s="140"/>
      <c r="F12" s="145"/>
      <c r="G12" s="146"/>
      <c r="H12" s="107"/>
    </row>
    <row r="13" spans="1:8" ht="12.75">
      <c r="A13" s="255" t="str">
        <f>Orçamento!A13</f>
        <v>BDI Adotado </v>
      </c>
      <c r="B13" s="255"/>
      <c r="C13" s="147">
        <f>Orçamento!C13</f>
        <v>0.04709999999999992</v>
      </c>
      <c r="D13" s="144"/>
      <c r="E13" s="144"/>
      <c r="F13" s="144"/>
      <c r="G13" s="144"/>
      <c r="H13" s="143"/>
    </row>
    <row r="15" spans="2:16" ht="12.75">
      <c r="B15" s="151" t="s">
        <v>73</v>
      </c>
      <c r="C15" s="246" t="s">
        <v>97</v>
      </c>
      <c r="D15" s="246"/>
      <c r="E15" s="246" t="s">
        <v>103</v>
      </c>
      <c r="F15" s="246"/>
      <c r="G15" s="151" t="s">
        <v>104</v>
      </c>
      <c r="H15" s="151" t="s">
        <v>105</v>
      </c>
      <c r="I15" s="151" t="s">
        <v>106</v>
      </c>
      <c r="J15" s="151" t="s">
        <v>107</v>
      </c>
      <c r="K15" s="151" t="s">
        <v>108</v>
      </c>
      <c r="L15" s="151" t="s">
        <v>109</v>
      </c>
      <c r="M15" s="151" t="s">
        <v>110</v>
      </c>
      <c r="N15" s="151" t="s">
        <v>111</v>
      </c>
      <c r="O15" s="151" t="s">
        <v>112</v>
      </c>
      <c r="P15" s="151" t="s">
        <v>113</v>
      </c>
    </row>
    <row r="16" spans="2:16" ht="12.75">
      <c r="B16" s="152">
        <f>QCI!B23</f>
        <v>1</v>
      </c>
      <c r="C16" s="267" t="str">
        <f>QCI!C23</f>
        <v>SERVIÇOS</v>
      </c>
      <c r="D16" s="267"/>
      <c r="E16" s="251">
        <f>QCI!F23</f>
        <v>0</v>
      </c>
      <c r="F16" s="251"/>
      <c r="G16" s="208"/>
      <c r="H16" s="208"/>
      <c r="I16" s="153"/>
      <c r="J16" s="153"/>
      <c r="K16" s="153"/>
      <c r="L16" s="153"/>
      <c r="M16" s="153"/>
      <c r="N16" s="153"/>
      <c r="O16" s="153"/>
      <c r="P16" s="199">
        <f>SUM(G16:O16)</f>
        <v>0</v>
      </c>
    </row>
    <row r="17" spans="2:16" ht="12.75">
      <c r="B17" s="152"/>
      <c r="C17" s="267"/>
      <c r="D17" s="267"/>
      <c r="E17" s="251"/>
      <c r="F17" s="251"/>
      <c r="G17" s="156"/>
      <c r="H17" s="153"/>
      <c r="I17" s="153"/>
      <c r="J17" s="153"/>
      <c r="K17" s="153"/>
      <c r="L17" s="153"/>
      <c r="M17" s="153"/>
      <c r="N17" s="153"/>
      <c r="O17" s="153"/>
      <c r="P17" s="200">
        <f aca="true" t="shared" si="0" ref="P17:P28">SUM(G17:O17)</f>
        <v>0</v>
      </c>
    </row>
    <row r="18" spans="2:16" ht="12.75">
      <c r="B18" s="152"/>
      <c r="C18" s="267"/>
      <c r="D18" s="267"/>
      <c r="E18" s="251"/>
      <c r="F18" s="251"/>
      <c r="G18" s="156"/>
      <c r="H18" s="153"/>
      <c r="I18" s="153"/>
      <c r="J18" s="153"/>
      <c r="K18" s="153"/>
      <c r="L18" s="156"/>
      <c r="M18" s="156"/>
      <c r="N18" s="156"/>
      <c r="O18" s="156"/>
      <c r="P18" s="200">
        <f t="shared" si="0"/>
        <v>0</v>
      </c>
    </row>
    <row r="19" spans="2:16" ht="12.75">
      <c r="B19" s="152"/>
      <c r="C19" s="267"/>
      <c r="D19" s="267"/>
      <c r="E19" s="251"/>
      <c r="F19" s="251"/>
      <c r="G19" s="156"/>
      <c r="H19" s="156"/>
      <c r="I19" s="156"/>
      <c r="J19" s="156"/>
      <c r="K19" s="156"/>
      <c r="L19" s="156"/>
      <c r="M19" s="156"/>
      <c r="N19" s="156"/>
      <c r="O19" s="156"/>
      <c r="P19" s="200">
        <f t="shared" si="0"/>
        <v>0</v>
      </c>
    </row>
    <row r="20" spans="2:16" ht="12.75">
      <c r="B20" s="152"/>
      <c r="C20" s="267"/>
      <c r="D20" s="267"/>
      <c r="E20" s="251"/>
      <c r="F20" s="251"/>
      <c r="G20" s="156"/>
      <c r="H20" s="156"/>
      <c r="I20" s="156"/>
      <c r="J20" s="156"/>
      <c r="K20" s="156"/>
      <c r="L20" s="156"/>
      <c r="M20" s="156"/>
      <c r="N20" s="156"/>
      <c r="O20" s="156"/>
      <c r="P20" s="200">
        <f t="shared" si="0"/>
        <v>0</v>
      </c>
    </row>
    <row r="21" spans="2:16" ht="12.75">
      <c r="B21" s="152"/>
      <c r="C21" s="267"/>
      <c r="D21" s="267"/>
      <c r="E21" s="251"/>
      <c r="F21" s="251"/>
      <c r="G21" s="156"/>
      <c r="H21" s="156"/>
      <c r="I21" s="156"/>
      <c r="J21" s="156"/>
      <c r="K21" s="156"/>
      <c r="L21" s="156"/>
      <c r="M21" s="156"/>
      <c r="N21" s="156"/>
      <c r="O21" s="156"/>
      <c r="P21" s="200">
        <f t="shared" si="0"/>
        <v>0</v>
      </c>
    </row>
    <row r="22" spans="2:16" ht="12.75">
      <c r="B22" s="152"/>
      <c r="C22" s="267"/>
      <c r="D22" s="267"/>
      <c r="E22" s="251"/>
      <c r="F22" s="251"/>
      <c r="G22" s="156"/>
      <c r="H22" s="156"/>
      <c r="I22" s="156"/>
      <c r="J22" s="156"/>
      <c r="K22" s="156"/>
      <c r="L22" s="156"/>
      <c r="M22" s="156"/>
      <c r="N22" s="156"/>
      <c r="O22" s="156"/>
      <c r="P22" s="200">
        <f t="shared" si="0"/>
        <v>0</v>
      </c>
    </row>
    <row r="23" spans="2:16" ht="12.75">
      <c r="B23" s="152"/>
      <c r="C23" s="267"/>
      <c r="D23" s="267"/>
      <c r="E23" s="251"/>
      <c r="F23" s="251"/>
      <c r="G23" s="156"/>
      <c r="H23" s="156"/>
      <c r="I23" s="156"/>
      <c r="J23" s="156"/>
      <c r="K23" s="156"/>
      <c r="L23" s="156"/>
      <c r="M23" s="156"/>
      <c r="N23" s="156"/>
      <c r="O23" s="156"/>
      <c r="P23" s="200">
        <f t="shared" si="0"/>
        <v>0</v>
      </c>
    </row>
    <row r="24" spans="2:16" ht="12.75">
      <c r="B24" s="152"/>
      <c r="C24" s="267"/>
      <c r="D24" s="267"/>
      <c r="E24" s="251"/>
      <c r="F24" s="251"/>
      <c r="G24" s="156"/>
      <c r="H24" s="156"/>
      <c r="I24" s="156"/>
      <c r="J24" s="156"/>
      <c r="K24" s="156"/>
      <c r="L24" s="156"/>
      <c r="M24" s="156"/>
      <c r="N24" s="156"/>
      <c r="O24" s="156"/>
      <c r="P24" s="200">
        <f t="shared" si="0"/>
        <v>0</v>
      </c>
    </row>
    <row r="25" spans="2:16" ht="12.75">
      <c r="B25" s="152"/>
      <c r="C25" s="267"/>
      <c r="D25" s="267"/>
      <c r="E25" s="247"/>
      <c r="F25" s="247"/>
      <c r="G25" s="156"/>
      <c r="H25" s="156"/>
      <c r="I25" s="156"/>
      <c r="J25" s="156"/>
      <c r="K25" s="156"/>
      <c r="L25" s="156"/>
      <c r="M25" s="156"/>
      <c r="N25" s="156"/>
      <c r="O25" s="156"/>
      <c r="P25" s="200">
        <f t="shared" si="0"/>
        <v>0</v>
      </c>
    </row>
    <row r="26" spans="2:16" ht="12.75">
      <c r="B26" s="152"/>
      <c r="C26" s="267"/>
      <c r="D26" s="267"/>
      <c r="E26" s="247"/>
      <c r="F26" s="247"/>
      <c r="G26" s="156"/>
      <c r="H26" s="156"/>
      <c r="I26" s="156"/>
      <c r="J26" s="156"/>
      <c r="K26" s="156"/>
      <c r="L26" s="156"/>
      <c r="M26" s="156"/>
      <c r="N26" s="156"/>
      <c r="O26" s="156"/>
      <c r="P26" s="200">
        <f t="shared" si="0"/>
        <v>0</v>
      </c>
    </row>
    <row r="27" spans="2:16" ht="12.75">
      <c r="B27" s="155"/>
      <c r="C27" s="274"/>
      <c r="D27" s="274"/>
      <c r="E27" s="247"/>
      <c r="F27" s="247"/>
      <c r="G27" s="156"/>
      <c r="H27" s="156"/>
      <c r="I27" s="156"/>
      <c r="J27" s="156"/>
      <c r="K27" s="156"/>
      <c r="L27" s="156"/>
      <c r="M27" s="156"/>
      <c r="N27" s="156"/>
      <c r="O27" s="156"/>
      <c r="P27" s="200">
        <f t="shared" si="0"/>
        <v>0</v>
      </c>
    </row>
    <row r="28" spans="2:16" ht="12.75">
      <c r="B28" s="159"/>
      <c r="C28" s="275"/>
      <c r="D28" s="275"/>
      <c r="E28" s="244"/>
      <c r="F28" s="244"/>
      <c r="G28" s="201"/>
      <c r="H28" s="201"/>
      <c r="I28" s="201"/>
      <c r="J28" s="201"/>
      <c r="K28" s="201"/>
      <c r="L28" s="201"/>
      <c r="M28" s="201"/>
      <c r="N28" s="201"/>
      <c r="O28" s="201"/>
      <c r="P28" s="202">
        <f t="shared" si="0"/>
        <v>0</v>
      </c>
    </row>
    <row r="29" spans="2:16" ht="12.75">
      <c r="B29" s="268" t="s">
        <v>115</v>
      </c>
      <c r="C29" s="268"/>
      <c r="D29" s="268"/>
      <c r="E29" s="271">
        <v>1</v>
      </c>
      <c r="F29" s="272"/>
      <c r="G29" s="203" t="e">
        <f aca="true" t="shared" si="1" ref="G29:O29">G30/$E$30</f>
        <v>#DIV/0!</v>
      </c>
      <c r="H29" s="203" t="e">
        <f t="shared" si="1"/>
        <v>#DIV/0!</v>
      </c>
      <c r="I29" s="203" t="e">
        <f t="shared" si="1"/>
        <v>#DIV/0!</v>
      </c>
      <c r="J29" s="203" t="e">
        <f t="shared" si="1"/>
        <v>#DIV/0!</v>
      </c>
      <c r="K29" s="203" t="e">
        <f t="shared" si="1"/>
        <v>#DIV/0!</v>
      </c>
      <c r="L29" s="203" t="e">
        <f t="shared" si="1"/>
        <v>#DIV/0!</v>
      </c>
      <c r="M29" s="203" t="e">
        <f t="shared" si="1"/>
        <v>#DIV/0!</v>
      </c>
      <c r="N29" s="203" t="e">
        <f t="shared" si="1"/>
        <v>#DIV/0!</v>
      </c>
      <c r="O29" s="203" t="e">
        <f t="shared" si="1"/>
        <v>#DIV/0!</v>
      </c>
      <c r="P29" s="204"/>
    </row>
    <row r="30" spans="2:16" ht="12.75">
      <c r="B30" s="268" t="s">
        <v>25</v>
      </c>
      <c r="C30" s="268"/>
      <c r="D30" s="268"/>
      <c r="E30" s="273">
        <f>SUM(E16:F28)</f>
        <v>0</v>
      </c>
      <c r="F30" s="247"/>
      <c r="G30" s="157">
        <f aca="true" t="shared" si="2" ref="G30:O30">(G16*$E$16)+(G17*$E$17)+(G18*$E$18)+(G19*$E$19)+(G20*$E$20)+(G21*$E$21)+(G22*$E$22)+(G23*$E$23)+(G24*$E$24)</f>
        <v>0</v>
      </c>
      <c r="H30" s="157">
        <f t="shared" si="2"/>
        <v>0</v>
      </c>
      <c r="I30" s="157">
        <f t="shared" si="2"/>
        <v>0</v>
      </c>
      <c r="J30" s="157">
        <f t="shared" si="2"/>
        <v>0</v>
      </c>
      <c r="K30" s="157">
        <f t="shared" si="2"/>
        <v>0</v>
      </c>
      <c r="L30" s="157">
        <f t="shared" si="2"/>
        <v>0</v>
      </c>
      <c r="M30" s="157">
        <f t="shared" si="2"/>
        <v>0</v>
      </c>
      <c r="N30" s="157">
        <f t="shared" si="2"/>
        <v>0</v>
      </c>
      <c r="O30" s="157">
        <f t="shared" si="2"/>
        <v>0</v>
      </c>
      <c r="P30" s="205"/>
    </row>
    <row r="31" spans="2:16" ht="12.75">
      <c r="B31" s="268" t="s">
        <v>114</v>
      </c>
      <c r="C31" s="268"/>
      <c r="D31" s="268"/>
      <c r="E31" s="269"/>
      <c r="F31" s="270"/>
      <c r="G31" s="206">
        <f>G30</f>
        <v>0</v>
      </c>
      <c r="H31" s="206">
        <f>H30+G31</f>
        <v>0</v>
      </c>
      <c r="I31" s="206">
        <f aca="true" t="shared" si="3" ref="I31:O31">I30+H31</f>
        <v>0</v>
      </c>
      <c r="J31" s="206">
        <f t="shared" si="3"/>
        <v>0</v>
      </c>
      <c r="K31" s="206">
        <f t="shared" si="3"/>
        <v>0</v>
      </c>
      <c r="L31" s="206">
        <f t="shared" si="3"/>
        <v>0</v>
      </c>
      <c r="M31" s="206">
        <f t="shared" si="3"/>
        <v>0</v>
      </c>
      <c r="N31" s="206">
        <f t="shared" si="3"/>
        <v>0</v>
      </c>
      <c r="O31" s="206">
        <f t="shared" si="3"/>
        <v>0</v>
      </c>
      <c r="P31" s="207"/>
    </row>
    <row r="37" spans="6:9" ht="12.75">
      <c r="F37" s="126" t="s">
        <v>117</v>
      </c>
      <c r="G37" s="136"/>
      <c r="H37" s="163"/>
      <c r="I37" s="164"/>
    </row>
    <row r="38" spans="6:9" ht="12.75">
      <c r="F38" s="127" t="s">
        <v>118</v>
      </c>
      <c r="G38" s="165"/>
      <c r="H38" s="164"/>
      <c r="I38" s="164"/>
    </row>
    <row r="39" spans="6:7" ht="12.75">
      <c r="F39" s="128"/>
      <c r="G39" s="86"/>
    </row>
    <row r="40" spans="6:7" ht="12.75">
      <c r="F40" s="128"/>
      <c r="G40" s="86"/>
    </row>
    <row r="41" spans="6:7" ht="12.75">
      <c r="F41" s="83"/>
      <c r="G41" s="98"/>
    </row>
    <row r="42" spans="6:7" ht="12.75">
      <c r="F42" s="98"/>
      <c r="G42" s="98"/>
    </row>
    <row r="43" spans="6:9" ht="12.75">
      <c r="F43" s="126" t="s">
        <v>143</v>
      </c>
      <c r="G43" s="136"/>
      <c r="H43" s="163"/>
      <c r="I43" s="164"/>
    </row>
    <row r="44" spans="6:9" ht="12.75">
      <c r="F44" s="127" t="s">
        <v>61</v>
      </c>
      <c r="G44" s="165"/>
      <c r="H44" s="164"/>
      <c r="I44" s="164"/>
    </row>
  </sheetData>
  <sheetProtection password="C637" sheet="1"/>
  <mergeCells count="50">
    <mergeCell ref="F5:G5"/>
    <mergeCell ref="A6:B6"/>
    <mergeCell ref="D6:E6"/>
    <mergeCell ref="F6:G6"/>
    <mergeCell ref="A5:B5"/>
    <mergeCell ref="C23:D23"/>
    <mergeCell ref="E20:F20"/>
    <mergeCell ref="E21:F21"/>
    <mergeCell ref="C20:D20"/>
    <mergeCell ref="C16:D16"/>
    <mergeCell ref="C25:D25"/>
    <mergeCell ref="E17:F17"/>
    <mergeCell ref="E18:F18"/>
    <mergeCell ref="E19:F19"/>
    <mergeCell ref="A13:B13"/>
    <mergeCell ref="C15:D15"/>
    <mergeCell ref="E25:F25"/>
    <mergeCell ref="E22:F22"/>
    <mergeCell ref="E23:F23"/>
    <mergeCell ref="E24:F24"/>
    <mergeCell ref="D5:E5"/>
    <mergeCell ref="A9:B9"/>
    <mergeCell ref="A10:B10"/>
    <mergeCell ref="C26:D26"/>
    <mergeCell ref="C27:D27"/>
    <mergeCell ref="C28:D28"/>
    <mergeCell ref="C21:D21"/>
    <mergeCell ref="C22:D22"/>
    <mergeCell ref="E26:F26"/>
    <mergeCell ref="C24:D24"/>
    <mergeCell ref="E30:F30"/>
    <mergeCell ref="B29:D29"/>
    <mergeCell ref="B30:D30"/>
    <mergeCell ref="A2:P3"/>
    <mergeCell ref="A11:B11"/>
    <mergeCell ref="A12:B12"/>
    <mergeCell ref="A7:B7"/>
    <mergeCell ref="D7:E7"/>
    <mergeCell ref="F7:G7"/>
    <mergeCell ref="A8:B8"/>
    <mergeCell ref="C17:D17"/>
    <mergeCell ref="C18:D18"/>
    <mergeCell ref="C19:D19"/>
    <mergeCell ref="E15:F15"/>
    <mergeCell ref="E16:F16"/>
    <mergeCell ref="B31:D31"/>
    <mergeCell ref="E31:F31"/>
    <mergeCell ref="E27:F27"/>
    <mergeCell ref="E28:F28"/>
    <mergeCell ref="E29:F29"/>
  </mergeCells>
  <conditionalFormatting sqref="C16:C27">
    <cfRule type="expression" priority="13" dxfId="37" stopIfTrue="1">
      <formula>$J16=1</formula>
    </cfRule>
    <cfRule type="expression" priority="14" dxfId="38" stopIfTrue="1">
      <formula>$K16=2</formula>
    </cfRule>
    <cfRule type="expression" priority="15" dxfId="39" stopIfTrue="1">
      <formula>$K16=3</formula>
    </cfRule>
  </conditionalFormatting>
  <conditionalFormatting sqref="C28">
    <cfRule type="expression" priority="7" dxfId="37" stopIfTrue="1">
      <formula>$J28=1</formula>
    </cfRule>
    <cfRule type="expression" priority="8" dxfId="38" stopIfTrue="1">
      <formula>$K28=2</formula>
    </cfRule>
    <cfRule type="expression" priority="9" dxfId="39" stopIfTrue="1">
      <formula>$K28=3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JUSCELINO THOMAZI</cp:lastModifiedBy>
  <cp:lastPrinted>2017-09-21T11:53:59Z</cp:lastPrinted>
  <dcterms:created xsi:type="dcterms:W3CDTF">2006-10-10T19:21:35Z</dcterms:created>
  <dcterms:modified xsi:type="dcterms:W3CDTF">2019-06-03T11:27:23Z</dcterms:modified>
  <cp:category/>
  <cp:version/>
  <cp:contentType/>
  <cp:contentStatus/>
</cp:coreProperties>
</file>