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120" yWindow="1230" windowWidth="11340" windowHeight="9030" tabRatio="1000" activeTab="5"/>
  </bookViews>
  <sheets>
    <sheet name="P. BDI" sheetId="1" r:id="rId1"/>
    <sheet name="QCI" sheetId="2" r:id="rId2"/>
    <sheet name="Orçamento Geral" sheetId="3" r:id="rId3"/>
    <sheet name="CRON" sheetId="4" r:id="rId4"/>
    <sheet name="Comp" sheetId="5" state="hidden" r:id="rId5"/>
    <sheet name="Relação de Ruas" sheetId="6" r:id="rId6"/>
  </sheets>
  <externalReferences>
    <externalReference r:id="rId9"/>
  </externalReferences>
  <definedNames>
    <definedName name="_xlnm.Print_Area" localSheetId="3">'CRON'!$A$2:$P$42</definedName>
    <definedName name="_xlnm.Print_Area" localSheetId="2">'Orçamento Geral'!$A$2:$H$53</definedName>
    <definedName name="_xlnm.Print_Area" localSheetId="0">'P. BDI'!$A$2:$F$49</definedName>
    <definedName name="_xlnm.Print_Area" localSheetId="1">'QCI'!$A$2:$H$65</definedName>
    <definedName name="_xlnm.Print_Area" localSheetId="5">'Relação de Ruas'!$A$2:$G$55</definedName>
    <definedName name="BDI.Opcao" hidden="1">'[1]DADOS'!$F$18</definedName>
    <definedName name="BDI.TipoObra" hidden="1">'[1]BDI'!$A$138:$A$146</definedName>
    <definedName name="DESONERACAO" hidden="1">IF(OR(Import.Desoneracao="DESONERADO",Import.Desoneracao="SIM"),"SIM","NÃO")</definedName>
    <definedName name="Import.Desoneracao" hidden="1">OFFSET('[1]DADOS'!$G$18,0,-1)</definedName>
    <definedName name="Import.Município" hidden="1">'[1]DADOS'!$F$6</definedName>
    <definedName name="Import.RespOrçamento" hidden="1">'[1]DADOS'!$F$22:$F$24</definedName>
  </definedNames>
  <calcPr fullCalcOnLoad="1"/>
</workbook>
</file>

<file path=xl/sharedStrings.xml><?xml version="1.0" encoding="utf-8"?>
<sst xmlns="http://schemas.openxmlformats.org/spreadsheetml/2006/main" count="307" uniqueCount="201">
  <si>
    <t>M2</t>
  </si>
  <si>
    <t>TOTAL DO GRUPO:</t>
  </si>
  <si>
    <t>TOTAL:</t>
  </si>
  <si>
    <t>BDI - Bonificações e Despesas Indiretas</t>
  </si>
  <si>
    <t xml:space="preserve">Tomador: </t>
  </si>
  <si>
    <t xml:space="preserve">Empreendimento: </t>
  </si>
  <si>
    <t>Identifique o tipo de obra:</t>
  </si>
  <si>
    <t>Construção de edifícios:</t>
  </si>
  <si>
    <t>Informe a base de cálculo do ISSQN.</t>
  </si>
  <si>
    <t>Construção de rodovias e ferrovias:</t>
  </si>
  <si>
    <t>Sobre os serviços.</t>
  </si>
  <si>
    <t>Construção de redes de abastecimento de água, coleta de esgoto e construções correlatas:</t>
  </si>
  <si>
    <t>Sobre a mão-de-obra.</t>
  </si>
  <si>
    <t>Construção e manutenção de estações e redes de distribuição de energia elétrica:</t>
  </si>
  <si>
    <t>Informe a ocorrência da DESONERAÇÃO da folha de pagamento. Lei 12844/2013.</t>
  </si>
  <si>
    <t>Obras portuárias, marítimas e fluviais:</t>
  </si>
  <si>
    <t>SEM Desoneração.</t>
  </si>
  <si>
    <t>Fornecimento de materiais e equipamentos:</t>
  </si>
  <si>
    <t>COM Desoneração.</t>
  </si>
  <si>
    <t>Intervalo de admissibilidade</t>
  </si>
  <si>
    <t>Item Componente do BDI</t>
  </si>
  <si>
    <t>1º Quartil</t>
  </si>
  <si>
    <t>Médio</t>
  </si>
  <si>
    <t>3º Quartil</t>
  </si>
  <si>
    <t>Valores Propostos</t>
  </si>
  <si>
    <r>
      <t>A</t>
    </r>
    <r>
      <rPr>
        <sz val="12"/>
        <rFont val="Arial"/>
        <family val="2"/>
      </rPr>
      <t xml:space="preserve">dministração </t>
    </r>
    <r>
      <rPr>
        <b/>
        <sz val="12"/>
        <rFont val="Arial"/>
        <family val="2"/>
      </rPr>
      <t>C</t>
    </r>
    <r>
      <rPr>
        <sz val="12"/>
        <rFont val="Arial"/>
        <family val="2"/>
      </rPr>
      <t>entral</t>
    </r>
  </si>
  <si>
    <r>
      <t>S</t>
    </r>
    <r>
      <rPr>
        <sz val="12"/>
        <rFont val="Arial"/>
        <family val="2"/>
      </rPr>
      <t xml:space="preserve">eguro e </t>
    </r>
    <r>
      <rPr>
        <b/>
        <sz val="12"/>
        <rFont val="Arial"/>
        <family val="2"/>
      </rPr>
      <t>G</t>
    </r>
    <r>
      <rPr>
        <sz val="12"/>
        <rFont val="Arial"/>
        <family val="2"/>
      </rPr>
      <t>arantia</t>
    </r>
  </si>
  <si>
    <r>
      <t>R</t>
    </r>
    <r>
      <rPr>
        <sz val="12"/>
        <rFont val="Arial"/>
        <family val="2"/>
      </rPr>
      <t>isco</t>
    </r>
  </si>
  <si>
    <r>
      <t>D</t>
    </r>
    <r>
      <rPr>
        <sz val="12"/>
        <rFont val="Arial"/>
        <family val="2"/>
      </rPr>
      <t xml:space="preserve">espesas </t>
    </r>
    <r>
      <rPr>
        <b/>
        <sz val="12"/>
        <rFont val="Arial"/>
        <family val="2"/>
      </rPr>
      <t>F</t>
    </r>
    <r>
      <rPr>
        <sz val="12"/>
        <rFont val="Arial"/>
        <family val="2"/>
      </rPr>
      <t>inanceiras</t>
    </r>
  </si>
  <si>
    <r>
      <t>L</t>
    </r>
    <r>
      <rPr>
        <sz val="12"/>
        <rFont val="Arial"/>
        <family val="2"/>
      </rPr>
      <t>ucro</t>
    </r>
  </si>
  <si>
    <r>
      <t>I1:</t>
    </r>
    <r>
      <rPr>
        <sz val="12"/>
        <rFont val="Arial"/>
        <family val="2"/>
      </rPr>
      <t xml:space="preserve"> PIS e COFINS</t>
    </r>
  </si>
  <si>
    <r>
      <t>I2:</t>
    </r>
    <r>
      <rPr>
        <sz val="12"/>
        <rFont val="Arial"/>
        <family val="2"/>
      </rPr>
      <t xml:space="preserve"> ISSQN (conforme legislação municipal)</t>
    </r>
  </si>
  <si>
    <t>I3: Cont.Prev s/Rec.Bruta (Lei 12844/13 - Desoneração)</t>
  </si>
  <si>
    <t>BDI - SEM Desoneração da folha de pagamento</t>
  </si>
  <si>
    <t>BDI - COM Desoneração da folha de pagamento</t>
  </si>
  <si>
    <t>Declaramos que esta planilha foi elaborada conforme equação para cálculo do percentual do BDI recomendada pelo Acórdão 2622/2013 - TCU, representada pela fórmula abaixo.</t>
  </si>
  <si>
    <t>BDI - SEM Desoneração = [(1+AC+S+G+R)X(1+DF)X(1+L)/(1-I1-I2)]-1</t>
  </si>
  <si>
    <t>BDI - COM Desoneração = [(1+AC+S+G+R)X(1+DF)X(1+L)/(1-I1-I2-I3)]-1</t>
  </si>
  <si>
    <t>Carimbo e Assinatura</t>
  </si>
  <si>
    <t>Edital :</t>
  </si>
  <si>
    <t>Prefeitura Municipal de Dois Vizinhos - PR</t>
  </si>
  <si>
    <t>xxxxxxxxxxxxxx</t>
  </si>
  <si>
    <t>CNPJ:</t>
  </si>
  <si>
    <t xml:space="preserve">IMPRIMIR EM PAPEL TIMBRADO DA EMPRESA PROPONENTE </t>
  </si>
  <si>
    <t>Local da Obra:</t>
  </si>
  <si>
    <t>PLANILHA ORÇAMENTARIA</t>
  </si>
  <si>
    <t>Empresa Prop.:</t>
  </si>
  <si>
    <t>UM</t>
  </si>
  <si>
    <t>ITEM .</t>
  </si>
  <si>
    <t>REF.</t>
  </si>
  <si>
    <t>DESCRIÇÃO</t>
  </si>
  <si>
    <t>VALOR UNIT.</t>
  </si>
  <si>
    <t>QUANT.</t>
  </si>
  <si>
    <t>VALOR UNIT C/ BDI</t>
  </si>
  <si>
    <t>TOTAL</t>
  </si>
  <si>
    <t>VALOR TOTAL DA OBRA :</t>
  </si>
  <si>
    <t>VALOR TOTAL DA OBRA COM BDI:</t>
  </si>
  <si>
    <t>Area da Ampli:</t>
  </si>
  <si>
    <t>Custo R$/m2</t>
  </si>
  <si>
    <t>BDI :</t>
  </si>
  <si>
    <t>x</t>
  </si>
  <si>
    <t>1º QUARTIL</t>
  </si>
  <si>
    <t>MÉDIO</t>
  </si>
  <si>
    <t>3º QUARTIL</t>
  </si>
  <si>
    <t>Ac</t>
  </si>
  <si>
    <t>S</t>
  </si>
  <si>
    <t>G</t>
  </si>
  <si>
    <t>R</t>
  </si>
  <si>
    <t>DF</t>
  </si>
  <si>
    <t>L</t>
  </si>
  <si>
    <t>l1</t>
  </si>
  <si>
    <t>l2</t>
  </si>
  <si>
    <t>l3</t>
  </si>
  <si>
    <t>BDI c/ desoneração:</t>
  </si>
  <si>
    <t xml:space="preserve">QUADRO DE COMPOSIÇÃO DE INVESTIMENTO </t>
  </si>
  <si>
    <t xml:space="preserve">DESCRIÇÃO </t>
  </si>
  <si>
    <t>Valor Tot. c/ BDI:</t>
  </si>
  <si>
    <t>VALOR DO GRUPO:</t>
  </si>
  <si>
    <t>% DO GRUPO</t>
  </si>
  <si>
    <t>TOTAL ACUM.</t>
  </si>
  <si>
    <t>TOTAL :</t>
  </si>
  <si>
    <t>BDI c/ deson.:</t>
  </si>
  <si>
    <t>VALOR DO GRUPO</t>
  </si>
  <si>
    <t>MÊS °1</t>
  </si>
  <si>
    <t>MÊS °2</t>
  </si>
  <si>
    <t>MÊS °3</t>
  </si>
  <si>
    <t>MÊS °4</t>
  </si>
  <si>
    <t>MÊS °5</t>
  </si>
  <si>
    <t>MÊS °6</t>
  </si>
  <si>
    <t>MÊS °7</t>
  </si>
  <si>
    <t>MÊS °8</t>
  </si>
  <si>
    <t>MÊS °9</t>
  </si>
  <si>
    <t>% TOTAL</t>
  </si>
  <si>
    <t>TOTAL ACUM.:</t>
  </si>
  <si>
    <t>% TOTAL DE EXECUÇÃO:</t>
  </si>
  <si>
    <t xml:space="preserve">CRONOGRAMA FÍSICO-FINANCEIRO </t>
  </si>
  <si>
    <t>Responsável Técnico:</t>
  </si>
  <si>
    <t>Responsavel Legal:</t>
  </si>
  <si>
    <t>Carimbo e Assinatura CREA/CAU:</t>
  </si>
  <si>
    <t>Área:</t>
  </si>
  <si>
    <t>VARIAS RUAS</t>
  </si>
  <si>
    <t>PINTURA DE LIGACAO COM EMULSAO RR-1C</t>
  </si>
  <si>
    <t>M3XKM</t>
  </si>
  <si>
    <t>M3</t>
  </si>
  <si>
    <t>Area:</t>
  </si>
  <si>
    <t xml:space="preserve">CAPA ASFALTICA E= 4,0 CM </t>
  </si>
  <si>
    <t>CONSTRUÇÃO DE PAVIMENTO COM APLICAÇÃO DE CONCRETO BETUMINOSO USINADO A QUENTE (CBUQ), CAMADA DE ROLAMENTO, COM ESPESSURA DE 4,0 CM - EXCLUSIVE TRANSPORTE. AF_03/2017</t>
  </si>
  <si>
    <t xml:space="preserve">RECAPEAMENTO ASFÁLTICO </t>
  </si>
  <si>
    <t xml:space="preserve">TAPA BURACO  </t>
  </si>
  <si>
    <t xml:space="preserve"> RUA PAULO ANTONIO DE GODOY  (TRECHO: Entre as Ruas: Castro Alves  e atanásio Píres  )</t>
  </si>
  <si>
    <t>RUA PEDRO ALVARES CABRAL  (TRECHO: Entre as Ruas: Rua Padre Anchieta Até Rua Do Comércio )</t>
  </si>
  <si>
    <t>RUA JOÃO XXIII  (TRECHO: Entre as Ruas: Av. Mexico ate Rua Paraná )</t>
  </si>
  <si>
    <t>RUA DOM PEDRO (TRECHO: Entre as Ruas: Castro Alves e Atanasio Pires)</t>
  </si>
  <si>
    <t>PROL. AVENIDA A SANTA LUZIA  (TRECHO: Entre as Ruas: Av. B. Ate Rua Antônio Santini)</t>
  </si>
  <si>
    <t>RUA HILÁRIO MARTINS DALPASQUALE  (TRECHO: Entre as Ruas: Rua Prof. Estevão Skorek ate Rua Caracas)</t>
  </si>
  <si>
    <t>RUA CAPANEMA  (TRECHO: Entre as Ruas: Rua Mato Grosso Até Rua Goias)</t>
  </si>
  <si>
    <t>RUA GOIAS (TRECHO: Entre as Ruas: Rua Mario de Barros e Rua Capanema)</t>
  </si>
  <si>
    <t>RUA PADRE ANCHIETA (TRECHO: Entre as Ruas: Rua Costa e Silva ate João Dalpasquale)</t>
  </si>
  <si>
    <t>RUA PRESIDENTE COSTA E SILVA (TRECHO: Entre as Ruas: Rua Ipiranga ate Padre Anchieta )</t>
  </si>
  <si>
    <t>RUA ANTONIO MATUCHAKI (TRECHO: Entre as Ruas: Zeferino Vitto até Julio Nicolodi )</t>
  </si>
  <si>
    <t>RUA JULIO NICOLODI  (TRECHO: Entre as Ruas: Antonio Matuchaki Até 1° de Maio)</t>
  </si>
  <si>
    <t xml:space="preserve"> RUA 1º DE MAIO ("D")  (TRECHO: Entre as Ruas: Zeferino Vitto Até Julio Nicolodi)</t>
  </si>
  <si>
    <t>RUA DO COMÉRCIO   (TRECHO: Entre as Ruas:Pres. Whashignton Luiz e Pedro Alvares Cabral )</t>
  </si>
  <si>
    <t>RUA DAS CAMÉLIAS (TRECHO: Entre as Ruas: Orquideas e Perimetral Norte)</t>
  </si>
  <si>
    <t xml:space="preserve">DESCRIÇÃO DO TRECHO </t>
  </si>
  <si>
    <t>ÁREA (M²)</t>
  </si>
  <si>
    <t>VOLUME TAPA BURACO (M³)</t>
  </si>
  <si>
    <t>VOLUME CAPA  (M³)</t>
  </si>
  <si>
    <t>PLANILHA DE RELAÇÃO DE RUAS E ÁREAS</t>
  </si>
  <si>
    <t>TOTAL  M³/T:</t>
  </si>
  <si>
    <t>RUA CASTRO ALVES  (TRECHO: Entre as Ruas: Nereu Ramos  e Rua Marcos Pedroso Couto )</t>
  </si>
  <si>
    <t>RUA ATANÁSIO PIRES   (TRECHO: Entre as Ruas: Nereu Ramos  e Rua Marcos Pedroso Couto )</t>
  </si>
  <si>
    <t>RUA LAUDELINO MIOLA TRECHO: Entre as Ruas: Santos Dumont Ate Saída PR- 473</t>
  </si>
  <si>
    <t>RUA MARCOS PEDROSO COUTO TRECHO: Entre as Ruas: Atanasio Pires e Rua Castro Alves</t>
  </si>
  <si>
    <t xml:space="preserve"> RUA  IRINEU GUSE CLAUDINO  (TRECHO: Entre as Ruas: AV. México e Rua Paraná )</t>
  </si>
  <si>
    <t xml:space="preserve"> RUA  OLÁVO BILAC   (TRECHO: Entre as Ruas: AV. México e Rua Paraná )</t>
  </si>
  <si>
    <t>COMP 01</t>
  </si>
  <si>
    <t>UND.</t>
  </si>
  <si>
    <t>1.1</t>
  </si>
  <si>
    <t>1.2</t>
  </si>
  <si>
    <t>1.3</t>
  </si>
  <si>
    <t>1.4</t>
  </si>
  <si>
    <t>1.5</t>
  </si>
  <si>
    <t>1.7</t>
  </si>
  <si>
    <t>1.7.2</t>
  </si>
  <si>
    <t>H</t>
  </si>
  <si>
    <t>88314</t>
  </si>
  <si>
    <t>VIBROACABADORA DE ASFALTO SOBRE ESTEIRAS, LARGURA DE PAVIMENTAÇÃO 1,90 M A 5,30 M, POTÊNCIA 105 HP CAPACIDADE 450 T/H - CHP DIURNO. AF_11/2014</t>
  </si>
  <si>
    <t>RASTELEIRO COM ENCARGOS COMPLEMENTARES</t>
  </si>
  <si>
    <t>CAMINHÃO BASCULANTE 10 M3, TRUCADO CABINE SIMPLES, PESO BRUTO TOTAL 23.000 KG, CARGA ÚTIL MÁXIMA 15.935 KG, DISTÂNCIA ENTRE EIXOS 4,80 M, POTÊNCIA 230 CV INCLUSIVE CAÇAMBA METÁLICA - CHP DIURNO. AF_06/2014</t>
  </si>
  <si>
    <t>ROLO COMPACTADOR VIBRATORIO TANDEM, ACO LISO, POTENCIA 125 HP, PESO SEM/COM LASTRO 10,20/11,65 T, LARGURA DE TRABALHO 1,73 M - CHP DIURNO. AF_11/2016</t>
  </si>
  <si>
    <t>TRATOR DE PNEUS COM POTÊNCIA DE 85 CV, TRAÇÃO 4X4, COM VASSOURA MECÂNICA ACOPLADA - CHP DIURNO. AF_03/2017</t>
  </si>
  <si>
    <t>ROLO COMPACTADOR DE PNEUS, ESTATICO, PRESSAO VARIAVEL, POTENCIA 110 HP, PESO SEM/COM LASTRO 10,8/27 T, LARGURA DE ROLAGEM 2,30 M - CHP DIURNO. AF_06/2017</t>
  </si>
  <si>
    <t xml:space="preserve">T     </t>
  </si>
  <si>
    <t>CHP</t>
  </si>
  <si>
    <t>CONSTRUÇÃO DE PAVIMENTO COM APLICAÇÃO DE CONCRETO BETUMINOSO USINADO A QUENTE (CBUQ), TAPA BURACO, COM ESPESSURA DE VARIAVEL MEDIA DE 5,0 CM - EXCLUSIVE TRANSPORTE. AF_03/2017</t>
  </si>
  <si>
    <t>COMP 02</t>
  </si>
  <si>
    <t>RUA IBRAIM ANTONIO DIAS - NEGROTI (TRECHO: Entre as Ruas: Vereador A. Antonello e Rua Luiz Guerezzi)</t>
  </si>
  <si>
    <t>RUA MATO GROSSO (TRECHO: Entre as Ruas: Rio Branco Até Rua Mario de Barros)</t>
  </si>
  <si>
    <t>RUA RIO BRANCO (TRECHO: Entre as Ruas: Av. México Até Rua Mator Grosso )</t>
  </si>
  <si>
    <t>94273</t>
  </si>
  <si>
    <t>M</t>
  </si>
  <si>
    <t>88316</t>
  </si>
  <si>
    <t>SERVENTE COM ENCARGOS COMPLEMENTARES</t>
  </si>
  <si>
    <t>99833</t>
  </si>
  <si>
    <t>LAVADORA DE ALTA PRESSAO (LAVA-JATO) PARA AGUA FRIA, PRESSAO DE OPERACAO ENTRE 1400 E 1900 LIB/POL2, VAZAO MAXIMA ENTRE 400 E 700 L/H - CHP DIURNO. AF_04/2019</t>
  </si>
  <si>
    <t>COMP 03</t>
  </si>
  <si>
    <t xml:space="preserve">LIMPEZAS E LAVAGEM DE PISTA, COM SERVIÇOS DE CAPINA, VARREÇÃO, JATO DE AR COMPRIMIDO E LAVAGEM DE PISTO COM JATO DE ALTA PRESSÃO </t>
  </si>
  <si>
    <t>M²</t>
  </si>
  <si>
    <t>96013</t>
  </si>
  <si>
    <t>TRATOR DE PNEUS COM POTÊNCIA DE 122 CV, TRAÇÃO 4X4, COM VASSOURA MECÂNICA ACOPLADA - CHP DIURNO. AF_02/2017</t>
  </si>
  <si>
    <t>103,39</t>
  </si>
  <si>
    <t>322,50</t>
  </si>
  <si>
    <t>227,25</t>
  </si>
  <si>
    <t>16,03</t>
  </si>
  <si>
    <t>163,26</t>
  </si>
  <si>
    <t>130,56</t>
  </si>
  <si>
    <t>81,07</t>
  </si>
  <si>
    <t>129,85</t>
  </si>
  <si>
    <t>SINAPI ABRIL 2019</t>
  </si>
  <si>
    <t>95303</t>
  </si>
  <si>
    <t>TRANSPORTE COM CAMINHÃO BASCULANTE 10 M3 DE MASSA ASFALTICA PARA PAVIMENTAÇÃO URBANA</t>
  </si>
  <si>
    <t>TRANSPORTE COM CAMINHÃO BASCULANTE 10 M3 DE MASSA ASFALTICA PARA PAVIMENTAÇÃO URBANA DMT 30 KM</t>
  </si>
  <si>
    <t>Lei Ordinaria 1052 de2002 Código Tributário,Tabela II item e) estimativa de percentual da base de cálculo para o ISS:</t>
  </si>
  <si>
    <t>Base de cálculo, respectiva alíquota do ISS:</t>
  </si>
  <si>
    <t>COMP 04</t>
  </si>
  <si>
    <t>DEMOLIÇÃO/RETIRADA DE MEIO FIO EXISTENTE, COM DESTINAÇÃO DO ENTULHO</t>
  </si>
  <si>
    <t>5678</t>
  </si>
  <si>
    <t>RETROESCAVADEIRA SOBRE RODAS COM CARREGADEIRA, TRAÇÃO 4X4, POTÊNCIA LÍQ. 88 HP, CAÇAMBA CARREG. CAP. MÍN. 1 M3, CAÇAMBA RETRO CAP. 0,26 M3, PESO OPERACIONAL MÍN. 6.674 KG, PROFUNDIDADE ESCAVAÇÃO MÁX. 4,37 M - CHP DIURNO. AF_06/2014</t>
  </si>
  <si>
    <t>96,51</t>
  </si>
  <si>
    <t>72899</t>
  </si>
  <si>
    <t>TRANSPORTE DE ENTULHO COM CAMINHÃO BASCULANTE 6 M3, RODOVIA PAVIMENTADA, DMT ATE 0,5 KM</t>
  </si>
  <si>
    <t>5,17</t>
  </si>
  <si>
    <t>M³</t>
  </si>
  <si>
    <t>FORNECIMENTO/ASSENTAMENTO DE MEIO-FIO, EM CONCRETO PRÉ-FABRICADO, DIMENSÕES 100X15X13X30 CM, PARA VIAS URBANAS, INCLUSIVE ESCAVAÇÃO, REJUNTAMENTO EM ARGAMASSA, E ATERRO LATERAL DO MEIO FIO AF_06/2016</t>
  </si>
  <si>
    <t xml:space="preserve">RECOMPOSIÇÃO DE MEIO FIO </t>
  </si>
  <si>
    <t>Sinapi Abril. 2019</t>
  </si>
  <si>
    <t>Data Do Orçamento:</t>
  </si>
  <si>
    <t>Edital - xxx/xx</t>
  </si>
  <si>
    <t>ESTIMATIVA DE CONSUMO POR TRECHO</t>
  </si>
  <si>
    <t>CONCRETO BETUMINOSO USINADO A QUENTE (CBUQ) PARA PAVIMENTACAO ASFALTICA, PADRAO DNIT, FAIXA E, COM CAP 50/70 - AQUISICAO POSTO USINA</t>
  </si>
</sst>
</file>

<file path=xl/styles.xml><?xml version="1.0" encoding="utf-8"?>
<styleSheet xmlns="http://schemas.openxmlformats.org/spreadsheetml/2006/main">
  <numFmts count="4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.00_);[Red]\(&quot;R$ &quot;#,##0.00\)"/>
    <numFmt numFmtId="166" formatCode="_(&quot;R$ &quot;* #,##0_);_(&quot;R$ &quot;* \(#,##0\);_(&quot;R$ &quot;* &quot;-&quot;_);_(@_)"/>
    <numFmt numFmtId="167" formatCode="_(* #,##0_);_(* \(#,##0\);_(* &quot;-&quot;_);_(@_)"/>
    <numFmt numFmtId="168" formatCode="_(&quot;R$ &quot;* #,##0.00_);_(&quot;R$ &quot;* \(#,##0.00\);_(&quot;R$ &quot;* &quot;-&quot;??_);_(@_)"/>
    <numFmt numFmtId="169" formatCode="_(* #,##0.00_);_(* \(#,##0.00\);_(* &quot;-&quot;??_);_(@_)"/>
    <numFmt numFmtId="170" formatCode="###,###,##0.00"/>
    <numFmt numFmtId="171" formatCode="&quot;( &quot;0&quot; )&quot;"/>
    <numFmt numFmtId="172" formatCode="###,###,##0.000"/>
    <numFmt numFmtId="173" formatCode="###,###,##0.0000"/>
    <numFmt numFmtId="174" formatCode="###,###,##0.00000"/>
    <numFmt numFmtId="175" formatCode="###,###,##0.000000"/>
    <numFmt numFmtId="176" formatCode="0.000"/>
    <numFmt numFmtId="177" formatCode="0.0000"/>
    <numFmt numFmtId="178" formatCode="0.0%"/>
    <numFmt numFmtId="179" formatCode="0.000%"/>
    <numFmt numFmtId="180" formatCode="0.0000%"/>
    <numFmt numFmtId="181" formatCode="0.00000"/>
    <numFmt numFmtId="182" formatCode="0.000000"/>
    <numFmt numFmtId="183" formatCode="#,##0.000000"/>
    <numFmt numFmtId="184" formatCode="#,##0.0000000"/>
    <numFmt numFmtId="185" formatCode="#,##0.00000"/>
    <numFmt numFmtId="186" formatCode="#,##0.0000"/>
    <numFmt numFmtId="187" formatCode="#,##0.000"/>
    <numFmt numFmtId="188" formatCode="[$-416]dddd\,\ d&quot; de &quot;mmmm&quot; de &quot;yyyy"/>
    <numFmt numFmtId="189" formatCode="0.0"/>
    <numFmt numFmtId="190" formatCode="_(&quot;R$ &quot;* #,##0.00_);_(&quot;R$ &quot;* \(#,##0.00\);_(&quot;R$ &quot;* \-??_);_(@_)"/>
    <numFmt numFmtId="191" formatCode="General;General"/>
    <numFmt numFmtId="192" formatCode="[$-F800]dddd\,\ mmmm\ dd\,\ yyyy"/>
    <numFmt numFmtId="193" formatCode="dd&quot; de &quot;mmmm&quot; de &quot;yyyy"/>
    <numFmt numFmtId="194" formatCode="###,###,##0.0"/>
    <numFmt numFmtId="195" formatCode="###,###,##0"/>
  </numFmts>
  <fonts count="63">
    <font>
      <sz val="10"/>
      <name val="Arial"/>
      <family val="0"/>
    </font>
    <font>
      <b/>
      <sz val="8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0"/>
      <color indexed="22"/>
      <name val="Arial"/>
      <family val="2"/>
    </font>
    <font>
      <b/>
      <sz val="10"/>
      <color indexed="22"/>
      <name val="Arial"/>
      <family val="2"/>
    </font>
    <font>
      <b/>
      <sz val="10"/>
      <color indexed="10"/>
      <name val="Arial"/>
      <family val="2"/>
    </font>
    <font>
      <b/>
      <sz val="12"/>
      <color indexed="9"/>
      <name val="Arial"/>
      <family val="2"/>
    </font>
    <font>
      <sz val="12"/>
      <color indexed="9"/>
      <name val="Arial"/>
      <family val="2"/>
    </font>
    <font>
      <sz val="10"/>
      <color indexed="9"/>
      <name val="Arial"/>
      <family val="2"/>
    </font>
    <font>
      <sz val="8"/>
      <color indexed="10"/>
      <name val="Arial"/>
      <family val="2"/>
    </font>
    <font>
      <sz val="8"/>
      <color indexed="63"/>
      <name val="Arial"/>
      <family val="2"/>
    </font>
    <font>
      <b/>
      <sz val="10"/>
      <color indexed="9"/>
      <name val="Arial"/>
      <family val="2"/>
    </font>
    <font>
      <b/>
      <i/>
      <u val="single"/>
      <sz val="11"/>
      <name val="Arial"/>
      <family val="2"/>
    </font>
    <font>
      <b/>
      <sz val="9"/>
      <name val="Arial"/>
      <family val="2"/>
    </font>
    <font>
      <b/>
      <i/>
      <u val="single"/>
      <sz val="14"/>
      <name val="Arial"/>
      <family val="2"/>
    </font>
    <font>
      <u val="single"/>
      <sz val="8"/>
      <name val="Arial"/>
      <family val="2"/>
    </font>
    <font>
      <sz val="8"/>
      <name val="Calibri"/>
      <family val="2"/>
    </font>
    <font>
      <b/>
      <sz val="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1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medium">
        <color indexed="9"/>
      </left>
      <right style="medium">
        <color indexed="9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hair"/>
    </border>
    <border>
      <left style="hair"/>
      <right style="hair"/>
      <top style="hair"/>
      <bottom>
        <color indexed="63"/>
      </bottom>
    </border>
    <border>
      <left style="hair"/>
      <right style="thin"/>
      <top style="thin"/>
      <bottom style="hair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thin"/>
      <top style="hair"/>
      <bottom>
        <color indexed="63"/>
      </bottom>
    </border>
    <border>
      <left>
        <color indexed="63"/>
      </left>
      <right style="medium">
        <color indexed="9"/>
      </right>
      <top>
        <color indexed="63"/>
      </top>
      <bottom style="medium">
        <color indexed="9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>
        <color indexed="9"/>
      </left>
      <right>
        <color indexed="63"/>
      </right>
      <top style="thin"/>
      <bottom style="medium">
        <color indexed="9"/>
      </bottom>
    </border>
    <border>
      <left>
        <color indexed="63"/>
      </left>
      <right>
        <color indexed="63"/>
      </right>
      <top style="thin"/>
      <bottom style="medium">
        <color indexed="9"/>
      </bottom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1" borderId="1" applyNumberFormat="0" applyAlignment="0" applyProtection="0"/>
    <xf numFmtId="0" fontId="46" fillId="22" borderId="2" applyNumberFormat="0" applyAlignment="0" applyProtection="0"/>
    <xf numFmtId="0" fontId="47" fillId="0" borderId="3" applyNumberFormat="0" applyFill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8" fillId="29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2" fillId="0" borderId="0" applyFont="0" applyFill="0" applyBorder="0" applyAlignment="0" applyProtection="0"/>
    <xf numFmtId="0" fontId="53" fillId="21" borderId="5" applyNumberFormat="0" applyAlignment="0" applyProtection="0"/>
    <xf numFmtId="167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9" fillId="0" borderId="8" applyNumberFormat="0" applyFill="0" applyAlignment="0" applyProtection="0"/>
    <xf numFmtId="0" fontId="59" fillId="0" borderId="0" applyNumberFormat="0" applyFill="0" applyBorder="0" applyAlignment="0" applyProtection="0"/>
    <xf numFmtId="0" fontId="60" fillId="0" borderId="9" applyNumberFormat="0" applyFill="0" applyAlignment="0" applyProtection="0"/>
    <xf numFmtId="169" fontId="0" fillId="0" borderId="0" applyFont="0" applyFill="0" applyBorder="0" applyAlignment="0" applyProtection="0"/>
  </cellStyleXfs>
  <cellXfs count="314">
    <xf numFmtId="0" fontId="0" fillId="0" borderId="0" xfId="0" applyAlignment="1">
      <alignment/>
    </xf>
    <xf numFmtId="0" fontId="0" fillId="0" borderId="0" xfId="0" applyFont="1" applyAlignment="1">
      <alignment vertical="center" wrapText="1"/>
    </xf>
    <xf numFmtId="0" fontId="0" fillId="0" borderId="0" xfId="0" applyFont="1" applyFill="1" applyBorder="1" applyAlignment="1">
      <alignment/>
    </xf>
    <xf numFmtId="0" fontId="0" fillId="0" borderId="0" xfId="0" applyBorder="1" applyAlignment="1">
      <alignment vertical="center"/>
    </xf>
    <xf numFmtId="1" fontId="0" fillId="0" borderId="10" xfId="0" applyNumberFormat="1" applyFont="1" applyFill="1" applyBorder="1" applyAlignment="1" applyProtection="1">
      <alignment horizontal="center"/>
      <protection/>
    </xf>
    <xf numFmtId="171" fontId="2" fillId="0" borderId="11" xfId="0" applyNumberFormat="1" applyFont="1" applyFill="1" applyBorder="1" applyAlignment="1" applyProtection="1">
      <alignment horizontal="right"/>
      <protection/>
    </xf>
    <xf numFmtId="0" fontId="0" fillId="0" borderId="0" xfId="0" applyAlignment="1">
      <alignment vertical="center"/>
    </xf>
    <xf numFmtId="10" fontId="10" fillId="0" borderId="12" xfId="0" applyNumberFormat="1" applyFont="1" applyFill="1" applyBorder="1" applyAlignment="1" applyProtection="1">
      <alignment horizontal="center" vertical="center"/>
      <protection/>
    </xf>
    <xf numFmtId="0" fontId="4" fillId="0" borderId="13" xfId="0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61" fillId="0" borderId="0" xfId="0" applyFont="1" applyAlignment="1">
      <alignment vertical="center"/>
    </xf>
    <xf numFmtId="0" fontId="2" fillId="0" borderId="0" xfId="0" applyNumberFormat="1" applyFont="1" applyFill="1" applyBorder="1" applyAlignment="1" applyProtection="1">
      <alignment horizontal="center" vertical="center"/>
      <protection locked="0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>
      <alignment horizontal="center" vertical="center" wrapText="1"/>
    </xf>
    <xf numFmtId="10" fontId="2" fillId="0" borderId="0" xfId="0" applyNumberFormat="1" applyFont="1" applyFill="1" applyBorder="1" applyAlignment="1" applyProtection="1">
      <alignment horizontal="center" vertical="center"/>
      <protection locked="0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1" fontId="0" fillId="0" borderId="10" xfId="0" applyNumberFormat="1" applyFont="1" applyBorder="1" applyAlignment="1" applyProtection="1">
      <alignment horizontal="center"/>
      <protection/>
    </xf>
    <xf numFmtId="10" fontId="2" fillId="0" borderId="0" xfId="0" applyNumberFormat="1" applyFont="1" applyBorder="1" applyAlignment="1" applyProtection="1">
      <alignment/>
      <protection/>
    </xf>
    <xf numFmtId="0" fontId="2" fillId="34" borderId="15" xfId="0" applyNumberFormat="1" applyFont="1" applyFill="1" applyBorder="1" applyAlignment="1" applyProtection="1">
      <alignment horizontal="right" vertical="top"/>
      <protection/>
    </xf>
    <xf numFmtId="10" fontId="0" fillId="0" borderId="16" xfId="0" applyNumberFormat="1" applyFont="1" applyBorder="1" applyAlignment="1" applyProtection="1">
      <alignment vertical="top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Alignment="1" applyProtection="1">
      <alignment horizontal="center" vertical="center"/>
      <protection/>
    </xf>
    <xf numFmtId="0" fontId="6" fillId="35" borderId="17" xfId="0" applyFont="1" applyFill="1" applyBorder="1" applyAlignment="1" applyProtection="1">
      <alignment horizontal="center" vertical="center" wrapText="1"/>
      <protection/>
    </xf>
    <xf numFmtId="0" fontId="6" fillId="35" borderId="18" xfId="0" applyFont="1" applyFill="1" applyBorder="1" applyAlignment="1" applyProtection="1">
      <alignment horizontal="center" vertical="center" wrapText="1"/>
      <protection/>
    </xf>
    <xf numFmtId="0" fontId="6" fillId="35" borderId="19" xfId="0" applyFont="1" applyFill="1" applyBorder="1" applyAlignment="1" applyProtection="1">
      <alignment horizontal="center" vertical="center" wrapText="1"/>
      <protection/>
    </xf>
    <xf numFmtId="0" fontId="6" fillId="35" borderId="20" xfId="0" applyFont="1" applyFill="1" applyBorder="1" applyAlignment="1" applyProtection="1">
      <alignment vertical="center"/>
      <protection/>
    </xf>
    <xf numFmtId="10" fontId="3" fillId="0" borderId="17" xfId="0" applyNumberFormat="1" applyFont="1" applyFill="1" applyBorder="1" applyAlignment="1" applyProtection="1">
      <alignment horizontal="center" vertical="center"/>
      <protection/>
    </xf>
    <xf numFmtId="10" fontId="3" fillId="0" borderId="21" xfId="0" applyNumberFormat="1" applyFont="1" applyFill="1" applyBorder="1" applyAlignment="1" applyProtection="1">
      <alignment horizontal="center" vertical="center"/>
      <protection/>
    </xf>
    <xf numFmtId="10" fontId="3" fillId="0" borderId="19" xfId="0" applyNumberFormat="1" applyFont="1" applyFill="1" applyBorder="1" applyAlignment="1" applyProtection="1">
      <alignment horizontal="center" vertical="center"/>
      <protection/>
    </xf>
    <xf numFmtId="10" fontId="3" fillId="0" borderId="22" xfId="0" applyNumberFormat="1" applyFont="1" applyFill="1" applyBorder="1" applyAlignment="1" applyProtection="1">
      <alignment horizontal="center" vertical="center"/>
      <protection/>
    </xf>
    <xf numFmtId="10" fontId="3" fillId="0" borderId="10" xfId="0" applyNumberFormat="1" applyFont="1" applyFill="1" applyBorder="1" applyAlignment="1" applyProtection="1">
      <alignment horizontal="center" vertical="center"/>
      <protection/>
    </xf>
    <xf numFmtId="10" fontId="3" fillId="0" borderId="23" xfId="0" applyNumberFormat="1" applyFont="1" applyFill="1" applyBorder="1" applyAlignment="1" applyProtection="1">
      <alignment horizontal="center" vertical="center"/>
      <protection/>
    </xf>
    <xf numFmtId="10" fontId="3" fillId="0" borderId="24" xfId="0" applyNumberFormat="1" applyFont="1" applyFill="1" applyBorder="1" applyAlignment="1" applyProtection="1">
      <alignment horizontal="center" vertical="center"/>
      <protection/>
    </xf>
    <xf numFmtId="10" fontId="3" fillId="0" borderId="25" xfId="0" applyNumberFormat="1" applyFont="1" applyFill="1" applyBorder="1" applyAlignment="1" applyProtection="1">
      <alignment horizontal="center" vertical="center"/>
      <protection/>
    </xf>
    <xf numFmtId="10" fontId="3" fillId="0" borderId="26" xfId="0" applyNumberFormat="1" applyFont="1" applyFill="1" applyBorder="1" applyAlignment="1" applyProtection="1">
      <alignment horizontal="center" vertical="center"/>
      <protection/>
    </xf>
    <xf numFmtId="10" fontId="6" fillId="34" borderId="27" xfId="0" applyNumberFormat="1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10" fontId="6" fillId="0" borderId="14" xfId="0" applyNumberFormat="1" applyFont="1" applyFill="1" applyBorder="1" applyAlignment="1" applyProtection="1">
      <alignment horizontal="center" vertical="center"/>
      <protection/>
    </xf>
    <xf numFmtId="10" fontId="10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1" fontId="2" fillId="34" borderId="10" xfId="0" applyNumberFormat="1" applyFont="1" applyFill="1" applyBorder="1" applyAlignment="1" applyProtection="1">
      <alignment horizontal="left" vertical="center" indent="2"/>
      <protection locked="0"/>
    </xf>
    <xf numFmtId="10" fontId="2" fillId="34" borderId="10" xfId="53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vertical="center"/>
    </xf>
    <xf numFmtId="0" fontId="4" fillId="0" borderId="0" xfId="0" applyFont="1" applyAlignment="1">
      <alignment horizontal="right" vertical="center"/>
    </xf>
    <xf numFmtId="0" fontId="4" fillId="0" borderId="13" xfId="0" applyFont="1" applyFill="1" applyBorder="1" applyAlignment="1" applyProtection="1">
      <alignment vertical="center"/>
      <protection locked="0"/>
    </xf>
    <xf numFmtId="0" fontId="0" fillId="0" borderId="13" xfId="0" applyBorder="1" applyAlignment="1">
      <alignment/>
    </xf>
    <xf numFmtId="0" fontId="4" fillId="0" borderId="10" xfId="0" applyFont="1" applyBorder="1" applyAlignment="1" applyProtection="1">
      <alignment horizontal="left" wrapText="1"/>
      <protection/>
    </xf>
    <xf numFmtId="0" fontId="4" fillId="0" borderId="18" xfId="0" applyFont="1" applyBorder="1" applyAlignment="1" applyProtection="1">
      <alignment horizontal="left" wrapText="1"/>
      <protection/>
    </xf>
    <xf numFmtId="0" fontId="4" fillId="0" borderId="29" xfId="0" applyFont="1" applyBorder="1" applyAlignment="1" applyProtection="1">
      <alignment horizontal="left" wrapText="1"/>
      <protection/>
    </xf>
    <xf numFmtId="170" fontId="4" fillId="0" borderId="30" xfId="0" applyNumberFormat="1" applyFont="1" applyFill="1" applyBorder="1" applyAlignment="1">
      <alignment horizontal="right"/>
    </xf>
    <xf numFmtId="14" fontId="2" fillId="34" borderId="10" xfId="0" applyNumberFormat="1" applyFont="1" applyFill="1" applyBorder="1" applyAlignment="1" applyProtection="1">
      <alignment horizontal="center" vertical="center"/>
      <protection locked="0"/>
    </xf>
    <xf numFmtId="170" fontId="4" fillId="0" borderId="29" xfId="0" applyNumberFormat="1" applyFont="1" applyFill="1" applyBorder="1" applyAlignment="1">
      <alignment horizontal="right"/>
    </xf>
    <xf numFmtId="0" fontId="4" fillId="0" borderId="29" xfId="0" applyFont="1" applyFill="1" applyBorder="1" applyAlignment="1">
      <alignment horizontal="left" vertical="center"/>
    </xf>
    <xf numFmtId="0" fontId="19" fillId="0" borderId="10" xfId="0" applyFont="1" applyBorder="1" applyAlignment="1" applyProtection="1">
      <alignment horizontal="left" wrapText="1"/>
      <protection/>
    </xf>
    <xf numFmtId="0" fontId="4" fillId="0" borderId="29" xfId="0" applyFont="1" applyFill="1" applyBorder="1" applyAlignment="1">
      <alignment vertical="center"/>
    </xf>
    <xf numFmtId="0" fontId="4" fillId="0" borderId="29" xfId="0" applyFont="1" applyBorder="1" applyAlignment="1" applyProtection="1">
      <alignment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center" vertical="center" wrapText="1"/>
      <protection/>
    </xf>
    <xf numFmtId="170" fontId="0" fillId="0" borderId="0" xfId="0" applyNumberFormat="1" applyAlignment="1">
      <alignment/>
    </xf>
    <xf numFmtId="4" fontId="0" fillId="0" borderId="0" xfId="0" applyNumberFormat="1" applyAlignment="1">
      <alignment/>
    </xf>
    <xf numFmtId="49" fontId="0" fillId="0" borderId="0" xfId="0" applyNumberFormat="1" applyAlignment="1">
      <alignment/>
    </xf>
    <xf numFmtId="4" fontId="0" fillId="0" borderId="31" xfId="0" applyNumberFormat="1" applyFont="1" applyBorder="1" applyAlignment="1">
      <alignment horizontal="left" wrapText="1" indent="1"/>
    </xf>
    <xf numFmtId="4" fontId="0" fillId="0" borderId="31" xfId="0" applyNumberFormat="1" applyBorder="1" applyAlignment="1">
      <alignment horizontal="center" vertical="center"/>
    </xf>
    <xf numFmtId="2" fontId="0" fillId="0" borderId="31" xfId="0" applyNumberFormat="1" applyBorder="1" applyAlignment="1">
      <alignment horizontal="center" vertical="center"/>
    </xf>
    <xf numFmtId="4" fontId="0" fillId="0" borderId="32" xfId="0" applyNumberFormat="1" applyBorder="1" applyAlignment="1">
      <alignment horizontal="center" vertical="center"/>
    </xf>
    <xf numFmtId="2" fontId="0" fillId="0" borderId="32" xfId="0" applyNumberFormat="1" applyBorder="1" applyAlignment="1">
      <alignment horizontal="center" vertical="center"/>
    </xf>
    <xf numFmtId="4" fontId="0" fillId="0" borderId="32" xfId="0" applyNumberFormat="1" applyFont="1" applyFill="1" applyBorder="1" applyAlignment="1">
      <alignment horizontal="left" wrapText="1" indent="1"/>
    </xf>
    <xf numFmtId="0" fontId="2" fillId="33" borderId="33" xfId="0" applyFont="1" applyFill="1" applyBorder="1" applyAlignment="1">
      <alignment horizontal="center" vertical="center" wrapText="1"/>
    </xf>
    <xf numFmtId="0" fontId="4" fillId="0" borderId="29" xfId="0" applyFont="1" applyFill="1" applyBorder="1" applyAlignment="1">
      <alignment/>
    </xf>
    <xf numFmtId="170" fontId="4" fillId="0" borderId="29" xfId="0" applyNumberFormat="1" applyFont="1" applyFill="1" applyBorder="1" applyAlignment="1">
      <alignment horizontal="right" vertical="center"/>
    </xf>
    <xf numFmtId="2" fontId="0" fillId="0" borderId="34" xfId="0" applyNumberFormat="1" applyBorder="1" applyAlignment="1">
      <alignment horizontal="center" vertical="center"/>
    </xf>
    <xf numFmtId="2" fontId="2" fillId="0" borderId="14" xfId="0" applyNumberFormat="1" applyFont="1" applyBorder="1" applyAlignment="1">
      <alignment horizontal="center" vertical="center"/>
    </xf>
    <xf numFmtId="173" fontId="4" fillId="0" borderId="29" xfId="0" applyNumberFormat="1" applyFont="1" applyFill="1" applyBorder="1" applyAlignment="1">
      <alignment horizontal="right"/>
    </xf>
    <xf numFmtId="173" fontId="4" fillId="0" borderId="29" xfId="0" applyNumberFormat="1" applyFont="1" applyFill="1" applyBorder="1" applyAlignment="1">
      <alignment horizontal="right" vertical="center"/>
    </xf>
    <xf numFmtId="174" fontId="4" fillId="0" borderId="29" xfId="0" applyNumberFormat="1" applyFont="1" applyFill="1" applyBorder="1" applyAlignment="1">
      <alignment horizontal="right" vertical="center"/>
    </xf>
    <xf numFmtId="0" fontId="2" fillId="0" borderId="17" xfId="0" applyFont="1" applyBorder="1" applyAlignment="1" applyProtection="1">
      <alignment vertical="center"/>
      <protection/>
    </xf>
    <xf numFmtId="1" fontId="6" fillId="34" borderId="21" xfId="0" applyNumberFormat="1" applyFont="1" applyFill="1" applyBorder="1" applyAlignment="1" applyProtection="1">
      <alignment horizontal="center" vertical="center"/>
      <protection/>
    </xf>
    <xf numFmtId="0" fontId="62" fillId="0" borderId="13" xfId="0" applyFont="1" applyBorder="1" applyAlignment="1" applyProtection="1">
      <alignment vertical="center"/>
      <protection/>
    </xf>
    <xf numFmtId="0" fontId="2" fillId="0" borderId="13" xfId="0" applyFont="1" applyBorder="1" applyAlignment="1" applyProtection="1">
      <alignment vertical="center"/>
      <protection/>
    </xf>
    <xf numFmtId="0" fontId="2" fillId="0" borderId="35" xfId="0" applyFont="1" applyBorder="1" applyAlignment="1" applyProtection="1">
      <alignment horizontal="center" vertical="center"/>
      <protection/>
    </xf>
    <xf numFmtId="0" fontId="0" fillId="0" borderId="22" xfId="0" applyFont="1" applyBorder="1" applyAlignment="1" applyProtection="1">
      <alignment vertical="center" wrapText="1"/>
      <protection/>
    </xf>
    <xf numFmtId="0" fontId="2" fillId="0" borderId="36" xfId="0" applyFont="1" applyBorder="1" applyAlignment="1" applyProtection="1">
      <alignment horizontal="center" vertical="center"/>
      <protection/>
    </xf>
    <xf numFmtId="0" fontId="2" fillId="0" borderId="37" xfId="0" applyFont="1" applyBorder="1" applyAlignment="1" applyProtection="1">
      <alignment horizontal="center" vertical="center"/>
      <protection/>
    </xf>
    <xf numFmtId="0" fontId="0" fillId="0" borderId="24" xfId="0" applyFont="1" applyBorder="1" applyAlignment="1" applyProtection="1">
      <alignment vertical="center" wrapText="1"/>
      <protection/>
    </xf>
    <xf numFmtId="1" fontId="0" fillId="0" borderId="25" xfId="0" applyNumberFormat="1" applyFont="1" applyBorder="1" applyAlignment="1" applyProtection="1">
      <alignment horizontal="center"/>
      <protection/>
    </xf>
    <xf numFmtId="10" fontId="0" fillId="0" borderId="38" xfId="0" applyNumberFormat="1" applyFont="1" applyBorder="1" applyAlignment="1" applyProtection="1">
      <alignment vertical="top"/>
      <protection/>
    </xf>
    <xf numFmtId="0" fontId="2" fillId="0" borderId="39" xfId="0" applyFont="1" applyBorder="1" applyAlignment="1" applyProtection="1">
      <alignment horizontal="center" vertical="center"/>
      <protection/>
    </xf>
    <xf numFmtId="10" fontId="2" fillId="34" borderId="0" xfId="53" applyNumberFormat="1" applyFont="1" applyFill="1" applyBorder="1" applyAlignment="1" applyProtection="1">
      <alignment horizontal="center" vertical="center"/>
      <protection locked="0"/>
    </xf>
    <xf numFmtId="0" fontId="4" fillId="0" borderId="40" xfId="0" applyFont="1" applyFill="1" applyBorder="1" applyAlignment="1">
      <alignment horizontal="left" vertical="center"/>
    </xf>
    <xf numFmtId="170" fontId="4" fillId="0" borderId="30" xfId="0" applyNumberFormat="1" applyFont="1" applyFill="1" applyBorder="1" applyAlignment="1">
      <alignment horizontal="right" vertical="center"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170" fontId="0" fillId="0" borderId="0" xfId="0" applyNumberForma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/>
      <protection locked="0"/>
    </xf>
    <xf numFmtId="10" fontId="4" fillId="0" borderId="29" xfId="53" applyNumberFormat="1" applyFont="1" applyFill="1" applyBorder="1" applyAlignment="1" applyProtection="1">
      <alignment horizontal="center"/>
      <protection locked="0"/>
    </xf>
    <xf numFmtId="0" fontId="4" fillId="0" borderId="13" xfId="0" applyFont="1" applyBorder="1" applyAlignment="1" applyProtection="1">
      <alignment vertical="center"/>
      <protection locked="0"/>
    </xf>
    <xf numFmtId="0" fontId="0" fillId="0" borderId="13" xfId="0" applyBorder="1" applyAlignment="1" applyProtection="1">
      <alignment/>
      <protection locked="0"/>
    </xf>
    <xf numFmtId="0" fontId="4" fillId="0" borderId="0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61" fillId="0" borderId="0" xfId="0" applyFont="1" applyAlignment="1" applyProtection="1">
      <alignment vertical="center"/>
      <protection/>
    </xf>
    <xf numFmtId="0" fontId="16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1" fontId="2" fillId="34" borderId="10" xfId="0" applyNumberFormat="1" applyFont="1" applyFill="1" applyBorder="1" applyAlignment="1" applyProtection="1">
      <alignment horizontal="left" vertical="center" indent="2"/>
      <protection/>
    </xf>
    <xf numFmtId="0" fontId="0" fillId="0" borderId="0" xfId="0" applyFont="1" applyFill="1" applyBorder="1" applyAlignment="1" applyProtection="1">
      <alignment/>
      <protection/>
    </xf>
    <xf numFmtId="14" fontId="2" fillId="34" borderId="10" xfId="0" applyNumberFormat="1" applyFont="1" applyFill="1" applyBorder="1" applyAlignment="1" applyProtection="1">
      <alignment horizontal="center" vertical="center"/>
      <protection/>
    </xf>
    <xf numFmtId="10" fontId="2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10" fontId="2" fillId="34" borderId="10" xfId="53" applyNumberFormat="1" applyFont="1" applyFill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/>
      <protection/>
    </xf>
    <xf numFmtId="0" fontId="5" fillId="0" borderId="0" xfId="0" applyFont="1" applyFill="1" applyBorder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17" fillId="33" borderId="14" xfId="0" applyFont="1" applyFill="1" applyBorder="1" applyAlignment="1" applyProtection="1">
      <alignment horizontal="center" vertical="center" wrapText="1"/>
      <protection/>
    </xf>
    <xf numFmtId="0" fontId="4" fillId="0" borderId="40" xfId="0" applyFont="1" applyFill="1" applyBorder="1" applyAlignment="1" applyProtection="1">
      <alignment horizontal="center"/>
      <protection/>
    </xf>
    <xf numFmtId="10" fontId="4" fillId="0" borderId="29" xfId="53" applyNumberFormat="1" applyFont="1" applyFill="1" applyBorder="1" applyAlignment="1" applyProtection="1">
      <alignment horizontal="center"/>
      <protection/>
    </xf>
    <xf numFmtId="10" fontId="4" fillId="0" borderId="30" xfId="53" applyNumberFormat="1" applyFont="1" applyFill="1" applyBorder="1" applyAlignment="1" applyProtection="1">
      <alignment horizontal="center"/>
      <protection/>
    </xf>
    <xf numFmtId="10" fontId="4" fillId="0" borderId="10" xfId="53" applyNumberFormat="1" applyFont="1" applyFill="1" applyBorder="1" applyAlignment="1" applyProtection="1">
      <alignment horizontal="center"/>
      <protection/>
    </xf>
    <xf numFmtId="0" fontId="4" fillId="0" borderId="41" xfId="0" applyFont="1" applyFill="1" applyBorder="1" applyAlignment="1" applyProtection="1">
      <alignment/>
      <protection/>
    </xf>
    <xf numFmtId="10" fontId="4" fillId="0" borderId="18" xfId="53" applyNumberFormat="1" applyFont="1" applyFill="1" applyBorder="1" applyAlignment="1" applyProtection="1">
      <alignment horizontal="center"/>
      <protection/>
    </xf>
    <xf numFmtId="10" fontId="4" fillId="0" borderId="21" xfId="53" applyNumberFormat="1" applyFont="1" applyFill="1" applyBorder="1" applyAlignment="1" applyProtection="1">
      <alignment horizontal="center"/>
      <protection/>
    </xf>
    <xf numFmtId="10" fontId="4" fillId="0" borderId="19" xfId="53" applyNumberFormat="1" applyFont="1" applyFill="1" applyBorder="1" applyAlignment="1" applyProtection="1">
      <alignment horizontal="center"/>
      <protection/>
    </xf>
    <xf numFmtId="170" fontId="4" fillId="0" borderId="10" xfId="0" applyNumberFormat="1" applyFont="1" applyFill="1" applyBorder="1" applyAlignment="1" applyProtection="1">
      <alignment horizontal="center"/>
      <protection/>
    </xf>
    <xf numFmtId="170" fontId="4" fillId="0" borderId="23" xfId="0" applyNumberFormat="1" applyFont="1" applyFill="1" applyBorder="1" applyAlignment="1" applyProtection="1">
      <alignment horizontal="center"/>
      <protection/>
    </xf>
    <xf numFmtId="170" fontId="4" fillId="0" borderId="25" xfId="0" applyNumberFormat="1" applyFont="1" applyFill="1" applyBorder="1" applyAlignment="1" applyProtection="1">
      <alignment horizontal="center"/>
      <protection/>
    </xf>
    <xf numFmtId="170" fontId="4" fillId="0" borderId="26" xfId="0" applyNumberFormat="1" applyFont="1" applyFill="1" applyBorder="1" applyAlignment="1" applyProtection="1">
      <alignment horizontal="center"/>
      <protection/>
    </xf>
    <xf numFmtId="0" fontId="4" fillId="0" borderId="13" xfId="0" applyFont="1" applyBorder="1" applyAlignment="1" applyProtection="1">
      <alignment horizontal="right" vertical="center"/>
      <protection/>
    </xf>
    <xf numFmtId="16" fontId="0" fillId="0" borderId="0" xfId="0" applyNumberFormat="1" applyAlignment="1" applyProtection="1">
      <alignment/>
      <protection/>
    </xf>
    <xf numFmtId="0" fontId="4" fillId="0" borderId="0" xfId="0" applyFont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0" fillId="0" borderId="0" xfId="0" applyBorder="1" applyAlignment="1" applyProtection="1">
      <alignment vertical="center"/>
      <protection/>
    </xf>
    <xf numFmtId="170" fontId="4" fillId="0" borderId="29" xfId="0" applyNumberFormat="1" applyFont="1" applyFill="1" applyBorder="1" applyAlignment="1" applyProtection="1">
      <alignment horizontal="center" vertical="center"/>
      <protection locked="0"/>
    </xf>
    <xf numFmtId="4" fontId="0" fillId="0" borderId="0" xfId="0" applyNumberFormat="1" applyAlignment="1" applyProtection="1">
      <alignment/>
      <protection/>
    </xf>
    <xf numFmtId="0" fontId="2" fillId="33" borderId="14" xfId="0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 applyProtection="1">
      <alignment vertical="center" wrapText="1"/>
      <protection/>
    </xf>
    <xf numFmtId="0" fontId="1" fillId="36" borderId="14" xfId="0" applyFont="1" applyFill="1" applyBorder="1" applyAlignment="1" applyProtection="1">
      <alignment/>
      <protection/>
    </xf>
    <xf numFmtId="0" fontId="21" fillId="36" borderId="14" xfId="0" applyFont="1" applyFill="1" applyBorder="1" applyAlignment="1" applyProtection="1">
      <alignment/>
      <protection/>
    </xf>
    <xf numFmtId="0" fontId="4" fillId="36" borderId="14" xfId="0" applyFont="1" applyFill="1" applyBorder="1" applyAlignment="1" applyProtection="1">
      <alignment/>
      <protection/>
    </xf>
    <xf numFmtId="170" fontId="4" fillId="36" borderId="14" xfId="0" applyNumberFormat="1" applyFont="1" applyFill="1" applyBorder="1" applyAlignment="1" applyProtection="1">
      <alignment horizontal="right"/>
      <protection/>
    </xf>
    <xf numFmtId="170" fontId="1" fillId="36" borderId="14" xfId="0" applyNumberFormat="1" applyFont="1" applyFill="1" applyBorder="1" applyAlignment="1" applyProtection="1">
      <alignment horizontal="right"/>
      <protection/>
    </xf>
    <xf numFmtId="170" fontId="1" fillId="36" borderId="14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13" fillId="0" borderId="42" xfId="0" applyFont="1" applyBorder="1" applyAlignment="1" applyProtection="1">
      <alignment/>
      <protection/>
    </xf>
    <xf numFmtId="0" fontId="4" fillId="0" borderId="29" xfId="0" applyFont="1" applyFill="1" applyBorder="1" applyAlignment="1" applyProtection="1">
      <alignment horizontal="left" vertical="center"/>
      <protection/>
    </xf>
    <xf numFmtId="0" fontId="4" fillId="0" borderId="10" xfId="0" applyFont="1" applyFill="1" applyBorder="1" applyAlignment="1" applyProtection="1">
      <alignment/>
      <protection/>
    </xf>
    <xf numFmtId="170" fontId="4" fillId="0" borderId="10" xfId="0" applyNumberFormat="1" applyFont="1" applyFill="1" applyBorder="1" applyAlignment="1" applyProtection="1">
      <alignment horizontal="right"/>
      <protection/>
    </xf>
    <xf numFmtId="170" fontId="4" fillId="0" borderId="29" xfId="0" applyNumberFormat="1" applyFont="1" applyFill="1" applyBorder="1" applyAlignment="1" applyProtection="1">
      <alignment horizontal="center" vertical="center"/>
      <protection/>
    </xf>
    <xf numFmtId="170" fontId="4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29" xfId="0" applyFont="1" applyFill="1" applyBorder="1" applyAlignment="1" applyProtection="1">
      <alignment horizontal="center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170" fontId="4" fillId="0" borderId="10" xfId="0" applyNumberFormat="1" applyFont="1" applyFill="1" applyBorder="1" applyAlignment="1" applyProtection="1">
      <alignment horizontal="center" vertical="center"/>
      <protection/>
    </xf>
    <xf numFmtId="170" fontId="4" fillId="0" borderId="30" xfId="0" applyNumberFormat="1" applyFont="1" applyFill="1" applyBorder="1" applyAlignment="1" applyProtection="1">
      <alignment horizontal="center" vertical="center"/>
      <protection/>
    </xf>
    <xf numFmtId="0" fontId="20" fillId="0" borderId="0" xfId="0" applyFont="1" applyAlignment="1" applyProtection="1">
      <alignment wrapText="1"/>
      <protection/>
    </xf>
    <xf numFmtId="0" fontId="20" fillId="0" borderId="0" xfId="0" applyFont="1" applyAlignment="1" applyProtection="1">
      <alignment horizontal="center"/>
      <protection/>
    </xf>
    <xf numFmtId="4" fontId="20" fillId="0" borderId="0" xfId="0" applyNumberFormat="1" applyFont="1" applyAlignment="1" applyProtection="1">
      <alignment horizontal="center"/>
      <protection/>
    </xf>
    <xf numFmtId="0" fontId="4" fillId="0" borderId="29" xfId="0" applyFont="1" applyFill="1" applyBorder="1" applyAlignment="1" applyProtection="1">
      <alignment vertical="center" wrapText="1"/>
      <protection/>
    </xf>
    <xf numFmtId="177" fontId="0" fillId="0" borderId="0" xfId="0" applyNumberFormat="1" applyFont="1" applyAlignment="1" applyProtection="1">
      <alignment/>
      <protection/>
    </xf>
    <xf numFmtId="0" fontId="4" fillId="0" borderId="29" xfId="0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 applyProtection="1">
      <alignment vertical="center"/>
      <protection/>
    </xf>
    <xf numFmtId="170" fontId="4" fillId="0" borderId="29" xfId="0" applyNumberFormat="1" applyFont="1" applyFill="1" applyBorder="1" applyAlignment="1" applyProtection="1">
      <alignment horizontal="right"/>
      <protection/>
    </xf>
    <xf numFmtId="170" fontId="4" fillId="0" borderId="15" xfId="0" applyNumberFormat="1" applyFont="1" applyFill="1" applyBorder="1" applyAlignment="1" applyProtection="1">
      <alignment horizontal="right"/>
      <protection/>
    </xf>
    <xf numFmtId="0" fontId="13" fillId="0" borderId="22" xfId="0" applyFont="1" applyBorder="1" applyAlignment="1" applyProtection="1">
      <alignment/>
      <protection/>
    </xf>
    <xf numFmtId="170" fontId="4" fillId="0" borderId="30" xfId="0" applyNumberFormat="1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left" vertical="center"/>
      <protection/>
    </xf>
    <xf numFmtId="1" fontId="2" fillId="34" borderId="0" xfId="0" applyNumberFormat="1" applyFont="1" applyFill="1" applyBorder="1" applyAlignment="1" applyProtection="1">
      <alignment vertical="center"/>
      <protection/>
    </xf>
    <xf numFmtId="1" fontId="2" fillId="34" borderId="10" xfId="0" applyNumberFormat="1" applyFont="1" applyFill="1" applyBorder="1" applyAlignment="1" applyProtection="1">
      <alignment horizontal="left" vertical="center" wrapText="1" indent="2"/>
      <protection/>
    </xf>
    <xf numFmtId="14" fontId="2" fillId="34" borderId="10" xfId="0" applyNumberFormat="1" applyFont="1" applyFill="1" applyBorder="1" applyAlignment="1" applyProtection="1">
      <alignment horizontal="left" vertical="center" indent="2"/>
      <protection/>
    </xf>
    <xf numFmtId="0" fontId="4" fillId="0" borderId="40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170" fontId="4" fillId="0" borderId="23" xfId="0" applyNumberFormat="1" applyFont="1" applyFill="1" applyBorder="1" applyAlignment="1" applyProtection="1">
      <alignment horizontal="right"/>
      <protection/>
    </xf>
    <xf numFmtId="170" fontId="4" fillId="0" borderId="27" xfId="0" applyNumberFormat="1" applyFont="1" applyFill="1" applyBorder="1" applyAlignment="1" applyProtection="1">
      <alignment horizontal="right"/>
      <protection/>
    </xf>
    <xf numFmtId="170" fontId="17" fillId="33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right"/>
      <protection locked="0"/>
    </xf>
    <xf numFmtId="0" fontId="2" fillId="34" borderId="43" xfId="0" applyNumberFormat="1" applyFont="1" applyFill="1" applyBorder="1" applyAlignment="1" applyProtection="1">
      <alignment horizontal="right" vertical="top"/>
      <protection locked="0"/>
    </xf>
    <xf numFmtId="10" fontId="2" fillId="34" borderId="19" xfId="53" applyNumberFormat="1" applyFont="1" applyFill="1" applyBorder="1" applyAlignment="1" applyProtection="1">
      <alignment horizontal="center" vertical="center"/>
      <protection locked="0"/>
    </xf>
    <xf numFmtId="10" fontId="2" fillId="34" borderId="44" xfId="53" applyNumberFormat="1" applyFont="1" applyFill="1" applyBorder="1" applyAlignment="1" applyProtection="1">
      <alignment horizontal="center" vertical="center"/>
      <protection locked="0"/>
    </xf>
    <xf numFmtId="10" fontId="10" fillId="37" borderId="37" xfId="0" applyNumberFormat="1" applyFont="1" applyFill="1" applyBorder="1" applyAlignment="1" applyProtection="1">
      <alignment horizontal="center" vertical="center"/>
      <protection locked="0"/>
    </xf>
    <xf numFmtId="10" fontId="6" fillId="34" borderId="27" xfId="0" applyNumberFormat="1" applyFont="1" applyFill="1" applyBorder="1" applyAlignment="1" applyProtection="1">
      <alignment horizontal="center" vertical="center"/>
      <protection locked="0"/>
    </xf>
    <xf numFmtId="0" fontId="4" fillId="0" borderId="0" xfId="0" applyFont="1" applyAlignment="1" applyProtection="1">
      <alignment vertical="center"/>
      <protection locked="0"/>
    </xf>
    <xf numFmtId="0" fontId="7" fillId="0" borderId="0" xfId="0" applyFont="1" applyAlignment="1" applyProtection="1">
      <alignment vertical="center"/>
      <protection/>
    </xf>
    <xf numFmtId="2" fontId="7" fillId="0" borderId="0" xfId="0" applyNumberFormat="1" applyFont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2" fontId="7" fillId="0" borderId="0" xfId="0" applyNumberFormat="1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vertical="center"/>
      <protection/>
    </xf>
    <xf numFmtId="2" fontId="8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 wrapText="1"/>
      <protection/>
    </xf>
    <xf numFmtId="0" fontId="8" fillId="0" borderId="0" xfId="0" applyFont="1" applyAlignment="1" applyProtection="1">
      <alignment vertical="center"/>
      <protection/>
    </xf>
    <xf numFmtId="2" fontId="8" fillId="0" borderId="0" xfId="0" applyNumberFormat="1" applyFont="1" applyAlignment="1" applyProtection="1">
      <alignment vertical="center"/>
      <protection/>
    </xf>
    <xf numFmtId="14" fontId="2" fillId="0" borderId="45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10" fontId="0" fillId="0" borderId="0" xfId="0" applyNumberFormat="1" applyFont="1" applyAlignment="1" applyProtection="1">
      <alignment horizontal="center" vertical="center"/>
      <protection/>
    </xf>
    <xf numFmtId="0" fontId="0" fillId="0" borderId="0" xfId="0" applyAlignment="1" applyProtection="1">
      <alignment vertical="center" wrapText="1"/>
      <protection/>
    </xf>
    <xf numFmtId="0" fontId="0" fillId="0" borderId="0" xfId="0" applyFont="1" applyAlignment="1" applyProtection="1">
      <alignment horizontal="center" vertical="center" wrapText="1"/>
      <protection/>
    </xf>
    <xf numFmtId="10" fontId="0" fillId="0" borderId="0" xfId="0" applyNumberFormat="1" applyFont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2" fontId="7" fillId="0" borderId="0" xfId="0" applyNumberFormat="1" applyFont="1" applyAlignment="1" applyProtection="1">
      <alignment vertical="center" wrapText="1"/>
      <protection/>
    </xf>
    <xf numFmtId="0" fontId="9" fillId="0" borderId="0" xfId="0" applyFont="1" applyBorder="1" applyAlignment="1" applyProtection="1">
      <alignment vertical="center"/>
      <protection/>
    </xf>
    <xf numFmtId="10" fontId="0" fillId="0" borderId="0" xfId="53" applyNumberFormat="1" applyFont="1" applyAlignment="1" applyProtection="1">
      <alignment horizontal="center" vertical="center"/>
      <protection/>
    </xf>
    <xf numFmtId="10" fontId="4" fillId="0" borderId="0" xfId="0" applyNumberFormat="1" applyFont="1" applyAlignment="1" applyProtection="1">
      <alignment horizontal="center" vertical="center"/>
      <protection/>
    </xf>
    <xf numFmtId="10" fontId="13" fillId="0" borderId="0" xfId="0" applyNumberFormat="1" applyFont="1" applyAlignment="1" applyProtection="1">
      <alignment horizontal="center" vertical="center"/>
      <protection/>
    </xf>
    <xf numFmtId="10" fontId="14" fillId="0" borderId="0" xfId="0" applyNumberFormat="1" applyFont="1" applyAlignment="1" applyProtection="1">
      <alignment horizontal="center" vertical="center"/>
      <protection/>
    </xf>
    <xf numFmtId="10" fontId="14" fillId="0" borderId="0" xfId="53" applyNumberFormat="1" applyFont="1" applyAlignment="1" applyProtection="1">
      <alignment horizontal="center" vertical="center"/>
      <protection/>
    </xf>
    <xf numFmtId="10" fontId="0" fillId="0" borderId="0" xfId="53" applyNumberFormat="1" applyFont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0" fillId="0" borderId="38" xfId="0" applyBorder="1" applyAlignment="1" applyProtection="1">
      <alignment vertical="center"/>
      <protection/>
    </xf>
    <xf numFmtId="172" fontId="4" fillId="0" borderId="10" xfId="0" applyNumberFormat="1" applyFont="1" applyFill="1" applyBorder="1" applyAlignment="1" applyProtection="1">
      <alignment horizontal="center" vertical="center"/>
      <protection locked="0"/>
    </xf>
    <xf numFmtId="172" fontId="4" fillId="0" borderId="29" xfId="0" applyNumberFormat="1" applyFont="1" applyFill="1" applyBorder="1" applyAlignment="1" applyProtection="1">
      <alignment horizontal="center" vertical="center"/>
      <protection locked="0"/>
    </xf>
    <xf numFmtId="172" fontId="4" fillId="0" borderId="29" xfId="0" applyNumberFormat="1" applyFont="1" applyFill="1" applyBorder="1" applyAlignment="1" applyProtection="1">
      <alignment horizontal="right"/>
      <protection locked="0"/>
    </xf>
    <xf numFmtId="172" fontId="1" fillId="36" borderId="14" xfId="0" applyNumberFormat="1" applyFont="1" applyFill="1" applyBorder="1" applyAlignment="1" applyProtection="1">
      <alignment horizontal="right"/>
      <protection/>
    </xf>
    <xf numFmtId="172" fontId="4" fillId="0" borderId="44" xfId="0" applyNumberFormat="1" applyFont="1" applyFill="1" applyBorder="1" applyAlignment="1">
      <alignment horizontal="right"/>
    </xf>
    <xf numFmtId="14" fontId="2" fillId="34" borderId="46" xfId="0" applyNumberFormat="1" applyFont="1" applyFill="1" applyBorder="1" applyAlignment="1" applyProtection="1">
      <alignment horizontal="center" vertical="center"/>
      <protection/>
    </xf>
    <xf numFmtId="0" fontId="2" fillId="34" borderId="47" xfId="0" applyNumberFormat="1" applyFont="1" applyFill="1" applyBorder="1" applyAlignment="1" applyProtection="1">
      <alignment horizontal="center" vertical="center"/>
      <protection/>
    </xf>
    <xf numFmtId="0" fontId="2" fillId="34" borderId="42" xfId="0" applyNumberFormat="1" applyFont="1" applyFill="1" applyBorder="1" applyAlignment="1" applyProtection="1">
      <alignment horizontal="center" vertical="center"/>
      <protection/>
    </xf>
    <xf numFmtId="0" fontId="0" fillId="0" borderId="17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left" vertical="center" wrapText="1"/>
      <protection/>
    </xf>
    <xf numFmtId="0" fontId="0" fillId="0" borderId="25" xfId="0" applyFont="1" applyBorder="1" applyAlignment="1" applyProtection="1">
      <alignment horizontal="left" vertical="center" wrapText="1"/>
      <protection/>
    </xf>
    <xf numFmtId="0" fontId="6" fillId="0" borderId="0" xfId="0" applyFont="1" applyBorder="1" applyAlignment="1" applyProtection="1">
      <alignment horizontal="center" vertical="center"/>
      <protection/>
    </xf>
    <xf numFmtId="1" fontId="2" fillId="34" borderId="46" xfId="0" applyNumberFormat="1" applyFont="1" applyFill="1" applyBorder="1" applyAlignment="1" applyProtection="1">
      <alignment horizontal="center" vertical="center"/>
      <protection locked="0"/>
    </xf>
    <xf numFmtId="1" fontId="2" fillId="34" borderId="47" xfId="0" applyNumberFormat="1" applyFont="1" applyFill="1" applyBorder="1" applyAlignment="1" applyProtection="1">
      <alignment horizontal="center" vertical="center"/>
      <protection locked="0"/>
    </xf>
    <xf numFmtId="1" fontId="2" fillId="34" borderId="42" xfId="0" applyNumberFormat="1" applyFont="1" applyFill="1" applyBorder="1" applyAlignment="1" applyProtection="1">
      <alignment horizontal="center" vertical="center"/>
      <protection locked="0"/>
    </xf>
    <xf numFmtId="1" fontId="2" fillId="34" borderId="46" xfId="0" applyNumberFormat="1" applyFont="1" applyFill="1" applyBorder="1" applyAlignment="1" applyProtection="1">
      <alignment horizontal="center" vertical="center"/>
      <protection/>
    </xf>
    <xf numFmtId="1" fontId="2" fillId="34" borderId="47" xfId="0" applyNumberFormat="1" applyFont="1" applyFill="1" applyBorder="1" applyAlignment="1" applyProtection="1">
      <alignment horizontal="center" vertical="center"/>
      <protection/>
    </xf>
    <xf numFmtId="1" fontId="2" fillId="34" borderId="42" xfId="0" applyNumberFormat="1" applyFont="1" applyFill="1" applyBorder="1" applyAlignment="1" applyProtection="1">
      <alignment horizontal="center" vertical="center"/>
      <protection/>
    </xf>
    <xf numFmtId="1" fontId="2" fillId="34" borderId="46" xfId="0" applyNumberFormat="1" applyFont="1" applyFill="1" applyBorder="1" applyAlignment="1" applyProtection="1">
      <alignment horizontal="center" vertical="center" wrapText="1"/>
      <protection/>
    </xf>
    <xf numFmtId="1" fontId="2" fillId="34" borderId="47" xfId="0" applyNumberFormat="1" applyFont="1" applyFill="1" applyBorder="1" applyAlignment="1" applyProtection="1">
      <alignment horizontal="center" vertical="center" wrapText="1"/>
      <protection/>
    </xf>
    <xf numFmtId="1" fontId="2" fillId="34" borderId="42" xfId="0" applyNumberFormat="1" applyFont="1" applyFill="1" applyBorder="1" applyAlignment="1" applyProtection="1">
      <alignment horizontal="center" vertical="center" wrapText="1"/>
      <protection/>
    </xf>
    <xf numFmtId="10" fontId="2" fillId="0" borderId="45" xfId="0" applyNumberFormat="1" applyFont="1" applyBorder="1" applyAlignment="1" applyProtection="1">
      <alignment horizontal="center"/>
      <protection/>
    </xf>
    <xf numFmtId="10" fontId="2" fillId="0" borderId="48" xfId="0" applyNumberFormat="1" applyFont="1" applyBorder="1" applyAlignment="1" applyProtection="1">
      <alignment horizontal="center"/>
      <protection/>
    </xf>
    <xf numFmtId="10" fontId="2" fillId="0" borderId="49" xfId="0" applyNumberFormat="1" applyFont="1" applyBorder="1" applyAlignment="1" applyProtection="1">
      <alignment horizontal="center"/>
      <protection/>
    </xf>
    <xf numFmtId="0" fontId="10" fillId="0" borderId="50" xfId="0" applyFont="1" applyBorder="1" applyAlignment="1" applyProtection="1">
      <alignment vertical="center"/>
      <protection/>
    </xf>
    <xf numFmtId="0" fontId="10" fillId="0" borderId="51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horizontal="justify" vertical="center" wrapText="1"/>
      <protection/>
    </xf>
    <xf numFmtId="0" fontId="2" fillId="0" borderId="0" xfId="0" applyFont="1" applyAlignment="1" applyProtection="1">
      <alignment vertical="center"/>
      <protection/>
    </xf>
    <xf numFmtId="0" fontId="15" fillId="0" borderId="0" xfId="0" applyFont="1" applyAlignment="1" applyProtection="1">
      <alignment vertical="center"/>
      <protection/>
    </xf>
    <xf numFmtId="10" fontId="2" fillId="0" borderId="45" xfId="0" applyNumberFormat="1" applyFont="1" applyBorder="1" applyAlignment="1" applyProtection="1">
      <alignment horizontal="distributed" vertical="top"/>
      <protection/>
    </xf>
    <xf numFmtId="0" fontId="2" fillId="0" borderId="48" xfId="0" applyFont="1" applyBorder="1" applyAlignment="1" applyProtection="1">
      <alignment horizontal="distributed" vertical="top"/>
      <protection/>
    </xf>
    <xf numFmtId="0" fontId="2" fillId="0" borderId="49" xfId="0" applyFont="1" applyBorder="1" applyAlignment="1" applyProtection="1">
      <alignment horizontal="distributed" vertical="top"/>
      <protection/>
    </xf>
    <xf numFmtId="0" fontId="6" fillId="35" borderId="31" xfId="0" applyFont="1" applyFill="1" applyBorder="1" applyAlignment="1" applyProtection="1">
      <alignment horizontal="center" vertical="center"/>
      <protection/>
    </xf>
    <xf numFmtId="0" fontId="6" fillId="35" borderId="20" xfId="0" applyFont="1" applyFill="1" applyBorder="1" applyAlignment="1" applyProtection="1">
      <alignment vertical="center"/>
      <protection/>
    </xf>
    <xf numFmtId="0" fontId="0" fillId="0" borderId="16" xfId="0" applyBorder="1" applyAlignment="1" applyProtection="1">
      <alignment vertical="center"/>
      <protection/>
    </xf>
    <xf numFmtId="0" fontId="0" fillId="0" borderId="52" xfId="0" applyBorder="1" applyAlignment="1" applyProtection="1">
      <alignment vertical="center"/>
      <protection/>
    </xf>
    <xf numFmtId="0" fontId="6" fillId="35" borderId="53" xfId="0" applyFont="1" applyFill="1" applyBorder="1" applyAlignment="1" applyProtection="1">
      <alignment vertical="center"/>
      <protection/>
    </xf>
    <xf numFmtId="0" fontId="0" fillId="0" borderId="48" xfId="0" applyBorder="1" applyAlignment="1" applyProtection="1">
      <alignment vertical="center"/>
      <protection/>
    </xf>
    <xf numFmtId="0" fontId="0" fillId="0" borderId="54" xfId="0" applyBorder="1" applyAlignment="1" applyProtection="1">
      <alignment vertical="center"/>
      <protection/>
    </xf>
    <xf numFmtId="0" fontId="11" fillId="0" borderId="12" xfId="0" applyFont="1" applyFill="1" applyBorder="1" applyAlignment="1" applyProtection="1">
      <alignment vertical="center"/>
      <protection/>
    </xf>
    <xf numFmtId="0" fontId="12" fillId="0" borderId="12" xfId="0" applyFont="1" applyFill="1" applyBorder="1" applyAlignment="1" applyProtection="1">
      <alignment vertical="center"/>
      <protection/>
    </xf>
    <xf numFmtId="0" fontId="6" fillId="0" borderId="14" xfId="0" applyFont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horizontal="center" vertical="center" wrapText="1"/>
      <protection/>
    </xf>
    <xf numFmtId="1" fontId="2" fillId="0" borderId="0" xfId="0" applyNumberFormat="1" applyFont="1" applyFill="1" applyBorder="1" applyAlignment="1" applyProtection="1">
      <alignment horizontal="left" vertical="center"/>
      <protection/>
    </xf>
    <xf numFmtId="4" fontId="2" fillId="34" borderId="23" xfId="0" applyNumberFormat="1" applyFont="1" applyFill="1" applyBorder="1" applyAlignment="1" applyProtection="1">
      <alignment horizontal="right" vertical="center"/>
      <protection/>
    </xf>
    <xf numFmtId="4" fontId="2" fillId="34" borderId="22" xfId="0" applyNumberFormat="1" applyFont="1" applyFill="1" applyBorder="1" applyAlignment="1" applyProtection="1">
      <alignment horizontal="right" vertical="center"/>
      <protection/>
    </xf>
    <xf numFmtId="168" fontId="2" fillId="34" borderId="23" xfId="47" applyFont="1" applyFill="1" applyBorder="1" applyAlignment="1" applyProtection="1">
      <alignment horizontal="right" vertical="center"/>
      <protection/>
    </xf>
    <xf numFmtId="168" fontId="2" fillId="34" borderId="22" xfId="47" applyFont="1" applyFill="1" applyBorder="1" applyAlignment="1" applyProtection="1">
      <alignment horizontal="right" vertical="center"/>
      <protection/>
    </xf>
    <xf numFmtId="170" fontId="4" fillId="0" borderId="10" xfId="0" applyNumberFormat="1" applyFont="1" applyFill="1" applyBorder="1" applyAlignment="1" applyProtection="1">
      <alignment horizontal="center"/>
      <protection/>
    </xf>
    <xf numFmtId="10" fontId="4" fillId="0" borderId="29" xfId="53" applyNumberFormat="1" applyFont="1" applyFill="1" applyBorder="1" applyAlignment="1" applyProtection="1">
      <alignment horizontal="center"/>
      <protection/>
    </xf>
    <xf numFmtId="0" fontId="17" fillId="33" borderId="14" xfId="0" applyFont="1" applyFill="1" applyBorder="1" applyAlignment="1" applyProtection="1">
      <alignment horizontal="center" vertical="center" wrapText="1"/>
      <protection/>
    </xf>
    <xf numFmtId="170" fontId="4" fillId="0" borderId="29" xfId="0" applyNumberFormat="1" applyFont="1" applyFill="1" applyBorder="1" applyAlignment="1" applyProtection="1">
      <alignment horizontal="center"/>
      <protection/>
    </xf>
    <xf numFmtId="170" fontId="4" fillId="0" borderId="46" xfId="0" applyNumberFormat="1" applyFont="1" applyFill="1" applyBorder="1" applyAlignment="1" applyProtection="1">
      <alignment horizontal="center"/>
      <protection/>
    </xf>
    <xf numFmtId="170" fontId="4" fillId="0" borderId="42" xfId="0" applyNumberFormat="1" applyFont="1" applyFill="1" applyBorder="1" applyAlignment="1" applyProtection="1">
      <alignment horizontal="center"/>
      <protection/>
    </xf>
    <xf numFmtId="0" fontId="17" fillId="33" borderId="14" xfId="0" applyFont="1" applyFill="1" applyBorder="1" applyAlignment="1" applyProtection="1">
      <alignment horizontal="right" vertical="center" wrapText="1"/>
      <protection/>
    </xf>
    <xf numFmtId="170" fontId="4" fillId="0" borderId="18" xfId="0" applyNumberFormat="1" applyFont="1" applyFill="1" applyBorder="1" applyAlignment="1" applyProtection="1">
      <alignment horizontal="center"/>
      <protection/>
    </xf>
    <xf numFmtId="170" fontId="17" fillId="33" borderId="14" xfId="0" applyNumberFormat="1" applyFont="1" applyFill="1" applyBorder="1" applyAlignment="1" applyProtection="1">
      <alignment horizontal="center" vertical="center" wrapText="1"/>
      <protection/>
    </xf>
    <xf numFmtId="0" fontId="4" fillId="0" borderId="18" xfId="0" applyFont="1" applyFill="1" applyBorder="1" applyAlignment="1" applyProtection="1">
      <alignment horizontal="center"/>
      <protection/>
    </xf>
    <xf numFmtId="10" fontId="17" fillId="33" borderId="14" xfId="0" applyNumberFormat="1" applyFont="1" applyFill="1" applyBorder="1" applyAlignment="1" applyProtection="1">
      <alignment horizontal="center" vertical="center" wrapText="1"/>
      <protection/>
    </xf>
    <xf numFmtId="10" fontId="4" fillId="0" borderId="10" xfId="53" applyNumberFormat="1" applyFont="1" applyFill="1" applyBorder="1" applyAlignment="1" applyProtection="1">
      <alignment horizontal="center"/>
      <protection/>
    </xf>
    <xf numFmtId="0" fontId="1" fillId="0" borderId="55" xfId="0" applyFont="1" applyFill="1" applyBorder="1" applyAlignment="1" applyProtection="1">
      <alignment horizontal="center"/>
      <protection/>
    </xf>
    <xf numFmtId="0" fontId="1" fillId="0" borderId="56" xfId="0" applyFont="1" applyFill="1" applyBorder="1" applyAlignment="1" applyProtection="1">
      <alignment horizontal="center"/>
      <protection/>
    </xf>
    <xf numFmtId="0" fontId="1" fillId="0" borderId="57" xfId="0" applyFont="1" applyFill="1" applyBorder="1" applyAlignment="1" applyProtection="1">
      <alignment horizontal="center"/>
      <protection/>
    </xf>
    <xf numFmtId="0" fontId="1" fillId="36" borderId="14" xfId="0" applyFont="1" applyFill="1" applyBorder="1" applyAlignment="1" applyProtection="1">
      <alignment horizontal="right"/>
      <protection/>
    </xf>
    <xf numFmtId="0" fontId="4" fillId="0" borderId="18" xfId="0" applyFont="1" applyBorder="1" applyAlignment="1" applyProtection="1">
      <alignment horizontal="left" wrapText="1" indent="2"/>
      <protection/>
    </xf>
    <xf numFmtId="0" fontId="17" fillId="33" borderId="14" xfId="0" applyFont="1" applyFill="1" applyBorder="1" applyAlignment="1" applyProtection="1">
      <alignment horizontal="right" vertical="center" wrapText="1" indent="2"/>
      <protection/>
    </xf>
    <xf numFmtId="170" fontId="4" fillId="0" borderId="58" xfId="0" applyNumberFormat="1" applyFont="1" applyFill="1" applyBorder="1" applyAlignment="1" applyProtection="1">
      <alignment horizontal="center"/>
      <protection/>
    </xf>
    <xf numFmtId="170" fontId="4" fillId="0" borderId="25" xfId="0" applyNumberFormat="1" applyFont="1" applyFill="1" applyBorder="1" applyAlignment="1" applyProtection="1">
      <alignment horizontal="center"/>
      <protection/>
    </xf>
    <xf numFmtId="10" fontId="4" fillId="0" borderId="59" xfId="53" applyNumberFormat="1" applyFont="1" applyFill="1" applyBorder="1" applyAlignment="1" applyProtection="1">
      <alignment horizontal="center"/>
      <protection/>
    </xf>
    <xf numFmtId="10" fontId="4" fillId="0" borderId="21" xfId="53" applyNumberFormat="1" applyFont="1" applyFill="1" applyBorder="1" applyAlignment="1" applyProtection="1">
      <alignment horizontal="center"/>
      <protection/>
    </xf>
    <xf numFmtId="0" fontId="4" fillId="0" borderId="29" xfId="0" applyFont="1" applyBorder="1" applyAlignment="1" applyProtection="1">
      <alignment horizontal="left" wrapText="1" indent="2"/>
      <protection/>
    </xf>
    <xf numFmtId="0" fontId="2" fillId="33" borderId="60" xfId="0" applyFont="1" applyFill="1" applyBorder="1" applyAlignment="1">
      <alignment horizontal="center" vertical="center" wrapText="1"/>
    </xf>
    <xf numFmtId="0" fontId="2" fillId="33" borderId="35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4" fillId="0" borderId="61" xfId="0" applyFont="1" applyFill="1" applyBorder="1" applyAlignment="1">
      <alignment horizontal="center" vertical="center"/>
    </xf>
    <xf numFmtId="0" fontId="4" fillId="0" borderId="62" xfId="0" applyFont="1" applyFill="1" applyBorder="1" applyAlignment="1">
      <alignment horizontal="center" vertical="center"/>
    </xf>
    <xf numFmtId="0" fontId="4" fillId="0" borderId="58" xfId="0" applyFont="1" applyFill="1" applyBorder="1" applyAlignment="1">
      <alignment horizontal="center" vertical="center"/>
    </xf>
    <xf numFmtId="4" fontId="2" fillId="0" borderId="33" xfId="0" applyNumberFormat="1" applyFont="1" applyBorder="1" applyAlignment="1">
      <alignment horizontal="center" vertical="center"/>
    </xf>
    <xf numFmtId="4" fontId="2" fillId="0" borderId="63" xfId="0" applyNumberFormat="1" applyFon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64" xfId="0" applyNumberFormat="1" applyBorder="1" applyAlignment="1">
      <alignment horizontal="center" vertical="center"/>
    </xf>
    <xf numFmtId="0" fontId="0" fillId="0" borderId="32" xfId="0" applyBorder="1" applyAlignment="1">
      <alignment horizontal="center"/>
    </xf>
    <xf numFmtId="2" fontId="0" fillId="0" borderId="34" xfId="0" applyNumberFormat="1" applyBorder="1" applyAlignment="1">
      <alignment horizontal="center" vertical="center"/>
    </xf>
    <xf numFmtId="0" fontId="2" fillId="33" borderId="55" xfId="0" applyFont="1" applyFill="1" applyBorder="1" applyAlignment="1">
      <alignment horizontal="center" vertical="center" wrapText="1"/>
    </xf>
    <xf numFmtId="0" fontId="2" fillId="33" borderId="56" xfId="0" applyFont="1" applyFill="1" applyBorder="1" applyAlignment="1">
      <alignment horizontal="center" vertical="center" wrapText="1"/>
    </xf>
    <xf numFmtId="0" fontId="2" fillId="0" borderId="60" xfId="0" applyFont="1" applyBorder="1" applyAlignment="1">
      <alignment horizontal="right" vertical="center" indent="3"/>
    </xf>
    <xf numFmtId="0" fontId="2" fillId="0" borderId="13" xfId="0" applyFont="1" applyBorder="1" applyAlignment="1">
      <alignment horizontal="right" vertical="center" indent="3"/>
    </xf>
    <xf numFmtId="0" fontId="2" fillId="0" borderId="35" xfId="0" applyFont="1" applyBorder="1" applyAlignment="1">
      <alignment horizontal="right" vertical="center" indent="3"/>
    </xf>
    <xf numFmtId="0" fontId="2" fillId="0" borderId="65" xfId="0" applyFont="1" applyBorder="1" applyAlignment="1">
      <alignment horizontal="right" vertical="center" indent="3"/>
    </xf>
    <xf numFmtId="0" fontId="2" fillId="0" borderId="38" xfId="0" applyFont="1" applyBorder="1" applyAlignment="1">
      <alignment horizontal="right" vertical="center" indent="3"/>
    </xf>
    <xf numFmtId="0" fontId="2" fillId="0" borderId="39" xfId="0" applyFont="1" applyBorder="1" applyAlignment="1">
      <alignment horizontal="right" vertical="center" indent="3"/>
    </xf>
    <xf numFmtId="4" fontId="2" fillId="0" borderId="14" xfId="0" applyNumberFormat="1" applyFont="1" applyBorder="1" applyAlignment="1">
      <alignment horizontal="center" vertical="center"/>
    </xf>
    <xf numFmtId="0" fontId="2" fillId="33" borderId="57" xfId="0" applyFont="1" applyFill="1" applyBorder="1" applyAlignment="1">
      <alignment horizontal="center" vertical="center" wrapText="1"/>
    </xf>
    <xf numFmtId="2" fontId="0" fillId="0" borderId="66" xfId="0" applyNumberFormat="1" applyBorder="1" applyAlignment="1">
      <alignment horizontal="center" vertical="center"/>
    </xf>
    <xf numFmtId="2" fontId="0" fillId="0" borderId="67" xfId="0" applyNumberForma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" fontId="2" fillId="0" borderId="0" xfId="0" applyNumberFormat="1" applyFont="1" applyFill="1" applyBorder="1" applyAlignment="1" applyProtection="1">
      <alignment horizontal="left" vertical="center"/>
      <protection locked="0"/>
    </xf>
    <xf numFmtId="0" fontId="0" fillId="0" borderId="31" xfId="0" applyBorder="1" applyAlignment="1">
      <alignment horizontal="center" vertical="center"/>
    </xf>
    <xf numFmtId="4" fontId="2" fillId="0" borderId="14" xfId="0" applyNumberFormat="1" applyFont="1" applyBorder="1" applyAlignment="1">
      <alignment horizontal="center"/>
    </xf>
    <xf numFmtId="0" fontId="18" fillId="0" borderId="0" xfId="0" applyFont="1" applyFill="1" applyBorder="1" applyAlignment="1">
      <alignment horizontal="center" vertical="center" wrapText="1"/>
    </xf>
    <xf numFmtId="4" fontId="2" fillId="34" borderId="23" xfId="0" applyNumberFormat="1" applyFont="1" applyFill="1" applyBorder="1" applyAlignment="1" applyProtection="1">
      <alignment horizontal="right" vertical="center"/>
      <protection locked="0"/>
    </xf>
    <xf numFmtId="4" fontId="2" fillId="34" borderId="22" xfId="0" applyNumberFormat="1" applyFont="1" applyFill="1" applyBorder="1" applyAlignment="1" applyProtection="1">
      <alignment horizontal="right" vertical="center"/>
      <protection locked="0"/>
    </xf>
    <xf numFmtId="168" fontId="2" fillId="34" borderId="23" xfId="47" applyFont="1" applyFill="1" applyBorder="1" applyAlignment="1" applyProtection="1">
      <alignment horizontal="right" vertical="center"/>
      <protection locked="0"/>
    </xf>
    <xf numFmtId="168" fontId="2" fillId="34" borderId="22" xfId="47" applyFont="1" applyFill="1" applyBorder="1" applyAlignment="1" applyProtection="1">
      <alignment horizontal="right" vertical="center"/>
      <protection locked="0"/>
    </xf>
  </cellXfs>
  <cellStyles count="53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rmal 2" xfId="50"/>
    <cellStyle name="Normal 4" xfId="51"/>
    <cellStyle name="Nota" xfId="52"/>
    <cellStyle name="Percent" xfId="53"/>
    <cellStyle name="Porcentagem 3" xfId="54"/>
    <cellStyle name="Saída" xfId="55"/>
    <cellStyle name="Comma [0]" xfId="56"/>
    <cellStyle name="Separador de milhares 2" xfId="57"/>
    <cellStyle name="Texto de Aviso" xfId="58"/>
    <cellStyle name="Texto Explicativo" xfId="59"/>
    <cellStyle name="Título" xfId="60"/>
    <cellStyle name="Título 1" xfId="61"/>
    <cellStyle name="Título 2" xfId="62"/>
    <cellStyle name="Título 3" xfId="63"/>
    <cellStyle name="Título 4" xfId="64"/>
    <cellStyle name="Total" xfId="65"/>
    <cellStyle name="Comma" xfId="66"/>
  </cellStyles>
  <dxfs count="115"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/>
        <i/>
      </font>
      <border>
        <left style="hair"/>
        <right>
          <color indexed="63"/>
        </right>
        <top style="hair"/>
        <bottom style="hair"/>
      </border>
    </dxf>
    <dxf>
      <font>
        <b/>
        <i val="0"/>
      </font>
      <fill>
        <patternFill>
          <bgColor indexed="22"/>
        </patternFill>
      </fill>
      <border>
        <left style="hair"/>
        <right>
          <color indexed="63"/>
        </right>
        <top style="hair"/>
        <bottom style="hair"/>
      </border>
    </dxf>
    <dxf>
      <border>
        <left style="hair"/>
        <right>
          <color indexed="63"/>
        </right>
        <top style="hair"/>
        <bottom style="hair"/>
      </border>
    </dxf>
    <dxf>
      <font>
        <b val="0"/>
        <i val="0"/>
        <color auto="1"/>
      </font>
    </dxf>
    <dxf>
      <font>
        <b val="0"/>
        <i val="0"/>
        <color auto="1"/>
      </font>
      <fill>
        <patternFill>
          <bgColor indexed="42"/>
        </patternFill>
      </fill>
      <border>
        <left style="thin"/>
        <right style="hair"/>
        <top style="hair"/>
        <bottom style="thin"/>
      </border>
    </dxf>
    <dxf>
      <font>
        <b/>
        <i val="0"/>
        <color auto="1"/>
      </font>
      <fill>
        <patternFill>
          <bgColor indexed="42"/>
        </patternFill>
      </fill>
      <border>
        <left style="hair"/>
        <right style="thin"/>
        <top style="hair"/>
        <bottom style="thin"/>
      </border>
    </dxf>
    <dxf>
      <font>
        <color auto="1"/>
      </font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</font>
    </dxf>
    <dxf>
      <font>
        <b val="0"/>
        <i val="0"/>
      </font>
    </dxf>
    <dxf>
      <font>
        <b/>
        <i val="0"/>
      </font>
    </dxf>
    <dxf>
      <font>
        <b val="0"/>
        <i val="0"/>
      </font>
    </dxf>
    <dxf>
      <font>
        <color indexed="9"/>
      </font>
    </dxf>
    <dxf/>
    <dxf/>
    <dxf>
      <font>
        <b/>
        <i val="0"/>
        <color auto="1"/>
      </font>
      <fill>
        <patternFill>
          <bgColor indexed="26"/>
        </patternFill>
      </fill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/>
        <i val="0"/>
        <color auto="1"/>
      </font>
      <fill>
        <patternFill>
          <bgColor rgb="FFCCFFCC"/>
        </patternFill>
      </fill>
      <border>
        <left style="hair">
          <color rgb="FF000000"/>
        </left>
        <right style="thin">
          <color rgb="FF000000"/>
        </right>
        <top style="hair"/>
        <bottom style="thin">
          <color rgb="FF000000"/>
        </bottom>
      </border>
    </dxf>
    <dxf>
      <font>
        <b val="0"/>
        <i val="0"/>
        <color auto="1"/>
      </font>
      <fill>
        <patternFill>
          <bgColor rgb="FFCCFFCC"/>
        </patternFill>
      </fill>
      <border>
        <left style="thin">
          <color rgb="FF000000"/>
        </left>
        <right style="hair">
          <color rgb="FF000000"/>
        </right>
        <top style="hair"/>
        <bottom style="thin">
          <color rgb="FF000000"/>
        </bottom>
      </border>
    </dxf>
    <dxf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 val="0"/>
      </font>
      <fill>
        <patternFill>
          <bgColor rgb="FFC0C0C0"/>
        </patternFill>
      </fill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  <dxf>
      <font>
        <b/>
        <i/>
      </font>
      <border>
        <left style="hair">
          <color rgb="FF000000"/>
        </left>
        <right>
          <color rgb="FF000000"/>
        </right>
        <top style="hair"/>
        <bottom style="hair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GU\02%20-%20PROJETOS%20POR%20ANO\A_PROJETOS%202019\PAVIMENTACAO%20ASFALTICA%20CAIXA%20700\Projeto%202\02%20-%20OR&#199;AMENTO%20-%20corrigido%2014-09-201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U"/>
      <sheetName val="DADOS"/>
      <sheetName val="NOVO"/>
      <sheetName val="BDI"/>
      <sheetName val="ORÇAMENTO"/>
      <sheetName val="CÁLCULO"/>
      <sheetName val="EVENTOS"/>
      <sheetName val="CRONO"/>
      <sheetName val="CRONOPLE"/>
      <sheetName val="PLE"/>
      <sheetName val="QCI"/>
      <sheetName val="BM"/>
      <sheetName val="RRE"/>
      <sheetName val="OFÍCIO"/>
    </sheetNames>
    <sheetDataSet>
      <sheetData sheetId="1">
        <row r="6">
          <cell r="F6" t="str">
            <v>Dois Vizinhos - PR</v>
          </cell>
        </row>
        <row r="18">
          <cell r="F18" t="str">
            <v>DESONERADO</v>
          </cell>
        </row>
        <row r="22">
          <cell r="F22" t="str">
            <v>RAUL ZANELLA</v>
          </cell>
        </row>
        <row r="23">
          <cell r="F23" t="str">
            <v>CREA PR 136200/D</v>
          </cell>
        </row>
        <row r="24">
          <cell r="F24" t="str">
            <v>20182104374</v>
          </cell>
        </row>
      </sheetData>
      <sheetData sheetId="3">
        <row r="138">
          <cell r="A138" t="str">
            <v>(SELECIONAR)</v>
          </cell>
        </row>
        <row r="139">
          <cell r="A139" t="str">
            <v>Construção e Reforma de Edifícios</v>
          </cell>
        </row>
        <row r="140">
          <cell r="A140" t="str">
            <v>Construção de Praças Urbanas, Rodovias, Ferrovias e recapeamento e pavimentação de vias urbanas</v>
          </cell>
        </row>
        <row r="141">
          <cell r="A141" t="str">
            <v>Construção de Redes de Abastecimento de Água, Coleta de Esgoto</v>
          </cell>
        </row>
        <row r="142">
          <cell r="A142" t="str">
            <v>Construção e Manutenção de Estações e Redes de Distribuição de Energia Elétrica</v>
          </cell>
        </row>
        <row r="143">
          <cell r="A143" t="str">
            <v>Obras Portuárias, Marítimas e Fluviais</v>
          </cell>
        </row>
        <row r="144">
          <cell r="A144" t="str">
            <v>Fornecimento de Materiais e Equipamentos (aquisição indireta - em conjunto com licitação de obras)</v>
          </cell>
        </row>
        <row r="145">
          <cell r="A145" t="str">
            <v>Fornecimento de Materiais e Equipamentos (aquisição direta)</v>
          </cell>
        </row>
        <row r="146">
          <cell r="A146" t="str">
            <v>Estudos e Projetos, Planos e Gerenciamento e outros correlatos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T48"/>
  <sheetViews>
    <sheetView view="pageBreakPreview" zoomScaleSheetLayoutView="100" zoomScalePageLayoutView="0" workbookViewId="0" topLeftCell="A25">
      <selection activeCell="F25" sqref="F25"/>
    </sheetView>
  </sheetViews>
  <sheetFormatPr defaultColWidth="9.140625" defaultRowHeight="12.75"/>
  <cols>
    <col min="1" max="1" width="1.7109375" style="38" customWidth="1"/>
    <col min="2" max="2" width="24.421875" style="38" bestFit="1" customWidth="1"/>
    <col min="3" max="5" width="10.7109375" style="38" customWidth="1"/>
    <col min="6" max="6" width="17.7109375" style="23" customWidth="1"/>
    <col min="7" max="7" width="12.00390625" style="38" hidden="1" customWidth="1"/>
    <col min="8" max="8" width="11.28125" style="38" hidden="1" customWidth="1"/>
    <col min="9" max="9" width="12.8515625" style="38" hidden="1" customWidth="1"/>
    <col min="10" max="10" width="11.00390625" style="38" hidden="1" customWidth="1"/>
    <col min="11" max="11" width="16.28125" style="38" customWidth="1"/>
    <col min="12" max="18" width="9.140625" style="38" customWidth="1"/>
    <col min="19" max="19" width="9.140625" style="183" customWidth="1"/>
    <col min="20" max="20" width="9.140625" style="184" customWidth="1"/>
    <col min="21" max="16384" width="9.140625" style="38" customWidth="1"/>
  </cols>
  <sheetData>
    <row r="1" ht="35.25" customHeight="1">
      <c r="B1" s="104" t="s">
        <v>43</v>
      </c>
    </row>
    <row r="2" spans="2:20" s="134" customFormat="1" ht="32.25" customHeight="1">
      <c r="B2" s="221" t="s">
        <v>3</v>
      </c>
      <c r="C2" s="221"/>
      <c r="D2" s="221"/>
      <c r="E2" s="221"/>
      <c r="F2" s="221"/>
      <c r="S2" s="185"/>
      <c r="T2" s="186"/>
    </row>
    <row r="3" spans="2:20" s="16" customFormat="1" ht="12.75">
      <c r="B3" s="16" t="s">
        <v>39</v>
      </c>
      <c r="C3" s="222" t="s">
        <v>198</v>
      </c>
      <c r="D3" s="223"/>
      <c r="E3" s="223"/>
      <c r="F3" s="224"/>
      <c r="S3" s="187"/>
      <c r="T3" s="188"/>
    </row>
    <row r="4" spans="2:20" s="16" customFormat="1" ht="12.75">
      <c r="B4" s="16" t="s">
        <v>4</v>
      </c>
      <c r="C4" s="225" t="s">
        <v>40</v>
      </c>
      <c r="D4" s="226"/>
      <c r="E4" s="226"/>
      <c r="F4" s="227"/>
      <c r="S4" s="187"/>
      <c r="T4" s="188"/>
    </row>
    <row r="5" spans="2:20" s="16" customFormat="1" ht="12.75">
      <c r="B5" s="189" t="s">
        <v>5</v>
      </c>
      <c r="C5" s="228" t="s">
        <v>107</v>
      </c>
      <c r="D5" s="229"/>
      <c r="E5" s="229"/>
      <c r="F5" s="230"/>
      <c r="S5" s="187"/>
      <c r="T5" s="188"/>
    </row>
    <row r="6" spans="2:20" s="94" customFormat="1" ht="13.5" customHeight="1">
      <c r="B6" s="94" t="s">
        <v>44</v>
      </c>
      <c r="C6" s="225" t="s">
        <v>100</v>
      </c>
      <c r="D6" s="226"/>
      <c r="E6" s="226"/>
      <c r="F6" s="227"/>
      <c r="S6" s="190"/>
      <c r="T6" s="191"/>
    </row>
    <row r="7" spans="2:20" s="94" customFormat="1" ht="13.5" customHeight="1">
      <c r="B7" s="94" t="s">
        <v>46</v>
      </c>
      <c r="C7" s="222" t="s">
        <v>41</v>
      </c>
      <c r="D7" s="223"/>
      <c r="E7" s="223"/>
      <c r="F7" s="224"/>
      <c r="S7" s="190"/>
      <c r="T7" s="191"/>
    </row>
    <row r="8" spans="2:20" s="94" customFormat="1" ht="13.5" customHeight="1">
      <c r="B8" s="94" t="s">
        <v>42</v>
      </c>
      <c r="C8" s="222" t="s">
        <v>41</v>
      </c>
      <c r="D8" s="223"/>
      <c r="E8" s="223"/>
      <c r="F8" s="224"/>
      <c r="S8" s="190"/>
      <c r="T8" s="191"/>
    </row>
    <row r="9" spans="2:20" s="94" customFormat="1" ht="12.75">
      <c r="B9" s="94" t="s">
        <v>197</v>
      </c>
      <c r="C9" s="214">
        <v>43616</v>
      </c>
      <c r="D9" s="215"/>
      <c r="E9" s="215"/>
      <c r="F9" s="216"/>
      <c r="S9" s="190"/>
      <c r="T9" s="191"/>
    </row>
    <row r="10" spans="3:20" s="94" customFormat="1" ht="11.25" customHeight="1">
      <c r="C10" s="192"/>
      <c r="D10" s="111"/>
      <c r="E10" s="111"/>
      <c r="F10" s="111"/>
      <c r="S10" s="190"/>
      <c r="T10" s="191"/>
    </row>
    <row r="11" spans="2:20" s="94" customFormat="1" ht="24.75" customHeight="1">
      <c r="B11" s="79" t="s">
        <v>6</v>
      </c>
      <c r="C11" s="80">
        <v>2</v>
      </c>
      <c r="D11" s="81">
        <f>IF(C11&gt;0,IF(C11&lt;7,,"&lt;--- Insira valor entre 1 e 6"),"&lt;--- Insira valor entre 1 e 6")</f>
        <v>0</v>
      </c>
      <c r="E11" s="82"/>
      <c r="F11" s="83"/>
      <c r="S11" s="190"/>
      <c r="T11" s="191"/>
    </row>
    <row r="12" spans="2:20" s="94" customFormat="1" ht="12.75">
      <c r="B12" s="84" t="s">
        <v>7</v>
      </c>
      <c r="C12" s="4">
        <v>1</v>
      </c>
      <c r="D12" s="231" t="s">
        <v>8</v>
      </c>
      <c r="E12" s="232"/>
      <c r="F12" s="233"/>
      <c r="S12" s="190"/>
      <c r="T12" s="191"/>
    </row>
    <row r="13" spans="2:20" s="94" customFormat="1" ht="25.5">
      <c r="B13" s="84" t="s">
        <v>9</v>
      </c>
      <c r="C13" s="18">
        <v>2</v>
      </c>
      <c r="D13" s="5">
        <f>IF(D14&lt;&gt;0,0,"( X )")</f>
        <v>0</v>
      </c>
      <c r="E13" s="19" t="s">
        <v>10</v>
      </c>
      <c r="F13" s="85"/>
      <c r="S13" s="190"/>
      <c r="T13" s="191"/>
    </row>
    <row r="14" spans="2:20" s="94" customFormat="1" ht="51">
      <c r="B14" s="84" t="s">
        <v>11</v>
      </c>
      <c r="C14" s="18">
        <v>3</v>
      </c>
      <c r="D14" s="20" t="s">
        <v>60</v>
      </c>
      <c r="E14" s="21" t="s">
        <v>12</v>
      </c>
      <c r="F14" s="86"/>
      <c r="S14" s="190"/>
      <c r="T14" s="191"/>
    </row>
    <row r="15" spans="2:20" s="94" customFormat="1" ht="51">
      <c r="B15" s="84" t="s">
        <v>13</v>
      </c>
      <c r="C15" s="18">
        <v>4</v>
      </c>
      <c r="D15" s="239" t="s">
        <v>14</v>
      </c>
      <c r="E15" s="240"/>
      <c r="F15" s="241"/>
      <c r="S15" s="190"/>
      <c r="T15" s="191"/>
    </row>
    <row r="16" spans="2:20" s="94" customFormat="1" ht="25.5">
      <c r="B16" s="84" t="s">
        <v>15</v>
      </c>
      <c r="C16" s="18">
        <v>5</v>
      </c>
      <c r="D16" s="176">
        <f>IF(D17&lt;&gt;0,0,"( X )")</f>
        <v>0</v>
      </c>
      <c r="E16" s="19" t="s">
        <v>16</v>
      </c>
      <c r="F16" s="85"/>
      <c r="S16" s="190"/>
      <c r="T16" s="191"/>
    </row>
    <row r="17" spans="2:20" s="94" customFormat="1" ht="25.5">
      <c r="B17" s="87" t="s">
        <v>17</v>
      </c>
      <c r="C17" s="88">
        <v>6</v>
      </c>
      <c r="D17" s="177" t="s">
        <v>60</v>
      </c>
      <c r="E17" s="89" t="s">
        <v>18</v>
      </c>
      <c r="F17" s="90"/>
      <c r="S17" s="190"/>
      <c r="T17" s="191"/>
    </row>
    <row r="18" spans="2:20" s="94" customFormat="1" ht="26.25" customHeight="1">
      <c r="B18" s="217" t="s">
        <v>183</v>
      </c>
      <c r="C18" s="218"/>
      <c r="D18" s="218"/>
      <c r="E18" s="218"/>
      <c r="F18" s="178">
        <v>0.2</v>
      </c>
      <c r="S18" s="190"/>
      <c r="T18" s="191"/>
    </row>
    <row r="19" spans="2:20" s="94" customFormat="1" ht="12.75">
      <c r="B19" s="219" t="s">
        <v>184</v>
      </c>
      <c r="C19" s="220"/>
      <c r="D19" s="220"/>
      <c r="E19" s="220"/>
      <c r="F19" s="179">
        <v>0.03</v>
      </c>
      <c r="S19" s="190"/>
      <c r="T19" s="191"/>
    </row>
    <row r="20" spans="2:20" s="94" customFormat="1" ht="5.25" customHeight="1">
      <c r="B20" s="22"/>
      <c r="C20" s="16"/>
      <c r="D20" s="16"/>
      <c r="E20" s="16"/>
      <c r="F20" s="17"/>
      <c r="S20" s="190"/>
      <c r="T20" s="191"/>
    </row>
    <row r="21" spans="2:10" ht="15.75" customHeight="1">
      <c r="B21" s="23"/>
      <c r="C21" s="242" t="s">
        <v>19</v>
      </c>
      <c r="D21" s="242"/>
      <c r="E21" s="242"/>
      <c r="H21" s="193" t="s">
        <v>64</v>
      </c>
      <c r="I21" s="194">
        <f>F23</f>
        <v>0.0467</v>
      </c>
      <c r="J21" s="193"/>
    </row>
    <row r="22" spans="2:20" s="195" customFormat="1" ht="31.5">
      <c r="B22" s="24" t="s">
        <v>20</v>
      </c>
      <c r="C22" s="25" t="s">
        <v>21</v>
      </c>
      <c r="D22" s="25" t="s">
        <v>22</v>
      </c>
      <c r="E22" s="25" t="s">
        <v>23</v>
      </c>
      <c r="F22" s="26" t="s">
        <v>24</v>
      </c>
      <c r="H22" s="196" t="s">
        <v>65</v>
      </c>
      <c r="I22" s="197">
        <f>F24</f>
        <v>0.0074</v>
      </c>
      <c r="J22" s="196"/>
      <c r="S22" s="198"/>
      <c r="T22" s="199"/>
    </row>
    <row r="23" spans="2:19" ht="15.75">
      <c r="B23" s="27" t="s">
        <v>25</v>
      </c>
      <c r="C23" s="28">
        <v>0.038</v>
      </c>
      <c r="D23" s="29">
        <v>0.0401</v>
      </c>
      <c r="E23" s="30">
        <v>0.0467</v>
      </c>
      <c r="F23" s="180">
        <v>0.0467</v>
      </c>
      <c r="G23" s="200">
        <f>IF(F23=0,"",IF(F23&lt;C23,"Atenção, observar os intervalos!",IF(F23&gt;E23,"Atenção, observar os intervalos!","")))</f>
      </c>
      <c r="H23" s="193" t="s">
        <v>66</v>
      </c>
      <c r="I23" s="194">
        <f>I22</f>
        <v>0.0074</v>
      </c>
      <c r="J23" s="193"/>
      <c r="R23" s="184"/>
      <c r="S23" s="184"/>
    </row>
    <row r="24" spans="2:19" ht="15.75">
      <c r="B24" s="27" t="s">
        <v>26</v>
      </c>
      <c r="C24" s="31">
        <v>0.0032</v>
      </c>
      <c r="D24" s="32">
        <v>0.004</v>
      </c>
      <c r="E24" s="33">
        <v>0.0074</v>
      </c>
      <c r="F24" s="180">
        <v>0.0074</v>
      </c>
      <c r="G24" s="200">
        <f>IF(F24=0,"",IF(F24&lt;C24,"Atenção, observar os intervalos!",IF(F24&gt;E24,"Atenção, observar os intervalos!","")))</f>
      </c>
      <c r="H24" s="193" t="s">
        <v>67</v>
      </c>
      <c r="I24" s="194">
        <f aca="true" t="shared" si="0" ref="I24:I29">F25</f>
        <v>0.0097</v>
      </c>
      <c r="J24" s="193"/>
      <c r="R24" s="184"/>
      <c r="S24" s="184"/>
    </row>
    <row r="25" spans="2:19" ht="15.75">
      <c r="B25" s="27" t="s">
        <v>27</v>
      </c>
      <c r="C25" s="31">
        <v>0.005</v>
      </c>
      <c r="D25" s="32">
        <v>0.0056</v>
      </c>
      <c r="E25" s="33">
        <v>0.0097</v>
      </c>
      <c r="F25" s="180">
        <v>0.0097</v>
      </c>
      <c r="G25" s="200">
        <f>IF(F25=0,"",IF(F25&lt;C25,"Atenção, observar os intervalos!",IF(F25&gt;E25,"Atenção, observar os intervalos!","")))</f>
      </c>
      <c r="H25" s="193" t="s">
        <v>68</v>
      </c>
      <c r="I25" s="194">
        <f t="shared" si="0"/>
        <v>0.0121</v>
      </c>
      <c r="J25" s="201"/>
      <c r="R25" s="184"/>
      <c r="S25" s="184"/>
    </row>
    <row r="26" spans="2:19" ht="15.75">
      <c r="B26" s="27" t="s">
        <v>28</v>
      </c>
      <c r="C26" s="31">
        <v>0.0102</v>
      </c>
      <c r="D26" s="32">
        <v>0.0111</v>
      </c>
      <c r="E26" s="33">
        <v>0.0121</v>
      </c>
      <c r="F26" s="180">
        <v>0.0121</v>
      </c>
      <c r="G26" s="200">
        <f>IF(F26=0,"",IF(F26&lt;C26,"Atenção, observar os intervalos!",IF(F26&gt;E26,"Atenção, observar os intervalos!","")))</f>
      </c>
      <c r="H26" s="193" t="s">
        <v>69</v>
      </c>
      <c r="I26" s="194">
        <f t="shared" si="0"/>
        <v>0.073</v>
      </c>
      <c r="J26" s="201"/>
      <c r="R26" s="184"/>
      <c r="S26" s="184"/>
    </row>
    <row r="27" spans="2:19" ht="15.75">
      <c r="B27" s="27" t="s">
        <v>29</v>
      </c>
      <c r="C27" s="34">
        <v>0.0664</v>
      </c>
      <c r="D27" s="35">
        <v>0.073</v>
      </c>
      <c r="E27" s="36">
        <v>0.0869</v>
      </c>
      <c r="F27" s="180">
        <f>D27</f>
        <v>0.073</v>
      </c>
      <c r="G27" s="200">
        <f>IF(F27=0,"",IF(F27&lt;C27,"Atenção, observar os intervalos!",IF(F27&gt;E27,"Atenção, observar os intervalos!","")))</f>
      </c>
      <c r="H27" s="193" t="s">
        <v>70</v>
      </c>
      <c r="I27" s="194">
        <f t="shared" si="0"/>
        <v>0.0365</v>
      </c>
      <c r="J27" s="193"/>
      <c r="R27" s="184"/>
      <c r="S27" s="184"/>
    </row>
    <row r="28" spans="2:19" ht="15.75">
      <c r="B28" s="243" t="s">
        <v>30</v>
      </c>
      <c r="C28" s="244"/>
      <c r="D28" s="244"/>
      <c r="E28" s="245"/>
      <c r="F28" s="181">
        <v>0.0365</v>
      </c>
      <c r="G28" s="200"/>
      <c r="H28" s="193" t="s">
        <v>71</v>
      </c>
      <c r="I28" s="194">
        <f t="shared" si="0"/>
        <v>0.006</v>
      </c>
      <c r="J28" s="193"/>
      <c r="R28" s="184"/>
      <c r="S28" s="184"/>
    </row>
    <row r="29" spans="2:19" ht="15.75">
      <c r="B29" s="246" t="s">
        <v>31</v>
      </c>
      <c r="C29" s="247"/>
      <c r="D29" s="247"/>
      <c r="E29" s="248"/>
      <c r="F29" s="37">
        <f>F18*F19</f>
        <v>0.006</v>
      </c>
      <c r="G29" s="200"/>
      <c r="H29" s="193" t="s">
        <v>72</v>
      </c>
      <c r="I29" s="194">
        <f t="shared" si="0"/>
        <v>0.045</v>
      </c>
      <c r="J29" s="193"/>
      <c r="R29" s="184"/>
      <c r="S29" s="184"/>
    </row>
    <row r="30" spans="2:19" ht="16.5" thickBot="1">
      <c r="B30" s="249" t="s">
        <v>32</v>
      </c>
      <c r="C30" s="250"/>
      <c r="D30" s="250"/>
      <c r="E30" s="250"/>
      <c r="F30" s="7">
        <v>0.045</v>
      </c>
      <c r="G30" s="200"/>
      <c r="H30" s="193"/>
      <c r="I30" s="202"/>
      <c r="J30" s="202"/>
      <c r="K30" s="203"/>
      <c r="L30" s="204"/>
      <c r="M30" s="205"/>
      <c r="N30" s="205"/>
      <c r="O30" s="206"/>
      <c r="R30" s="184"/>
      <c r="S30" s="184"/>
    </row>
    <row r="31" spans="8:18" ht="12.75">
      <c r="H31" s="193"/>
      <c r="I31" s="202"/>
      <c r="J31" s="202"/>
      <c r="K31" s="203"/>
      <c r="L31" s="204"/>
      <c r="M31" s="204"/>
      <c r="N31" s="204"/>
      <c r="R31" s="183"/>
    </row>
    <row r="32" spans="2:19" ht="15.75">
      <c r="B32" s="251" t="s">
        <v>33</v>
      </c>
      <c r="C32" s="251"/>
      <c r="D32" s="251"/>
      <c r="E32" s="251"/>
      <c r="F32" s="39">
        <f>(((1+I21+I23+I24)*(1+I25)*(1+I26))/(1-I27-I28))-1</f>
        <v>0.20654729455874654</v>
      </c>
      <c r="G32" s="207"/>
      <c r="H32" s="201" t="s">
        <v>61</v>
      </c>
      <c r="I32" s="201" t="s">
        <v>62</v>
      </c>
      <c r="J32" s="201" t="s">
        <v>63</v>
      </c>
      <c r="R32" s="184"/>
      <c r="S32" s="184"/>
    </row>
    <row r="33" spans="2:19" ht="16.5" thickBot="1">
      <c r="B33" s="234" t="s">
        <v>34</v>
      </c>
      <c r="C33" s="235"/>
      <c r="D33" s="235"/>
      <c r="E33" s="235"/>
      <c r="F33" s="40">
        <f>(((1+I21+I23+I24)*(1+I25)*(1+I26))/(1-I27-I28-I29))-1</f>
        <v>0.2660482570301368</v>
      </c>
      <c r="G33" s="95"/>
      <c r="H33" s="201">
        <v>0.2034</v>
      </c>
      <c r="I33" s="201">
        <v>0.2212</v>
      </c>
      <c r="J33" s="201">
        <v>0.25</v>
      </c>
      <c r="R33" s="184"/>
      <c r="S33" s="184"/>
    </row>
    <row r="35" spans="2:6" ht="48" customHeight="1">
      <c r="B35" s="236" t="s">
        <v>35</v>
      </c>
      <c r="C35" s="236"/>
      <c r="D35" s="236"/>
      <c r="E35" s="236"/>
      <c r="F35" s="236"/>
    </row>
    <row r="37" spans="2:6" ht="12.75">
      <c r="B37" s="237" t="s">
        <v>36</v>
      </c>
      <c r="C37" s="237"/>
      <c r="D37" s="237"/>
      <c r="E37" s="237"/>
      <c r="F37" s="237"/>
    </row>
    <row r="38" spans="2:6" ht="12.75">
      <c r="B38" s="238" t="s">
        <v>37</v>
      </c>
      <c r="C38" s="238"/>
      <c r="D38" s="238"/>
      <c r="E38" s="238"/>
      <c r="F38" s="238"/>
    </row>
    <row r="39" ht="22.5" customHeight="1">
      <c r="F39" s="41"/>
    </row>
    <row r="40" ht="12.75">
      <c r="B40" s="134"/>
    </row>
    <row r="41" spans="2:5" ht="12.75">
      <c r="B41" s="129" t="s">
        <v>96</v>
      </c>
      <c r="C41" s="48"/>
      <c r="D41" s="48"/>
      <c r="E41" s="103"/>
    </row>
    <row r="42" spans="2:5" ht="12.75">
      <c r="B42" s="131" t="s">
        <v>98</v>
      </c>
      <c r="C42" s="182"/>
      <c r="D42" s="182"/>
      <c r="E42" s="103"/>
    </row>
    <row r="43" spans="2:4" ht="12.75">
      <c r="B43" s="133"/>
      <c r="C43" s="133"/>
      <c r="D43" s="133"/>
    </row>
    <row r="44" spans="2:4" ht="12.75">
      <c r="B44" s="133"/>
      <c r="C44" s="133"/>
      <c r="D44" s="133"/>
    </row>
    <row r="46" spans="2:4" ht="12.75">
      <c r="B46" s="208"/>
      <c r="C46" s="208"/>
      <c r="D46" s="208"/>
    </row>
    <row r="47" spans="2:5" ht="12.75">
      <c r="B47" s="129" t="s">
        <v>97</v>
      </c>
      <c r="C47" s="100"/>
      <c r="D47" s="100"/>
      <c r="E47" s="103"/>
    </row>
    <row r="48" spans="2:5" ht="12.75">
      <c r="B48" s="131" t="s">
        <v>38</v>
      </c>
      <c r="C48" s="182"/>
      <c r="D48" s="182"/>
      <c r="E48" s="103"/>
    </row>
  </sheetData>
  <sheetProtection password="C637" sheet="1" selectLockedCells="1"/>
  <mergeCells count="21">
    <mergeCell ref="B32:E32"/>
    <mergeCell ref="C8:F8"/>
    <mergeCell ref="B33:E33"/>
    <mergeCell ref="B35:F35"/>
    <mergeCell ref="B37:F37"/>
    <mergeCell ref="B38:F38"/>
    <mergeCell ref="D15:F15"/>
    <mergeCell ref="C21:E21"/>
    <mergeCell ref="B28:E28"/>
    <mergeCell ref="B29:E29"/>
    <mergeCell ref="B30:E30"/>
    <mergeCell ref="C9:F9"/>
    <mergeCell ref="B18:E18"/>
    <mergeCell ref="B19:E19"/>
    <mergeCell ref="B2:F2"/>
    <mergeCell ref="C3:F3"/>
    <mergeCell ref="C4:F4"/>
    <mergeCell ref="C5:F5"/>
    <mergeCell ref="C6:F6"/>
    <mergeCell ref="D12:F12"/>
    <mergeCell ref="C7:F7"/>
  </mergeCells>
  <conditionalFormatting sqref="F23:F27">
    <cfRule type="cellIs" priority="13" dxfId="108" operator="between" stopIfTrue="1">
      <formula>$C23</formula>
      <formula>$E23</formula>
    </cfRule>
  </conditionalFormatting>
  <conditionalFormatting sqref="B12:C17">
    <cfRule type="expression" priority="10" dxfId="96" stopIfTrue="1">
      <formula>$C$11=0</formula>
    </cfRule>
    <cfRule type="expression" priority="11" dxfId="96" stopIfTrue="1">
      <formula>$C$11&gt;6</formula>
    </cfRule>
    <cfRule type="expression" priority="12" dxfId="105" stopIfTrue="1">
      <formula>$C12&lt;&gt;$C$11</formula>
    </cfRule>
  </conditionalFormatting>
  <conditionalFormatting sqref="E13">
    <cfRule type="expression" priority="9" dxfId="96" stopIfTrue="1">
      <formula>$D$14&lt;&gt;0</formula>
    </cfRule>
  </conditionalFormatting>
  <conditionalFormatting sqref="E14">
    <cfRule type="expression" priority="8" dxfId="101" stopIfTrue="1">
      <formula>$D$14&lt;&gt;0</formula>
    </cfRule>
  </conditionalFormatting>
  <conditionalFormatting sqref="E16 B32:F32">
    <cfRule type="expression" priority="7" dxfId="96" stopIfTrue="1">
      <formula>$D$17&lt;&gt;0</formula>
    </cfRule>
  </conditionalFormatting>
  <conditionalFormatting sqref="E17">
    <cfRule type="expression" priority="6" dxfId="101" stopIfTrue="1">
      <formula>$D$17&lt;&gt;0</formula>
    </cfRule>
  </conditionalFormatting>
  <conditionalFormatting sqref="B33:F33">
    <cfRule type="expression" priority="5" dxfId="109" stopIfTrue="1">
      <formula>$D$17&lt;&gt;0</formula>
    </cfRule>
  </conditionalFormatting>
  <conditionalFormatting sqref="B38:F38">
    <cfRule type="expression" priority="4" dxfId="96" stopIfTrue="1">
      <formula>$D$17&lt;&gt;0</formula>
    </cfRule>
  </conditionalFormatting>
  <conditionalFormatting sqref="F30">
    <cfRule type="expression" priority="3" dxfId="110" stopIfTrue="1">
      <formula>$D$17&lt;&gt;0</formula>
    </cfRule>
  </conditionalFormatting>
  <conditionalFormatting sqref="B30:E30">
    <cfRule type="expression" priority="2" dxfId="111" stopIfTrue="1">
      <formula>$D$17&lt;&gt;0</formula>
    </cfRule>
  </conditionalFormatting>
  <conditionalFormatting sqref="B37:F37">
    <cfRule type="expression" priority="1" dxfId="96" stopIfTrue="1">
      <formula>$D$17&lt;&gt;0</formula>
    </cfRule>
  </conditionalFormatting>
  <printOptions horizontalCentered="1" verticalCentered="1"/>
  <pageMargins left="0.5118110236220472" right="0.5118110236220472" top="0.7874015748031497" bottom="0.7874015748031497" header="0.31496062992125984" footer="0.31496062992125984"/>
  <pageSetup horizontalDpi="600" verticalDpi="600" orientation="portrait" paperSize="9" scale="86" r:id="rId1"/>
  <rowBreaks count="1" manualBreakCount="1">
    <brk id="49" max="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53"/>
  <sheetViews>
    <sheetView view="pageBreakPreview" zoomScaleSheetLayoutView="100" zoomScalePageLayoutView="0" workbookViewId="0" topLeftCell="A2">
      <selection activeCell="E53" sqref="E53"/>
    </sheetView>
  </sheetViews>
  <sheetFormatPr defaultColWidth="9.140625" defaultRowHeight="12.75"/>
  <cols>
    <col min="1" max="1" width="9.140625" style="97" customWidth="1"/>
    <col min="2" max="2" width="9.421875" style="97" customWidth="1"/>
    <col min="3" max="3" width="54.140625" style="97" customWidth="1"/>
    <col min="4" max="4" width="6.28125" style="97" customWidth="1"/>
    <col min="5" max="5" width="10.28125" style="97" customWidth="1"/>
    <col min="6" max="6" width="10.7109375" style="97" bestFit="1" customWidth="1"/>
    <col min="7" max="7" width="11.7109375" style="97" customWidth="1"/>
    <col min="8" max="8" width="13.140625" style="97" customWidth="1"/>
    <col min="9" max="16384" width="9.140625" style="97" customWidth="1"/>
  </cols>
  <sheetData>
    <row r="1" ht="37.5" customHeight="1">
      <c r="A1" s="104" t="s">
        <v>43</v>
      </c>
    </row>
    <row r="2" spans="1:9" ht="12.75" customHeight="1">
      <c r="A2" s="252" t="s">
        <v>74</v>
      </c>
      <c r="B2" s="252"/>
      <c r="C2" s="252"/>
      <c r="D2" s="252"/>
      <c r="E2" s="252"/>
      <c r="F2" s="252"/>
      <c r="G2" s="252"/>
      <c r="H2" s="252"/>
      <c r="I2" s="145"/>
    </row>
    <row r="3" spans="1:8" ht="15" customHeight="1">
      <c r="A3" s="252"/>
      <c r="B3" s="252"/>
      <c r="C3" s="252"/>
      <c r="D3" s="252"/>
      <c r="E3" s="252"/>
      <c r="F3" s="252"/>
      <c r="G3" s="252"/>
      <c r="H3" s="252"/>
    </row>
    <row r="4" spans="1:8" ht="12.75" customHeight="1">
      <c r="A4" s="105"/>
      <c r="B4" s="105"/>
      <c r="C4" s="105"/>
      <c r="D4" s="105"/>
      <c r="E4" s="105"/>
      <c r="F4" s="105"/>
      <c r="G4" s="105"/>
      <c r="H4" s="105"/>
    </row>
    <row r="5" spans="1:8" ht="12.75" customHeight="1">
      <c r="A5" s="105"/>
      <c r="B5" s="105"/>
      <c r="C5" s="105"/>
      <c r="D5" s="105"/>
      <c r="E5" s="105"/>
      <c r="F5" s="105"/>
      <c r="G5" s="105"/>
      <c r="H5" s="105"/>
    </row>
    <row r="6" spans="1:8" ht="12.75" customHeight="1">
      <c r="A6" s="105"/>
      <c r="B6" s="105"/>
      <c r="C6" s="105"/>
      <c r="D6" s="105"/>
      <c r="E6" s="105"/>
      <c r="F6" s="105"/>
      <c r="G6" s="105"/>
      <c r="H6" s="105"/>
    </row>
    <row r="7" spans="1:8" ht="12.75" customHeight="1">
      <c r="A7" s="105"/>
      <c r="B7" s="105"/>
      <c r="C7" s="105"/>
      <c r="D7" s="105"/>
      <c r="E7" s="105"/>
      <c r="F7" s="105"/>
      <c r="G7" s="105"/>
      <c r="H7" s="105"/>
    </row>
    <row r="8" spans="1:7" ht="15.75" customHeight="1">
      <c r="A8" s="253" t="str">
        <f>'P. BDI'!B3</f>
        <v>Edital :</v>
      </c>
      <c r="B8" s="253"/>
      <c r="C8" s="42" t="str">
        <f>'P. BDI'!C3:F3</f>
        <v>Edital - xxx/xx</v>
      </c>
      <c r="D8" s="253" t="s">
        <v>104</v>
      </c>
      <c r="E8" s="253"/>
      <c r="F8" s="254">
        <f>'Orçamento Geral'!F5:G5</f>
        <v>61176.21</v>
      </c>
      <c r="G8" s="255"/>
    </row>
    <row r="9" spans="1:9" ht="12.75">
      <c r="A9" s="253" t="str">
        <f>'P. BDI'!B4</f>
        <v>Tomador: </v>
      </c>
      <c r="B9" s="253"/>
      <c r="C9" s="107" t="str">
        <f>'P. BDI'!C4:F4</f>
        <v>Prefeitura Municipal de Dois Vizinhos - PR</v>
      </c>
      <c r="D9" s="253" t="s">
        <v>76</v>
      </c>
      <c r="E9" s="253"/>
      <c r="F9" s="256">
        <f>F40</f>
        <v>3607326.152513084</v>
      </c>
      <c r="G9" s="257"/>
      <c r="I9" s="168"/>
    </row>
    <row r="10" spans="1:8" ht="12.75">
      <c r="A10" s="253" t="str">
        <f>'P. BDI'!B5</f>
        <v>Empreendimento: </v>
      </c>
      <c r="B10" s="253"/>
      <c r="C10" s="169" t="str">
        <f>'P. BDI'!C5:F5</f>
        <v>RECAPEAMENTO ASFÁLTICO </v>
      </c>
      <c r="D10" s="253" t="s">
        <v>58</v>
      </c>
      <c r="E10" s="253"/>
      <c r="F10" s="256">
        <f>F9/F8</f>
        <v>58.96615943539301</v>
      </c>
      <c r="G10" s="257"/>
      <c r="H10" s="108"/>
    </row>
    <row r="11" spans="1:8" ht="12.75">
      <c r="A11" s="253" t="str">
        <f>'P. BDI'!B6</f>
        <v>Local da Obra:</v>
      </c>
      <c r="B11" s="253"/>
      <c r="C11" s="107" t="str">
        <f>'P. BDI'!C6:F6</f>
        <v>VARIAS RUAS</v>
      </c>
      <c r="D11" s="106"/>
      <c r="E11" s="108"/>
      <c r="F11" s="108"/>
      <c r="G11" s="108"/>
      <c r="H11" s="108"/>
    </row>
    <row r="12" spans="1:8" ht="12.75">
      <c r="A12" s="253" t="str">
        <f>'P. BDI'!B7</f>
        <v>Empresa Prop.:</v>
      </c>
      <c r="B12" s="253"/>
      <c r="C12" s="42" t="str">
        <f>'P. BDI'!C7:F7</f>
        <v>xxxxxxxxxxxxxx</v>
      </c>
      <c r="D12" s="106"/>
      <c r="E12" s="108"/>
      <c r="F12" s="108"/>
      <c r="G12" s="108"/>
      <c r="H12" s="108"/>
    </row>
    <row r="13" spans="1:8" ht="12.75">
      <c r="A13" s="253" t="str">
        <f>'P. BDI'!B8</f>
        <v>CNPJ:</v>
      </c>
      <c r="B13" s="253"/>
      <c r="C13" s="42" t="str">
        <f>'P. BDI'!C8:F8</f>
        <v>xxxxxxxxxxxxxx</v>
      </c>
      <c r="D13" s="106"/>
      <c r="E13" s="108"/>
      <c r="F13" s="108"/>
      <c r="G13" s="108"/>
      <c r="H13" s="108"/>
    </row>
    <row r="14" spans="1:8" ht="12.75">
      <c r="A14" s="253" t="str">
        <f>'P. BDI'!B9</f>
        <v>Data Do Orçamento:</v>
      </c>
      <c r="B14" s="253"/>
      <c r="C14" s="170">
        <f>'P. BDI'!C9:F9</f>
        <v>43616</v>
      </c>
      <c r="D14" s="106"/>
      <c r="E14" s="106"/>
      <c r="F14" s="110"/>
      <c r="G14" s="111"/>
      <c r="H14" s="111"/>
    </row>
    <row r="15" spans="1:8" ht="12.75">
      <c r="A15" s="253" t="s">
        <v>73</v>
      </c>
      <c r="B15" s="253"/>
      <c r="C15" s="112">
        <f>'P. BDI'!F33</f>
        <v>0.2660482570301368</v>
      </c>
      <c r="D15" s="106"/>
      <c r="E15" s="106"/>
      <c r="F15" s="110"/>
      <c r="G15" s="111"/>
      <c r="H15" s="111"/>
    </row>
    <row r="16" spans="1:8" ht="12.75">
      <c r="A16" s="113"/>
      <c r="B16" s="114"/>
      <c r="C16" s="115"/>
      <c r="D16" s="108"/>
      <c r="E16" s="108"/>
      <c r="F16" s="108"/>
      <c r="G16" s="108"/>
      <c r="H16" s="108"/>
    </row>
    <row r="17" spans="1:8" ht="12.75">
      <c r="A17" s="113"/>
      <c r="B17" s="114"/>
      <c r="C17" s="115"/>
      <c r="D17" s="108"/>
      <c r="E17" s="108"/>
      <c r="F17" s="108"/>
      <c r="G17" s="108"/>
      <c r="H17" s="108"/>
    </row>
    <row r="18" spans="1:8" ht="12.75">
      <c r="A18" s="113"/>
      <c r="B18" s="114"/>
      <c r="C18" s="115"/>
      <c r="D18" s="108"/>
      <c r="E18" s="108"/>
      <c r="F18" s="108"/>
      <c r="G18" s="108"/>
      <c r="H18" s="108"/>
    </row>
    <row r="19" spans="1:8" ht="12.75">
      <c r="A19" s="113"/>
      <c r="B19" s="114"/>
      <c r="C19" s="115"/>
      <c r="D19" s="108"/>
      <c r="E19" s="108"/>
      <c r="F19" s="108"/>
      <c r="G19" s="108"/>
      <c r="H19" s="108"/>
    </row>
    <row r="20" spans="1:8" ht="12.75">
      <c r="A20" s="113"/>
      <c r="B20" s="114"/>
      <c r="C20" s="115"/>
      <c r="D20" s="108"/>
      <c r="E20" s="108"/>
      <c r="F20" s="108"/>
      <c r="G20" s="108"/>
      <c r="H20" s="108"/>
    </row>
    <row r="21" spans="1:8" ht="12.75">
      <c r="A21" s="113"/>
      <c r="B21" s="114"/>
      <c r="C21" s="115"/>
      <c r="D21" s="108"/>
      <c r="E21" s="108"/>
      <c r="F21" s="108"/>
      <c r="G21" s="108"/>
      <c r="H21" s="108"/>
    </row>
    <row r="22" spans="1:8" ht="12.75">
      <c r="A22" s="113"/>
      <c r="B22" s="114"/>
      <c r="C22" s="115"/>
      <c r="D22" s="108"/>
      <c r="E22" s="108"/>
      <c r="F22" s="108"/>
      <c r="G22" s="108"/>
      <c r="H22" s="108"/>
    </row>
    <row r="23" spans="1:8" ht="12.75">
      <c r="A23" s="113"/>
      <c r="B23" s="114"/>
      <c r="C23" s="115"/>
      <c r="D23" s="108"/>
      <c r="E23" s="108"/>
      <c r="F23" s="108"/>
      <c r="G23" s="108"/>
      <c r="H23" s="108"/>
    </row>
    <row r="24" spans="1:8" ht="12.75">
      <c r="A24" s="113"/>
      <c r="B24" s="114"/>
      <c r="C24" s="115"/>
      <c r="D24" s="108"/>
      <c r="E24" s="108"/>
      <c r="F24" s="108"/>
      <c r="G24" s="108"/>
      <c r="H24" s="108"/>
    </row>
    <row r="25" spans="2:8" ht="12.75">
      <c r="B25" s="116" t="s">
        <v>48</v>
      </c>
      <c r="C25" s="116" t="s">
        <v>75</v>
      </c>
      <c r="D25" s="260" t="s">
        <v>78</v>
      </c>
      <c r="E25" s="260"/>
      <c r="F25" s="260" t="s">
        <v>77</v>
      </c>
      <c r="G25" s="260"/>
      <c r="H25" s="116" t="s">
        <v>79</v>
      </c>
    </row>
    <row r="26" spans="2:8" ht="12.75">
      <c r="B26" s="171">
        <f>'Orçamento Geral'!A16</f>
        <v>1</v>
      </c>
      <c r="C26" s="52" t="str">
        <f>'Orçamento Geral'!C16</f>
        <v>TAPA BURACO  </v>
      </c>
      <c r="D26" s="259">
        <f>F26/$F$9</f>
        <v>0.10680844266825096</v>
      </c>
      <c r="E26" s="259"/>
      <c r="F26" s="261">
        <f>'Orçamento Geral'!H16</f>
        <v>385292.888546376</v>
      </c>
      <c r="G26" s="261"/>
      <c r="H26" s="166">
        <f>F26</f>
        <v>385292.888546376</v>
      </c>
    </row>
    <row r="27" spans="2:8" ht="12.75">
      <c r="B27" s="172">
        <f>'Orçamento Geral'!A24</f>
        <v>2</v>
      </c>
      <c r="C27" s="50" t="str">
        <f>'Orçamento Geral'!C24</f>
        <v>CAPA ASFALTICA E= 4,0 CM </v>
      </c>
      <c r="D27" s="259">
        <f>F27/$F$9</f>
        <v>0.8608486512163498</v>
      </c>
      <c r="E27" s="259"/>
      <c r="F27" s="261">
        <f>'Orçamento Geral'!H24</f>
        <v>3105361.8528883527</v>
      </c>
      <c r="G27" s="261"/>
      <c r="H27" s="166">
        <f>H26+F27</f>
        <v>3490654.7414347287</v>
      </c>
    </row>
    <row r="28" spans="2:8" ht="12.75">
      <c r="B28" s="172">
        <f>'Orçamento Geral'!A31</f>
        <v>3</v>
      </c>
      <c r="C28" s="50" t="str">
        <f>'Orçamento Geral'!C31</f>
        <v>RECOMPOSIÇÃO DE MEIO FIO </v>
      </c>
      <c r="D28" s="259">
        <f>F28/$F$9</f>
        <v>0.03234290611539929</v>
      </c>
      <c r="E28" s="259"/>
      <c r="F28" s="261">
        <f>'Orçamento Geral'!H31</f>
        <v>116671.41107835522</v>
      </c>
      <c r="G28" s="261"/>
      <c r="H28" s="166">
        <f>H27+F28</f>
        <v>3607326.152513084</v>
      </c>
    </row>
    <row r="29" spans="2:8" ht="12.75">
      <c r="B29" s="172"/>
      <c r="C29" s="50"/>
      <c r="D29" s="259"/>
      <c r="E29" s="259"/>
      <c r="F29" s="261"/>
      <c r="G29" s="261"/>
      <c r="H29" s="166"/>
    </row>
    <row r="30" spans="2:8" ht="12.75">
      <c r="B30" s="172"/>
      <c r="C30" s="50"/>
      <c r="D30" s="259"/>
      <c r="E30" s="259"/>
      <c r="F30" s="261"/>
      <c r="G30" s="261"/>
      <c r="H30" s="166"/>
    </row>
    <row r="31" spans="2:8" ht="12.75">
      <c r="B31" s="172"/>
      <c r="C31" s="50"/>
      <c r="D31" s="259"/>
      <c r="E31" s="259"/>
      <c r="F31" s="261"/>
      <c r="G31" s="261"/>
      <c r="H31" s="166"/>
    </row>
    <row r="32" spans="2:8" ht="12.75">
      <c r="B32" s="172"/>
      <c r="C32" s="50"/>
      <c r="D32" s="259"/>
      <c r="E32" s="259"/>
      <c r="F32" s="261"/>
      <c r="G32" s="261"/>
      <c r="H32" s="166"/>
    </row>
    <row r="33" spans="2:8" ht="12.75">
      <c r="B33" s="172"/>
      <c r="C33" s="50"/>
      <c r="D33" s="259"/>
      <c r="E33" s="259"/>
      <c r="F33" s="261"/>
      <c r="G33" s="261"/>
      <c r="H33" s="166"/>
    </row>
    <row r="34" spans="2:8" ht="12.75">
      <c r="B34" s="172"/>
      <c r="C34" s="57"/>
      <c r="D34" s="258"/>
      <c r="E34" s="258"/>
      <c r="F34" s="258"/>
      <c r="G34" s="258"/>
      <c r="H34" s="173"/>
    </row>
    <row r="35" spans="2:8" ht="12.75">
      <c r="B35" s="172"/>
      <c r="C35" s="50"/>
      <c r="D35" s="258"/>
      <c r="E35" s="258"/>
      <c r="F35" s="258"/>
      <c r="G35" s="258"/>
      <c r="H35" s="173"/>
    </row>
    <row r="36" spans="2:8" ht="12.75">
      <c r="B36" s="172"/>
      <c r="C36" s="50"/>
      <c r="D36" s="258"/>
      <c r="E36" s="258"/>
      <c r="F36" s="262"/>
      <c r="G36" s="263"/>
      <c r="H36" s="173"/>
    </row>
    <row r="37" spans="2:8" ht="12.75">
      <c r="B37" s="172"/>
      <c r="C37" s="50"/>
      <c r="D37" s="269"/>
      <c r="E37" s="269"/>
      <c r="F37" s="258"/>
      <c r="G37" s="258"/>
      <c r="H37" s="173"/>
    </row>
    <row r="38" spans="2:8" ht="12.75">
      <c r="B38" s="172"/>
      <c r="C38" s="50"/>
      <c r="D38" s="269"/>
      <c r="E38" s="269"/>
      <c r="F38" s="258"/>
      <c r="G38" s="258"/>
      <c r="H38" s="173"/>
    </row>
    <row r="39" spans="2:8" ht="12.75">
      <c r="B39" s="121"/>
      <c r="C39" s="51"/>
      <c r="D39" s="267"/>
      <c r="E39" s="267"/>
      <c r="F39" s="265"/>
      <c r="G39" s="265"/>
      <c r="H39" s="174"/>
    </row>
    <row r="40" spans="2:8" ht="12.75">
      <c r="B40" s="264" t="s">
        <v>80</v>
      </c>
      <c r="C40" s="264"/>
      <c r="D40" s="268">
        <f>SUM(D26:E33)</f>
        <v>1</v>
      </c>
      <c r="E40" s="260"/>
      <c r="F40" s="266">
        <f>SUM(F26:G38)</f>
        <v>3607326.152513084</v>
      </c>
      <c r="G40" s="260"/>
      <c r="H40" s="175">
        <f>H33</f>
        <v>0</v>
      </c>
    </row>
    <row r="44" ht="13.5" customHeight="1"/>
    <row r="46" spans="3:7" ht="12.75">
      <c r="C46" s="132"/>
      <c r="D46" s="129" t="s">
        <v>96</v>
      </c>
      <c r="E46" s="100"/>
      <c r="F46" s="101"/>
      <c r="G46" s="98"/>
    </row>
    <row r="47" spans="3:7" ht="12.75">
      <c r="C47" s="132"/>
      <c r="D47" s="131" t="s">
        <v>98</v>
      </c>
      <c r="E47" s="102"/>
      <c r="F47" s="98"/>
      <c r="G47" s="98"/>
    </row>
    <row r="48" spans="3:5" ht="12.75">
      <c r="C48" s="41"/>
      <c r="D48" s="133"/>
      <c r="E48" s="41"/>
    </row>
    <row r="49" spans="3:5" ht="12.75">
      <c r="C49" s="41"/>
      <c r="D49" s="133"/>
      <c r="E49" s="41"/>
    </row>
    <row r="50" spans="3:5" ht="12.75">
      <c r="C50" s="134"/>
      <c r="D50" s="38"/>
      <c r="E50" s="134"/>
    </row>
    <row r="51" spans="3:5" ht="12.75">
      <c r="C51" s="134"/>
      <c r="D51" s="134"/>
      <c r="E51" s="134"/>
    </row>
    <row r="52" spans="3:7" ht="12.75">
      <c r="C52" s="132"/>
      <c r="D52" s="129" t="s">
        <v>97</v>
      </c>
      <c r="E52" s="100"/>
      <c r="F52" s="101"/>
      <c r="G52" s="98"/>
    </row>
    <row r="53" spans="3:7" ht="12.75">
      <c r="C53" s="132"/>
      <c r="D53" s="131" t="s">
        <v>38</v>
      </c>
      <c r="E53" s="102"/>
      <c r="F53" s="98"/>
      <c r="G53" s="98"/>
    </row>
  </sheetData>
  <sheetProtection password="C637" sheet="1" selectLockedCells="1"/>
  <mergeCells count="48">
    <mergeCell ref="B40:C40"/>
    <mergeCell ref="F39:G39"/>
    <mergeCell ref="F40:G40"/>
    <mergeCell ref="D39:E39"/>
    <mergeCell ref="D40:E40"/>
    <mergeCell ref="F37:G37"/>
    <mergeCell ref="F38:G38"/>
    <mergeCell ref="D38:E38"/>
    <mergeCell ref="D37:E37"/>
    <mergeCell ref="F34:G34"/>
    <mergeCell ref="F32:G32"/>
    <mergeCell ref="F33:G33"/>
    <mergeCell ref="D32:E32"/>
    <mergeCell ref="D33:E33"/>
    <mergeCell ref="F28:G28"/>
    <mergeCell ref="F29:G29"/>
    <mergeCell ref="D29:E29"/>
    <mergeCell ref="F30:G30"/>
    <mergeCell ref="F35:G35"/>
    <mergeCell ref="F36:G36"/>
    <mergeCell ref="F31:G31"/>
    <mergeCell ref="D30:E30"/>
    <mergeCell ref="F10:G10"/>
    <mergeCell ref="D25:E25"/>
    <mergeCell ref="D26:E26"/>
    <mergeCell ref="D28:E28"/>
    <mergeCell ref="D27:E27"/>
    <mergeCell ref="F27:G27"/>
    <mergeCell ref="F25:G25"/>
    <mergeCell ref="F26:G26"/>
    <mergeCell ref="A12:B12"/>
    <mergeCell ref="A13:B13"/>
    <mergeCell ref="A14:B14"/>
    <mergeCell ref="A15:B15"/>
    <mergeCell ref="D35:E35"/>
    <mergeCell ref="D36:E36"/>
    <mergeCell ref="D34:E34"/>
    <mergeCell ref="D31:E31"/>
    <mergeCell ref="A10:B10"/>
    <mergeCell ref="A11:B11"/>
    <mergeCell ref="D10:E10"/>
    <mergeCell ref="A2:H3"/>
    <mergeCell ref="A8:B8"/>
    <mergeCell ref="D8:E8"/>
    <mergeCell ref="F8:G8"/>
    <mergeCell ref="A9:B9"/>
    <mergeCell ref="D9:E9"/>
    <mergeCell ref="F9:G9"/>
  </mergeCells>
  <conditionalFormatting sqref="C26:C39">
    <cfRule type="expression" priority="70" dxfId="112" stopIfTrue="1">
      <formula>QCI!#REF!=1</formula>
    </cfRule>
    <cfRule type="expression" priority="71" dxfId="113" stopIfTrue="1">
      <formula>QCI!#REF!=2</formula>
    </cfRule>
    <cfRule type="expression" priority="72" dxfId="114" stopIfTrue="1">
      <formula>QCI!#REF!=3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51"/>
  <sheetViews>
    <sheetView view="pageBreakPreview" zoomScaleSheetLayoutView="100" zoomScalePageLayoutView="0" workbookViewId="0" topLeftCell="A16">
      <selection activeCell="F29" sqref="F29"/>
    </sheetView>
  </sheetViews>
  <sheetFormatPr defaultColWidth="9.140625" defaultRowHeight="12.75"/>
  <cols>
    <col min="1" max="1" width="9.140625" style="97" customWidth="1"/>
    <col min="2" max="2" width="13.421875" style="97" bestFit="1" customWidth="1"/>
    <col min="3" max="3" width="60.140625" style="97" customWidth="1"/>
    <col min="4" max="4" width="6.28125" style="97" customWidth="1"/>
    <col min="5" max="5" width="10.28125" style="97" customWidth="1"/>
    <col min="6" max="6" width="10.7109375" style="97" bestFit="1" customWidth="1"/>
    <col min="7" max="7" width="11.7109375" style="97" customWidth="1"/>
    <col min="8" max="8" width="13.140625" style="97" customWidth="1"/>
    <col min="9" max="9" width="13.28125" style="97" bestFit="1" customWidth="1"/>
    <col min="10" max="12" width="9.140625" style="97" customWidth="1"/>
    <col min="13" max="13" width="11.7109375" style="97" bestFit="1" customWidth="1"/>
    <col min="14" max="16384" width="9.140625" style="97" customWidth="1"/>
  </cols>
  <sheetData>
    <row r="1" ht="37.5" customHeight="1">
      <c r="A1" s="104" t="s">
        <v>43</v>
      </c>
    </row>
    <row r="2" spans="1:8" ht="12.75" customHeight="1">
      <c r="A2" s="252" t="s">
        <v>45</v>
      </c>
      <c r="B2" s="252"/>
      <c r="C2" s="252"/>
      <c r="D2" s="252"/>
      <c r="E2" s="252"/>
      <c r="F2" s="252"/>
      <c r="G2" s="252"/>
      <c r="H2" s="252"/>
    </row>
    <row r="3" spans="1:8" ht="15" customHeight="1">
      <c r="A3" s="252"/>
      <c r="B3" s="252"/>
      <c r="C3" s="252"/>
      <c r="D3" s="252"/>
      <c r="E3" s="252"/>
      <c r="F3" s="252"/>
      <c r="G3" s="252"/>
      <c r="H3" s="252"/>
    </row>
    <row r="4" spans="1:8" ht="12.75" customHeight="1">
      <c r="A4" s="105"/>
      <c r="B4" s="105"/>
      <c r="C4" s="105"/>
      <c r="D4" s="105"/>
      <c r="E4" s="105"/>
      <c r="F4" s="105"/>
      <c r="G4" s="105"/>
      <c r="H4" s="105"/>
    </row>
    <row r="5" spans="1:9" ht="15.75" customHeight="1">
      <c r="A5" s="253" t="str">
        <f>'P. BDI'!B3</f>
        <v>Edital :</v>
      </c>
      <c r="B5" s="253"/>
      <c r="C5" s="42" t="str">
        <f>QCI!C8</f>
        <v>Edital - xxx/xx</v>
      </c>
      <c r="D5" s="253" t="s">
        <v>99</v>
      </c>
      <c r="E5" s="253"/>
      <c r="F5" s="254">
        <v>61176.21</v>
      </c>
      <c r="G5" s="255"/>
      <c r="I5" s="136"/>
    </row>
    <row r="6" spans="1:7" ht="12.75">
      <c r="A6" s="253" t="str">
        <f>'P. BDI'!B4</f>
        <v>Tomador: </v>
      </c>
      <c r="B6" s="253"/>
      <c r="C6" s="107" t="str">
        <f>QCI!C9</f>
        <v>Prefeitura Municipal de Dois Vizinhos - PR</v>
      </c>
      <c r="D6" s="253" t="s">
        <v>58</v>
      </c>
      <c r="E6" s="253"/>
      <c r="F6" s="256">
        <f>H39/F5</f>
        <v>58.96615943539301</v>
      </c>
      <c r="G6" s="257"/>
    </row>
    <row r="7" spans="1:8" ht="12.75">
      <c r="A7" s="253" t="str">
        <f>'P. BDI'!B5</f>
        <v>Empreendimento: </v>
      </c>
      <c r="B7" s="253"/>
      <c r="C7" s="107" t="str">
        <f>QCI!C10</f>
        <v>RECAPEAMENTO ASFÁLTICO </v>
      </c>
      <c r="D7" s="106"/>
      <c r="E7" s="108"/>
      <c r="F7" s="108"/>
      <c r="G7" s="108"/>
      <c r="H7" s="108"/>
    </row>
    <row r="8" spans="1:8" ht="12.75">
      <c r="A8" s="253" t="str">
        <f>'P. BDI'!B6</f>
        <v>Local da Obra:</v>
      </c>
      <c r="B8" s="253"/>
      <c r="C8" s="107" t="str">
        <f>QCI!C11</f>
        <v>VARIAS RUAS</v>
      </c>
      <c r="D8" s="106"/>
      <c r="E8" s="108"/>
      <c r="F8" s="108"/>
      <c r="G8" s="108"/>
      <c r="H8" s="108"/>
    </row>
    <row r="9" spans="1:8" ht="12.75">
      <c r="A9" s="253" t="str">
        <f>'P. BDI'!B7</f>
        <v>Empresa Prop.:</v>
      </c>
      <c r="B9" s="253"/>
      <c r="C9" s="42" t="str">
        <f>QCI!C12</f>
        <v>xxxxxxxxxxxxxx</v>
      </c>
      <c r="D9" s="106"/>
      <c r="E9" s="108"/>
      <c r="F9" s="108"/>
      <c r="G9" s="108"/>
      <c r="H9" s="108"/>
    </row>
    <row r="10" spans="1:8" ht="12.75">
      <c r="A10" s="253" t="str">
        <f>'P. BDI'!B8</f>
        <v>CNPJ:</v>
      </c>
      <c r="B10" s="253"/>
      <c r="C10" s="42" t="str">
        <f>QCI!C13</f>
        <v>xxxxxxxxxxxxxx</v>
      </c>
      <c r="D10" s="106"/>
      <c r="E10" s="108"/>
      <c r="F10" s="108"/>
      <c r="G10" s="108"/>
      <c r="H10" s="108"/>
    </row>
    <row r="11" spans="1:8" ht="12.75">
      <c r="A11" s="253" t="str">
        <f>'P. BDI'!B9</f>
        <v>Data Do Orçamento:</v>
      </c>
      <c r="B11" s="253"/>
      <c r="C11" s="109">
        <f>QCI!C14</f>
        <v>43616</v>
      </c>
      <c r="D11" s="106"/>
      <c r="E11" s="106"/>
      <c r="F11" s="110"/>
      <c r="G11" s="111"/>
      <c r="H11" s="111"/>
    </row>
    <row r="12" spans="1:8" ht="12.75">
      <c r="A12" s="253" t="s">
        <v>73</v>
      </c>
      <c r="B12" s="253"/>
      <c r="C12" s="112">
        <f>QCI!C15</f>
        <v>0.2660482570301368</v>
      </c>
      <c r="D12" s="106"/>
      <c r="E12" s="106"/>
      <c r="F12" s="110"/>
      <c r="G12" s="111"/>
      <c r="H12" s="111"/>
    </row>
    <row r="13" spans="1:8" ht="12.75">
      <c r="A13" s="113"/>
      <c r="B13" s="114"/>
      <c r="C13" s="115"/>
      <c r="D13" s="108"/>
      <c r="E13" s="108"/>
      <c r="F13" s="108"/>
      <c r="G13" s="108"/>
      <c r="H13" s="108"/>
    </row>
    <row r="14" spans="1:8" s="138" customFormat="1" ht="25.5" customHeight="1">
      <c r="A14" s="137" t="s">
        <v>48</v>
      </c>
      <c r="B14" s="137" t="s">
        <v>49</v>
      </c>
      <c r="C14" s="137" t="s">
        <v>50</v>
      </c>
      <c r="D14" s="137" t="s">
        <v>47</v>
      </c>
      <c r="E14" s="137" t="s">
        <v>52</v>
      </c>
      <c r="F14" s="137" t="s">
        <v>51</v>
      </c>
      <c r="G14" s="137" t="s">
        <v>53</v>
      </c>
      <c r="H14" s="137" t="s">
        <v>54</v>
      </c>
    </row>
    <row r="15" spans="1:8" s="138" customFormat="1" ht="14.25" customHeight="1">
      <c r="A15" s="270"/>
      <c r="B15" s="271"/>
      <c r="C15" s="271"/>
      <c r="D15" s="271"/>
      <c r="E15" s="271"/>
      <c r="F15" s="271"/>
      <c r="G15" s="271"/>
      <c r="H15" s="272"/>
    </row>
    <row r="16" spans="1:8" s="145" customFormat="1" ht="12.75" customHeight="1">
      <c r="A16" s="139">
        <v>1</v>
      </c>
      <c r="B16" s="140" t="s">
        <v>196</v>
      </c>
      <c r="C16" s="139" t="s">
        <v>108</v>
      </c>
      <c r="D16" s="141"/>
      <c r="E16" s="142"/>
      <c r="F16" s="143"/>
      <c r="G16" s="143" t="s">
        <v>1</v>
      </c>
      <c r="H16" s="144">
        <f>SUM(H17:H23)</f>
        <v>385292.888546376</v>
      </c>
    </row>
    <row r="17" spans="1:8" s="145" customFormat="1" ht="12.75">
      <c r="A17" s="146"/>
      <c r="B17" s="147"/>
      <c r="C17" s="52"/>
      <c r="D17" s="148"/>
      <c r="E17" s="149"/>
      <c r="F17" s="135"/>
      <c r="G17" s="150"/>
      <c r="H17" s="151"/>
    </row>
    <row r="18" spans="1:11" s="145" customFormat="1" ht="30.75" customHeight="1">
      <c r="A18" s="146"/>
      <c r="B18" s="152" t="str">
        <f>Comp!A29</f>
        <v>COMP 03</v>
      </c>
      <c r="C18" s="59" t="str">
        <f>Comp!C29</f>
        <v>LIMPEZAS E LAVAGEM DE PISTA, COM SERVIÇOS DE CAPINA, VARREÇÃO, JATO DE AR COMPRIMIDO E LAVAGEM DE PISTO COM JATO DE ALTA PRESSÃO </v>
      </c>
      <c r="D18" s="153" t="s">
        <v>0</v>
      </c>
      <c r="E18" s="154">
        <v>6117.620999999999</v>
      </c>
      <c r="F18" s="209">
        <f>Comp!G35</f>
        <v>1.95</v>
      </c>
      <c r="G18" s="150">
        <f>(F18*$C$12)+F18</f>
        <v>2.4687941012087666</v>
      </c>
      <c r="H18" s="155">
        <f>G18*E18</f>
        <v>15103.146638230874</v>
      </c>
      <c r="I18" s="156"/>
      <c r="J18" s="157"/>
      <c r="K18" s="158"/>
    </row>
    <row r="19" spans="1:8" s="145" customFormat="1" ht="12.75">
      <c r="A19" s="146"/>
      <c r="B19" s="152">
        <v>72942</v>
      </c>
      <c r="C19" s="59" t="s">
        <v>101</v>
      </c>
      <c r="D19" s="153" t="s">
        <v>0</v>
      </c>
      <c r="E19" s="154">
        <v>6117.620999999999</v>
      </c>
      <c r="F19" s="209">
        <v>1.71</v>
      </c>
      <c r="G19" s="150">
        <f>(F19*$C$12)+F19</f>
        <v>2.1649425195215337</v>
      </c>
      <c r="H19" s="155">
        <f>G19*E19</f>
        <v>13244.297821217842</v>
      </c>
    </row>
    <row r="20" spans="1:8" s="145" customFormat="1" ht="32.25" customHeight="1">
      <c r="A20" s="146"/>
      <c r="B20" s="152" t="str">
        <f>Comp!A1</f>
        <v>COMP 01</v>
      </c>
      <c r="C20" s="159" t="str">
        <f>Comp!C1</f>
        <v>CONSTRUÇÃO DE PAVIMENTO COM APLICAÇÃO DE CONCRETO BETUMINOSO USINADO A QUENTE (CBUQ), TAPA BURACO, COM ESPESSURA DE VARIAVEL MEDIA DE 5,0 CM - EXCLUSIVE TRANSPORTE. AF_03/2017</v>
      </c>
      <c r="D20" s="153" t="s">
        <v>103</v>
      </c>
      <c r="E20" s="154">
        <v>305.8810500000001</v>
      </c>
      <c r="F20" s="210">
        <f>Comp!G11</f>
        <v>892.92</v>
      </c>
      <c r="G20" s="150">
        <f>(F20*$C$12)+F20</f>
        <v>1130.4798096673496</v>
      </c>
      <c r="H20" s="155">
        <f>G20*E20</f>
        <v>345792.35118484916</v>
      </c>
    </row>
    <row r="21" spans="1:9" s="145" customFormat="1" ht="27" customHeight="1">
      <c r="A21" s="146"/>
      <c r="B21" s="152" t="s">
        <v>180</v>
      </c>
      <c r="C21" s="59" t="s">
        <v>181</v>
      </c>
      <c r="D21" s="153" t="s">
        <v>102</v>
      </c>
      <c r="E21" s="154">
        <v>9176.4315</v>
      </c>
      <c r="F21" s="209">
        <v>0.96</v>
      </c>
      <c r="G21" s="150">
        <f>(F21*$C$12)+F21</f>
        <v>1.2154063267489312</v>
      </c>
      <c r="H21" s="155">
        <f>G21*E21</f>
        <v>11153.092902078186</v>
      </c>
      <c r="I21" s="160"/>
    </row>
    <row r="22" spans="1:8" s="145" customFormat="1" ht="12.75">
      <c r="A22" s="146"/>
      <c r="B22" s="161"/>
      <c r="C22" s="59"/>
      <c r="D22" s="162"/>
      <c r="E22" s="154"/>
      <c r="F22" s="209"/>
      <c r="G22" s="150"/>
      <c r="H22" s="155"/>
    </row>
    <row r="23" spans="1:8" s="145" customFormat="1" ht="12.75">
      <c r="A23" s="146"/>
      <c r="B23" s="147"/>
      <c r="C23" s="52"/>
      <c r="D23" s="148"/>
      <c r="E23" s="149"/>
      <c r="F23" s="211"/>
      <c r="G23" s="163"/>
      <c r="H23" s="164"/>
    </row>
    <row r="24" spans="1:8" s="145" customFormat="1" ht="12.75">
      <c r="A24" s="139">
        <v>2</v>
      </c>
      <c r="B24" s="140" t="s">
        <v>196</v>
      </c>
      <c r="C24" s="139" t="s">
        <v>105</v>
      </c>
      <c r="D24" s="141"/>
      <c r="E24" s="142"/>
      <c r="F24" s="212"/>
      <c r="G24" s="143" t="s">
        <v>1</v>
      </c>
      <c r="H24" s="144">
        <f>SUM(H25:H30)</f>
        <v>3105361.8528883527</v>
      </c>
    </row>
    <row r="25" spans="1:8" s="145" customFormat="1" ht="12.75">
      <c r="A25" s="165"/>
      <c r="B25" s="152"/>
      <c r="C25" s="61"/>
      <c r="D25" s="152"/>
      <c r="E25" s="154"/>
      <c r="F25" s="209"/>
      <c r="G25" s="150"/>
      <c r="H25" s="155"/>
    </row>
    <row r="26" spans="1:8" s="145" customFormat="1" ht="27.75" customHeight="1">
      <c r="A26" s="165"/>
      <c r="B26" s="152" t="str">
        <f>Comp!A29</f>
        <v>COMP 03</v>
      </c>
      <c r="C26" s="60" t="str">
        <f>Comp!C29</f>
        <v>LIMPEZAS E LAVAGEM DE PISTA, COM SERVIÇOS DE CAPINA, VARREÇÃO, JATO DE AR COMPRIMIDO E LAVAGEM DE PISTO COM JATO DE ALTA PRESSÃO </v>
      </c>
      <c r="D26" s="153" t="s">
        <v>0</v>
      </c>
      <c r="E26" s="154">
        <v>61176.21</v>
      </c>
      <c r="F26" s="209">
        <f>Comp!G35</f>
        <v>1.95</v>
      </c>
      <c r="G26" s="150">
        <f>(F26*$C$12)+F26</f>
        <v>2.4687941012087666</v>
      </c>
      <c r="H26" s="155">
        <f>G26*E26</f>
        <v>151031.46638230875</v>
      </c>
    </row>
    <row r="27" spans="1:8" s="145" customFormat="1" ht="12.75">
      <c r="A27" s="165"/>
      <c r="B27" s="152">
        <v>72942</v>
      </c>
      <c r="C27" s="60" t="s">
        <v>101</v>
      </c>
      <c r="D27" s="153" t="s">
        <v>0</v>
      </c>
      <c r="E27" s="154">
        <v>61176.21</v>
      </c>
      <c r="F27" s="209">
        <v>1.71</v>
      </c>
      <c r="G27" s="150">
        <f>(F27*$C$12)+F27</f>
        <v>2.1649425195215337</v>
      </c>
      <c r="H27" s="155">
        <f>G27*E27</f>
        <v>132442.97821217845</v>
      </c>
    </row>
    <row r="28" spans="1:8" s="145" customFormat="1" ht="33.75">
      <c r="A28" s="165"/>
      <c r="B28" s="152" t="str">
        <f>Comp!A14</f>
        <v>COMP 02</v>
      </c>
      <c r="C28" s="60" t="str">
        <f>Comp!C14</f>
        <v>CONSTRUÇÃO DE PAVIMENTO COM APLICAÇÃO DE CONCRETO BETUMINOSO USINADO A QUENTE (CBUQ), CAMADA DE ROLAMENTO, COM ESPESSURA DE 4,0 CM - EXCLUSIVE TRANSPORTE. AF_03/2017</v>
      </c>
      <c r="D28" s="153" t="s">
        <v>103</v>
      </c>
      <c r="E28" s="154">
        <v>2447.0484000000006</v>
      </c>
      <c r="F28" s="210">
        <f>Comp!G25</f>
        <v>882.05</v>
      </c>
      <c r="G28" s="150">
        <f>(F28*$C$12)+F28</f>
        <v>1116.717865113432</v>
      </c>
      <c r="H28" s="155">
        <f>G28*E28</f>
        <v>2732662.66507724</v>
      </c>
    </row>
    <row r="29" spans="1:8" s="145" customFormat="1" ht="22.5">
      <c r="A29" s="165"/>
      <c r="B29" s="152" t="s">
        <v>180</v>
      </c>
      <c r="C29" s="59" t="s">
        <v>182</v>
      </c>
      <c r="D29" s="153" t="s">
        <v>102</v>
      </c>
      <c r="E29" s="154">
        <v>73411.452</v>
      </c>
      <c r="F29" s="209">
        <v>0.96</v>
      </c>
      <c r="G29" s="150">
        <f>(F29*$C$12)+F29</f>
        <v>1.2154063267489312</v>
      </c>
      <c r="H29" s="155">
        <f>G29*E29</f>
        <v>89224.74321662549</v>
      </c>
    </row>
    <row r="30" spans="1:8" s="145" customFormat="1" ht="12.75">
      <c r="A30" s="165"/>
      <c r="B30" s="152"/>
      <c r="C30" s="59"/>
      <c r="D30" s="153"/>
      <c r="E30" s="150"/>
      <c r="F30" s="210"/>
      <c r="G30" s="150"/>
      <c r="H30" s="155"/>
    </row>
    <row r="31" spans="1:8" s="145" customFormat="1" ht="12.75">
      <c r="A31" s="139">
        <v>3</v>
      </c>
      <c r="B31" s="140" t="s">
        <v>196</v>
      </c>
      <c r="C31" s="139" t="s">
        <v>195</v>
      </c>
      <c r="D31" s="141"/>
      <c r="E31" s="142"/>
      <c r="F31" s="212"/>
      <c r="G31" s="143" t="s">
        <v>1</v>
      </c>
      <c r="H31" s="144">
        <f>SUM(H32:H36)</f>
        <v>116671.41107835522</v>
      </c>
    </row>
    <row r="32" spans="1:8" s="145" customFormat="1" ht="45">
      <c r="A32" s="165"/>
      <c r="B32" s="152" t="s">
        <v>160</v>
      </c>
      <c r="C32" s="59" t="s">
        <v>194</v>
      </c>
      <c r="D32" s="153" t="s">
        <v>161</v>
      </c>
      <c r="E32" s="154">
        <v>2400</v>
      </c>
      <c r="F32" s="210">
        <v>35.51</v>
      </c>
      <c r="G32" s="150">
        <f>(F32*$C$12)+F32</f>
        <v>44.957373607140156</v>
      </c>
      <c r="H32" s="155">
        <f>G32*E32</f>
        <v>107897.69665713637</v>
      </c>
    </row>
    <row r="33" spans="1:8" s="145" customFormat="1" ht="20.25" customHeight="1">
      <c r="A33" s="165"/>
      <c r="B33" s="152" t="str">
        <f>Comp!A39</f>
        <v>COMP 04</v>
      </c>
      <c r="C33" s="59" t="str">
        <f>Comp!C39</f>
        <v>DEMOLIÇÃO/RETIRADA DE MEIO FIO EXISTENTE, COM DESTINAÇÃO DO ENTULHO</v>
      </c>
      <c r="D33" s="153" t="s">
        <v>161</v>
      </c>
      <c r="E33" s="154">
        <v>1800</v>
      </c>
      <c r="F33" s="210">
        <f>Comp!G45</f>
        <v>3.85</v>
      </c>
      <c r="G33" s="150">
        <f>(F33*$C$12)+F33</f>
        <v>4.874285789566027</v>
      </c>
      <c r="H33" s="155">
        <f>G33*E33</f>
        <v>8773.714421218849</v>
      </c>
    </row>
    <row r="34" spans="1:8" s="145" customFormat="1" ht="12.75">
      <c r="A34" s="165"/>
      <c r="B34" s="147"/>
      <c r="C34" s="52"/>
      <c r="D34" s="148"/>
      <c r="E34" s="163"/>
      <c r="F34" s="163"/>
      <c r="G34" s="163"/>
      <c r="H34" s="166"/>
    </row>
    <row r="35" spans="1:8" ht="12.75">
      <c r="A35" s="165"/>
      <c r="B35" s="167"/>
      <c r="C35" s="50"/>
      <c r="D35" s="148"/>
      <c r="E35" s="163"/>
      <c r="F35" s="149"/>
      <c r="G35" s="163"/>
      <c r="H35" s="166"/>
    </row>
    <row r="36" spans="1:8" ht="12.75">
      <c r="A36" s="165"/>
      <c r="B36" s="167"/>
      <c r="C36" s="50"/>
      <c r="D36" s="148"/>
      <c r="E36" s="149"/>
      <c r="F36" s="149"/>
      <c r="G36" s="163"/>
      <c r="H36" s="166"/>
    </row>
    <row r="37" spans="1:8" ht="12.75">
      <c r="A37" s="273" t="s">
        <v>55</v>
      </c>
      <c r="B37" s="273"/>
      <c r="C37" s="273"/>
      <c r="D37" s="273"/>
      <c r="E37" s="273"/>
      <c r="F37" s="273"/>
      <c r="G37" s="273"/>
      <c r="H37" s="144">
        <f>H39/(C12+1)</f>
        <v>2849280.138006</v>
      </c>
    </row>
    <row r="38" spans="1:8" ht="12.75">
      <c r="A38" s="273" t="s">
        <v>59</v>
      </c>
      <c r="B38" s="273"/>
      <c r="C38" s="273"/>
      <c r="D38" s="273"/>
      <c r="E38" s="273"/>
      <c r="F38" s="273"/>
      <c r="G38" s="273"/>
      <c r="H38" s="144">
        <f>H39-H37</f>
        <v>758046.0145070842</v>
      </c>
    </row>
    <row r="39" spans="1:9" ht="12.75">
      <c r="A39" s="273" t="s">
        <v>56</v>
      </c>
      <c r="B39" s="273"/>
      <c r="C39" s="273"/>
      <c r="D39" s="273"/>
      <c r="E39" s="273"/>
      <c r="F39" s="273"/>
      <c r="G39" s="273"/>
      <c r="H39" s="144">
        <f>H16+H24+H31</f>
        <v>3607326.152513084</v>
      </c>
      <c r="I39" s="136"/>
    </row>
    <row r="44" spans="4:7" ht="12.75">
      <c r="D44" s="129" t="s">
        <v>96</v>
      </c>
      <c r="E44" s="100"/>
      <c r="F44" s="101"/>
      <c r="G44" s="98"/>
    </row>
    <row r="45" spans="4:13" ht="12.75">
      <c r="D45" s="131" t="s">
        <v>98</v>
      </c>
      <c r="E45" s="102"/>
      <c r="F45" s="98"/>
      <c r="G45" s="98"/>
      <c r="M45" s="136"/>
    </row>
    <row r="46" spans="4:5" ht="12.75">
      <c r="D46" s="133"/>
      <c r="E46" s="41"/>
    </row>
    <row r="47" spans="4:5" ht="12.75">
      <c r="D47" s="133"/>
      <c r="E47" s="41"/>
    </row>
    <row r="48" spans="4:5" ht="12.75">
      <c r="D48" s="38"/>
      <c r="E48" s="134"/>
    </row>
    <row r="49" spans="4:5" ht="12.75">
      <c r="D49" s="134"/>
      <c r="E49" s="134"/>
    </row>
    <row r="50" spans="4:7" ht="12.75">
      <c r="D50" s="129" t="s">
        <v>97</v>
      </c>
      <c r="E50" s="100"/>
      <c r="F50" s="101"/>
      <c r="G50" s="98"/>
    </row>
    <row r="51" spans="4:7" ht="12.75">
      <c r="D51" s="131" t="s">
        <v>38</v>
      </c>
      <c r="E51" s="102"/>
      <c r="F51" s="98"/>
      <c r="G51" s="98"/>
    </row>
    <row r="55" ht="12.75" hidden="1"/>
    <row r="56" ht="12.75" hidden="1"/>
  </sheetData>
  <sheetProtection password="C637" sheet="1" selectLockedCells="1"/>
  <mergeCells count="17">
    <mergeCell ref="A2:H3"/>
    <mergeCell ref="A5:B5"/>
    <mergeCell ref="D5:E5"/>
    <mergeCell ref="F5:G5"/>
    <mergeCell ref="A6:B6"/>
    <mergeCell ref="D6:E6"/>
    <mergeCell ref="F6:G6"/>
    <mergeCell ref="A15:H15"/>
    <mergeCell ref="A37:G37"/>
    <mergeCell ref="A38:G38"/>
    <mergeCell ref="A39:G39"/>
    <mergeCell ref="A7:B7"/>
    <mergeCell ref="A8:B8"/>
    <mergeCell ref="A9:B9"/>
    <mergeCell ref="A10:B10"/>
    <mergeCell ref="A11:B11"/>
    <mergeCell ref="A12:B12"/>
  </mergeCells>
  <conditionalFormatting sqref="C36">
    <cfRule type="expression" priority="70" dxfId="112" stopIfTrue="1">
      <formula>'Orçamento Geral'!#REF!=1</formula>
    </cfRule>
    <cfRule type="expression" priority="71" dxfId="113" stopIfTrue="1">
      <formula>'Orçamento Geral'!#REF!=2</formula>
    </cfRule>
    <cfRule type="expression" priority="72" dxfId="114" stopIfTrue="1">
      <formula>'Orçamento Geral'!#REF!=3</formula>
    </cfRule>
  </conditionalFormatting>
  <conditionalFormatting sqref="C17 C23 C34">
    <cfRule type="expression" priority="64" dxfId="112" stopIfTrue="1">
      <formula>'Orçamento Geral'!#REF!=1</formula>
    </cfRule>
    <cfRule type="expression" priority="65" dxfId="113" stopIfTrue="1">
      <formula>'Orçamento Geral'!#REF!=2</formula>
    </cfRule>
    <cfRule type="expression" priority="66" dxfId="114" stopIfTrue="1">
      <formula>'Orçamento Geral'!#REF!=3</formula>
    </cfRule>
  </conditionalFormatting>
  <conditionalFormatting sqref="C35">
    <cfRule type="expression" priority="67" dxfId="112" stopIfTrue="1">
      <formula>'Orçamento Geral'!#REF!=1</formula>
    </cfRule>
    <cfRule type="expression" priority="68" dxfId="113" stopIfTrue="1">
      <formula>'Orçamento Geral'!#REF!=2</formula>
    </cfRule>
    <cfRule type="expression" priority="69" dxfId="114" stopIfTrue="1">
      <formula>'Orçamento Geral'!#REF!=3</formula>
    </cfRule>
  </conditionalFormatting>
  <conditionalFormatting sqref="C22">
    <cfRule type="expression" priority="61" dxfId="112" stopIfTrue="1">
      <formula>'Orçamento Geral'!#REF!=1</formula>
    </cfRule>
    <cfRule type="expression" priority="62" dxfId="113" stopIfTrue="1">
      <formula>'Orçamento Geral'!#REF!=2</formula>
    </cfRule>
    <cfRule type="expression" priority="63" dxfId="114" stopIfTrue="1">
      <formula>'Orçamento Geral'!#REF!=3</formula>
    </cfRule>
  </conditionalFormatting>
  <conditionalFormatting sqref="C25">
    <cfRule type="expression" priority="58" dxfId="112" stopIfTrue="1">
      <formula>'Orçamento Geral'!#REF!=1</formula>
    </cfRule>
    <cfRule type="expression" priority="59" dxfId="113" stopIfTrue="1">
      <formula>'Orçamento Geral'!#REF!=2</formula>
    </cfRule>
    <cfRule type="expression" priority="60" dxfId="114" stopIfTrue="1">
      <formula>'Orçamento Geral'!#REF!=3</formula>
    </cfRule>
  </conditionalFormatting>
  <conditionalFormatting sqref="C19">
    <cfRule type="expression" priority="25" dxfId="112" stopIfTrue="1">
      <formula>'Orçamento Geral'!#REF!=1</formula>
    </cfRule>
    <cfRule type="expression" priority="26" dxfId="113" stopIfTrue="1">
      <formula>'Orçamento Geral'!#REF!=2</formula>
    </cfRule>
    <cfRule type="expression" priority="27" dxfId="114" stopIfTrue="1">
      <formula>'Orçamento Geral'!#REF!=3</formula>
    </cfRule>
  </conditionalFormatting>
  <conditionalFormatting sqref="C18">
    <cfRule type="expression" priority="22" dxfId="112" stopIfTrue="1">
      <formula>'Orçamento Geral'!#REF!=1</formula>
    </cfRule>
    <cfRule type="expression" priority="23" dxfId="113" stopIfTrue="1">
      <formula>'Orçamento Geral'!#REF!=2</formula>
    </cfRule>
    <cfRule type="expression" priority="24" dxfId="114" stopIfTrue="1">
      <formula>'Orçamento Geral'!#REF!=3</formula>
    </cfRule>
  </conditionalFormatting>
  <conditionalFormatting sqref="C28">
    <cfRule type="expression" priority="7" dxfId="112" stopIfTrue="1">
      <formula>'Orçamento Geral'!#REF!=1</formula>
    </cfRule>
    <cfRule type="expression" priority="8" dxfId="113" stopIfTrue="1">
      <formula>'Orçamento Geral'!#REF!=2</formula>
    </cfRule>
    <cfRule type="expression" priority="9" dxfId="114" stopIfTrue="1">
      <formula>'Orçamento Geral'!#REF!=3</formula>
    </cfRule>
  </conditionalFormatting>
  <conditionalFormatting sqref="C21">
    <cfRule type="expression" priority="19" dxfId="112" stopIfTrue="1">
      <formula>'Orçamento Geral'!#REF!=1</formula>
    </cfRule>
    <cfRule type="expression" priority="20" dxfId="113" stopIfTrue="1">
      <formula>'Orçamento Geral'!#REF!=2</formula>
    </cfRule>
    <cfRule type="expression" priority="21" dxfId="114" stopIfTrue="1">
      <formula>'Orçamento Geral'!#REF!=3</formula>
    </cfRule>
  </conditionalFormatting>
  <conditionalFormatting sqref="C27">
    <cfRule type="expression" priority="13" dxfId="112" stopIfTrue="1">
      <formula>'Orçamento Geral'!#REF!=1</formula>
    </cfRule>
    <cfRule type="expression" priority="14" dxfId="113" stopIfTrue="1">
      <formula>'Orçamento Geral'!#REF!=2</formula>
    </cfRule>
    <cfRule type="expression" priority="15" dxfId="114" stopIfTrue="1">
      <formula>'Orçamento Geral'!#REF!=3</formula>
    </cfRule>
  </conditionalFormatting>
  <conditionalFormatting sqref="C26">
    <cfRule type="expression" priority="4" dxfId="112" stopIfTrue="1">
      <formula>'Orçamento Geral'!#REF!=1</formula>
    </cfRule>
    <cfRule type="expression" priority="5" dxfId="113" stopIfTrue="1">
      <formula>'Orçamento Geral'!#REF!=2</formula>
    </cfRule>
    <cfRule type="expression" priority="6" dxfId="114" stopIfTrue="1">
      <formula>'Orçamento Geral'!#REF!=3</formula>
    </cfRule>
  </conditionalFormatting>
  <conditionalFormatting sqref="C29:C30 C32:C33">
    <cfRule type="expression" priority="1" dxfId="112" stopIfTrue="1">
      <formula>'Orçamento Geral'!#REF!=1</formula>
    </cfRule>
    <cfRule type="expression" priority="2" dxfId="113" stopIfTrue="1">
      <formula>'Orçamento Geral'!#REF!=2</formula>
    </cfRule>
    <cfRule type="expression" priority="3" dxfId="114" stopIfTrue="1">
      <formula>'Orçamento Geral'!#REF!=3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2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39"/>
  <sheetViews>
    <sheetView view="pageBreakPreview" zoomScaleSheetLayoutView="100" zoomScalePageLayoutView="0" workbookViewId="0" topLeftCell="A2">
      <selection activeCell="I39" sqref="I39"/>
    </sheetView>
  </sheetViews>
  <sheetFormatPr defaultColWidth="9.140625" defaultRowHeight="12.75"/>
  <cols>
    <col min="1" max="1" width="6.421875" style="97" customWidth="1"/>
    <col min="2" max="2" width="9.421875" style="97" customWidth="1"/>
    <col min="3" max="3" width="51.7109375" style="97" customWidth="1"/>
    <col min="4" max="4" width="6.28125" style="97" customWidth="1"/>
    <col min="5" max="5" width="10.28125" style="97" customWidth="1"/>
    <col min="6" max="6" width="10.7109375" style="97" bestFit="1" customWidth="1"/>
    <col min="7" max="7" width="8.421875" style="97" customWidth="1"/>
    <col min="8" max="15" width="10.00390625" style="97" bestFit="1" customWidth="1"/>
    <col min="16" max="16" width="8.421875" style="97" customWidth="1"/>
    <col min="17" max="16384" width="9.140625" style="97" customWidth="1"/>
  </cols>
  <sheetData>
    <row r="1" ht="37.5" customHeight="1">
      <c r="A1" s="104" t="s">
        <v>43</v>
      </c>
    </row>
    <row r="2" spans="1:16" ht="12.75" customHeight="1">
      <c r="A2" s="252" t="s">
        <v>95</v>
      </c>
      <c r="B2" s="252"/>
      <c r="C2" s="252"/>
      <c r="D2" s="252"/>
      <c r="E2" s="252"/>
      <c r="F2" s="252"/>
      <c r="G2" s="252"/>
      <c r="H2" s="252"/>
      <c r="I2" s="252"/>
      <c r="J2" s="252"/>
      <c r="K2" s="252"/>
      <c r="L2" s="252"/>
      <c r="M2" s="252"/>
      <c r="N2" s="252"/>
      <c r="O2" s="252"/>
      <c r="P2" s="252"/>
    </row>
    <row r="3" spans="1:16" ht="18.75" customHeight="1">
      <c r="A3" s="252"/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252"/>
      <c r="P3" s="252"/>
    </row>
    <row r="4" spans="1:8" ht="12.75" customHeight="1">
      <c r="A4" s="105"/>
      <c r="B4" s="105"/>
      <c r="C4" s="105"/>
      <c r="D4" s="105"/>
      <c r="E4" s="105"/>
      <c r="F4" s="105"/>
      <c r="G4" s="105"/>
      <c r="H4" s="105"/>
    </row>
    <row r="5" spans="1:7" ht="15.75" customHeight="1">
      <c r="A5" s="253" t="str">
        <f>'P. BDI'!B3</f>
        <v>Edital :</v>
      </c>
      <c r="B5" s="253"/>
      <c r="C5" s="42" t="str">
        <f>QCI!C8</f>
        <v>Edital - xxx/xx</v>
      </c>
      <c r="D5" s="253" t="s">
        <v>57</v>
      </c>
      <c r="E5" s="253"/>
      <c r="F5" s="254">
        <f>'Orçamento Geral'!F5:G5</f>
        <v>61176.21</v>
      </c>
      <c r="G5" s="255"/>
    </row>
    <row r="6" spans="1:7" ht="12.75">
      <c r="A6" s="253" t="str">
        <f>'P. BDI'!B4</f>
        <v>Tomador: </v>
      </c>
      <c r="B6" s="253"/>
      <c r="C6" s="107" t="str">
        <f>QCI!C9</f>
        <v>Prefeitura Municipal de Dois Vizinhos - PR</v>
      </c>
      <c r="D6" s="253" t="s">
        <v>58</v>
      </c>
      <c r="E6" s="253"/>
      <c r="F6" s="256">
        <f>'Orçamento Geral'!F6:G6</f>
        <v>58.96615943539301</v>
      </c>
      <c r="G6" s="257"/>
    </row>
    <row r="7" spans="1:8" ht="12.75">
      <c r="A7" s="253" t="str">
        <f>'P. BDI'!B5</f>
        <v>Empreendimento: </v>
      </c>
      <c r="B7" s="253"/>
      <c r="C7" s="107" t="str">
        <f>QCI!C10</f>
        <v>RECAPEAMENTO ASFÁLTICO </v>
      </c>
      <c r="D7" s="106"/>
      <c r="E7" s="108"/>
      <c r="F7" s="108"/>
      <c r="G7" s="108"/>
      <c r="H7" s="108"/>
    </row>
    <row r="8" spans="1:8" ht="12.75">
      <c r="A8" s="253" t="str">
        <f>'P. BDI'!B6</f>
        <v>Local da Obra:</v>
      </c>
      <c r="B8" s="253"/>
      <c r="C8" s="107" t="str">
        <f>QCI!C11</f>
        <v>VARIAS RUAS</v>
      </c>
      <c r="D8" s="106"/>
      <c r="E8" s="108"/>
      <c r="F8" s="108"/>
      <c r="G8" s="108"/>
      <c r="H8" s="108"/>
    </row>
    <row r="9" spans="1:8" ht="12.75">
      <c r="A9" s="253" t="str">
        <f>'P. BDI'!B7</f>
        <v>Empresa Prop.:</v>
      </c>
      <c r="B9" s="253"/>
      <c r="C9" s="42" t="str">
        <f>QCI!C12</f>
        <v>xxxxxxxxxxxxxx</v>
      </c>
      <c r="D9" s="106"/>
      <c r="E9" s="108"/>
      <c r="F9" s="108"/>
      <c r="G9" s="108"/>
      <c r="H9" s="108"/>
    </row>
    <row r="10" spans="1:8" ht="12.75">
      <c r="A10" s="253" t="str">
        <f>'P. BDI'!B8</f>
        <v>CNPJ:</v>
      </c>
      <c r="B10" s="253"/>
      <c r="C10" s="42" t="str">
        <f>QCI!C13</f>
        <v>xxxxxxxxxxxxxx</v>
      </c>
      <c r="D10" s="106"/>
      <c r="E10" s="108"/>
      <c r="F10" s="108"/>
      <c r="G10" s="108"/>
      <c r="H10" s="108"/>
    </row>
    <row r="11" spans="1:8" ht="12.75">
      <c r="A11" s="253" t="str">
        <f>'P. BDI'!B9</f>
        <v>Data Do Orçamento:</v>
      </c>
      <c r="B11" s="253"/>
      <c r="C11" s="109">
        <f>QCI!C14</f>
        <v>43616</v>
      </c>
      <c r="D11" s="106"/>
      <c r="E11" s="106"/>
      <c r="F11" s="110"/>
      <c r="G11" s="111"/>
      <c r="H11" s="111"/>
    </row>
    <row r="12" spans="1:8" ht="12.75">
      <c r="A12" s="253" t="s">
        <v>81</v>
      </c>
      <c r="B12" s="253"/>
      <c r="C12" s="112">
        <f>QCI!C15</f>
        <v>0.2660482570301368</v>
      </c>
      <c r="D12" s="106"/>
      <c r="E12" s="106"/>
      <c r="F12" s="110"/>
      <c r="G12" s="111"/>
      <c r="H12" s="111"/>
    </row>
    <row r="13" spans="1:8" ht="12.75">
      <c r="A13" s="113"/>
      <c r="B13" s="114"/>
      <c r="C13" s="115"/>
      <c r="D13" s="108"/>
      <c r="E13" s="108"/>
      <c r="F13" s="108"/>
      <c r="G13" s="108"/>
      <c r="H13" s="108"/>
    </row>
    <row r="15" spans="2:16" ht="12.75">
      <c r="B15" s="116" t="s">
        <v>48</v>
      </c>
      <c r="C15" s="260" t="s">
        <v>75</v>
      </c>
      <c r="D15" s="260"/>
      <c r="E15" s="260" t="s">
        <v>82</v>
      </c>
      <c r="F15" s="260"/>
      <c r="G15" s="116" t="s">
        <v>83</v>
      </c>
      <c r="H15" s="116" t="s">
        <v>84</v>
      </c>
      <c r="I15" s="116" t="s">
        <v>85</v>
      </c>
      <c r="J15" s="116" t="s">
        <v>86</v>
      </c>
      <c r="K15" s="116" t="s">
        <v>87</v>
      </c>
      <c r="L15" s="116" t="s">
        <v>88</v>
      </c>
      <c r="M15" s="116" t="s">
        <v>89</v>
      </c>
      <c r="N15" s="116" t="s">
        <v>90</v>
      </c>
      <c r="O15" s="116" t="s">
        <v>91</v>
      </c>
      <c r="P15" s="116" t="s">
        <v>92</v>
      </c>
    </row>
    <row r="16" spans="2:16" ht="12.75">
      <c r="B16" s="117">
        <f>QCI!B26</f>
        <v>1</v>
      </c>
      <c r="C16" s="280" t="str">
        <f>QCI!C26</f>
        <v>TAPA BURACO  </v>
      </c>
      <c r="D16" s="280"/>
      <c r="E16" s="261">
        <f>QCI!F26</f>
        <v>385292.888546376</v>
      </c>
      <c r="F16" s="261"/>
      <c r="G16" s="99">
        <v>0.2</v>
      </c>
      <c r="H16" s="99">
        <v>0.2</v>
      </c>
      <c r="I16" s="99">
        <v>0.2</v>
      </c>
      <c r="J16" s="99">
        <v>0.2</v>
      </c>
      <c r="K16" s="99">
        <v>0.2</v>
      </c>
      <c r="L16" s="99"/>
      <c r="M16" s="118"/>
      <c r="N16" s="118"/>
      <c r="O16" s="118"/>
      <c r="P16" s="119">
        <f aca="true" t="shared" si="0" ref="P16:P23">SUM(G16:O16)</f>
        <v>1</v>
      </c>
    </row>
    <row r="17" spans="2:16" ht="12.75" customHeight="1">
      <c r="B17" s="117">
        <f>QCI!B27</f>
        <v>2</v>
      </c>
      <c r="C17" s="280" t="str">
        <f>QCI!C27</f>
        <v>CAPA ASFALTICA E= 4,0 CM </v>
      </c>
      <c r="D17" s="280"/>
      <c r="E17" s="261">
        <f>QCI!F27</f>
        <v>3105361.8528883527</v>
      </c>
      <c r="F17" s="261"/>
      <c r="G17" s="99">
        <v>0.161</v>
      </c>
      <c r="H17" s="99">
        <v>0.161</v>
      </c>
      <c r="I17" s="99">
        <v>0.161</v>
      </c>
      <c r="J17" s="99">
        <v>0.161</v>
      </c>
      <c r="K17" s="99">
        <v>0.161</v>
      </c>
      <c r="L17" s="99">
        <v>0.195</v>
      </c>
      <c r="M17" s="118"/>
      <c r="N17" s="118"/>
      <c r="O17" s="118"/>
      <c r="P17" s="119">
        <f t="shared" si="0"/>
        <v>1</v>
      </c>
    </row>
    <row r="18" spans="2:16" ht="12.75" customHeight="1">
      <c r="B18" s="117">
        <f>QCI!B28</f>
        <v>3</v>
      </c>
      <c r="C18" s="280" t="str">
        <f>QCI!C28</f>
        <v>RECOMPOSIÇÃO DE MEIO FIO </v>
      </c>
      <c r="D18" s="280"/>
      <c r="E18" s="261">
        <f>QCI!F28</f>
        <v>116671.41107835522</v>
      </c>
      <c r="F18" s="261"/>
      <c r="G18" s="99">
        <v>0.2</v>
      </c>
      <c r="H18" s="99">
        <v>0.2</v>
      </c>
      <c r="I18" s="99">
        <v>0.2</v>
      </c>
      <c r="J18" s="99">
        <v>0.2</v>
      </c>
      <c r="K18" s="99">
        <v>0.2</v>
      </c>
      <c r="L18" s="99"/>
      <c r="M18" s="120"/>
      <c r="N18" s="120"/>
      <c r="O18" s="120"/>
      <c r="P18" s="119">
        <f t="shared" si="0"/>
        <v>1</v>
      </c>
    </row>
    <row r="19" spans="2:16" ht="12.75">
      <c r="B19" s="117"/>
      <c r="C19" s="280"/>
      <c r="D19" s="280"/>
      <c r="E19" s="261"/>
      <c r="F19" s="261"/>
      <c r="G19" s="120"/>
      <c r="H19" s="120"/>
      <c r="I19" s="120"/>
      <c r="J19" s="120"/>
      <c r="K19" s="120"/>
      <c r="L19" s="120"/>
      <c r="M19" s="120"/>
      <c r="N19" s="120"/>
      <c r="O19" s="120"/>
      <c r="P19" s="119">
        <f t="shared" si="0"/>
        <v>0</v>
      </c>
    </row>
    <row r="20" spans="2:16" ht="12.75">
      <c r="B20" s="117"/>
      <c r="C20" s="280"/>
      <c r="D20" s="280"/>
      <c r="E20" s="261"/>
      <c r="F20" s="261"/>
      <c r="G20" s="120"/>
      <c r="H20" s="120"/>
      <c r="I20" s="120"/>
      <c r="J20" s="120"/>
      <c r="K20" s="120"/>
      <c r="L20" s="120"/>
      <c r="M20" s="120"/>
      <c r="N20" s="120"/>
      <c r="O20" s="120"/>
      <c r="P20" s="119">
        <f t="shared" si="0"/>
        <v>0</v>
      </c>
    </row>
    <row r="21" spans="2:16" ht="12.75">
      <c r="B21" s="117"/>
      <c r="C21" s="280"/>
      <c r="D21" s="280"/>
      <c r="E21" s="261"/>
      <c r="F21" s="261"/>
      <c r="G21" s="120"/>
      <c r="H21" s="120"/>
      <c r="I21" s="120"/>
      <c r="J21" s="120"/>
      <c r="K21" s="120"/>
      <c r="L21" s="120"/>
      <c r="M21" s="120"/>
      <c r="N21" s="120"/>
      <c r="O21" s="120"/>
      <c r="P21" s="119">
        <f t="shared" si="0"/>
        <v>0</v>
      </c>
    </row>
    <row r="22" spans="2:16" ht="12.75">
      <c r="B22" s="117"/>
      <c r="C22" s="280"/>
      <c r="D22" s="280"/>
      <c r="E22" s="261"/>
      <c r="F22" s="261"/>
      <c r="G22" s="120"/>
      <c r="H22" s="120"/>
      <c r="I22" s="120"/>
      <c r="J22" s="120"/>
      <c r="K22" s="120"/>
      <c r="L22" s="120"/>
      <c r="M22" s="120"/>
      <c r="N22" s="120"/>
      <c r="O22" s="120"/>
      <c r="P22" s="119">
        <f t="shared" si="0"/>
        <v>0</v>
      </c>
    </row>
    <row r="23" spans="2:16" ht="12.75">
      <c r="B23" s="121"/>
      <c r="C23" s="274"/>
      <c r="D23" s="274"/>
      <c r="E23" s="265"/>
      <c r="F23" s="265"/>
      <c r="G23" s="122"/>
      <c r="H23" s="122"/>
      <c r="I23" s="122"/>
      <c r="J23" s="122"/>
      <c r="K23" s="122"/>
      <c r="L23" s="122"/>
      <c r="M23" s="122"/>
      <c r="N23" s="122"/>
      <c r="O23" s="122"/>
      <c r="P23" s="119">
        <f t="shared" si="0"/>
        <v>0</v>
      </c>
    </row>
    <row r="24" spans="2:16" ht="12.75">
      <c r="B24" s="275" t="s">
        <v>94</v>
      </c>
      <c r="C24" s="275"/>
      <c r="D24" s="275"/>
      <c r="E24" s="278">
        <v>1</v>
      </c>
      <c r="F24" s="279"/>
      <c r="G24" s="123">
        <f aca="true" t="shared" si="1" ref="G24:O24">G25/$E$25</f>
        <v>0.16642690260256235</v>
      </c>
      <c r="H24" s="123">
        <f t="shared" si="1"/>
        <v>0.16642690260256235</v>
      </c>
      <c r="I24" s="123">
        <f t="shared" si="1"/>
        <v>0.16642690260256235</v>
      </c>
      <c r="J24" s="123">
        <f t="shared" si="1"/>
        <v>0.16642690260256235</v>
      </c>
      <c r="K24" s="123">
        <f t="shared" si="1"/>
        <v>0.16642690260256235</v>
      </c>
      <c r="L24" s="123">
        <f t="shared" si="1"/>
        <v>0.1678654869871882</v>
      </c>
      <c r="M24" s="123">
        <f t="shared" si="1"/>
        <v>0</v>
      </c>
      <c r="N24" s="123">
        <f t="shared" si="1"/>
        <v>0</v>
      </c>
      <c r="O24" s="123">
        <f t="shared" si="1"/>
        <v>0</v>
      </c>
      <c r="P24" s="124"/>
    </row>
    <row r="25" spans="2:16" ht="12.75">
      <c r="B25" s="275" t="s">
        <v>2</v>
      </c>
      <c r="C25" s="275"/>
      <c r="D25" s="275"/>
      <c r="E25" s="263">
        <f>SUM(E16:F23)</f>
        <v>3607326.152513084</v>
      </c>
      <c r="F25" s="258"/>
      <c r="G25" s="125">
        <f>(G16*$E$16)+(G17*$E$17)+(G18*$E$18)+(G19*$E$19)+(G20*$E$20)+(G21*$E$21)+(G22*$E$22)</f>
        <v>600356.118239971</v>
      </c>
      <c r="H25" s="125">
        <f aca="true" t="shared" si="2" ref="H25:O25">(H16*$E$16)+(H17*$E$17)+(H18*$E$18)+(H19*$E$19)+(H20*$E$20)+(H21*$E$21)+(H22*$E$22)</f>
        <v>600356.118239971</v>
      </c>
      <c r="I25" s="125">
        <f t="shared" si="2"/>
        <v>600356.118239971</v>
      </c>
      <c r="J25" s="125">
        <f t="shared" si="2"/>
        <v>600356.118239971</v>
      </c>
      <c r="K25" s="125">
        <f t="shared" si="2"/>
        <v>600356.118239971</v>
      </c>
      <c r="L25" s="125">
        <f t="shared" si="2"/>
        <v>605545.5613132288</v>
      </c>
      <c r="M25" s="125">
        <f t="shared" si="2"/>
        <v>0</v>
      </c>
      <c r="N25" s="125">
        <f t="shared" si="2"/>
        <v>0</v>
      </c>
      <c r="O25" s="125">
        <f t="shared" si="2"/>
        <v>0</v>
      </c>
      <c r="P25" s="126"/>
    </row>
    <row r="26" spans="2:16" ht="12.75">
      <c r="B26" s="275" t="s">
        <v>93</v>
      </c>
      <c r="C26" s="275"/>
      <c r="D26" s="275"/>
      <c r="E26" s="276"/>
      <c r="F26" s="277"/>
      <c r="G26" s="127">
        <f>G25</f>
        <v>600356.118239971</v>
      </c>
      <c r="H26" s="127">
        <f>H25+G26</f>
        <v>1200712.236479942</v>
      </c>
      <c r="I26" s="127">
        <f aca="true" t="shared" si="3" ref="I26:O26">I25+H26</f>
        <v>1801068.354719913</v>
      </c>
      <c r="J26" s="127">
        <f t="shared" si="3"/>
        <v>2401424.472959884</v>
      </c>
      <c r="K26" s="127">
        <f t="shared" si="3"/>
        <v>3001780.591199855</v>
      </c>
      <c r="L26" s="127">
        <f t="shared" si="3"/>
        <v>3607326.1525130835</v>
      </c>
      <c r="M26" s="127">
        <f t="shared" si="3"/>
        <v>3607326.1525130835</v>
      </c>
      <c r="N26" s="127">
        <f t="shared" si="3"/>
        <v>3607326.1525130835</v>
      </c>
      <c r="O26" s="127">
        <f t="shared" si="3"/>
        <v>3607326.1525130835</v>
      </c>
      <c r="P26" s="128"/>
    </row>
    <row r="32" spans="6:12" ht="12.75">
      <c r="F32" s="129" t="s">
        <v>96</v>
      </c>
      <c r="G32" s="100"/>
      <c r="H32" s="101"/>
      <c r="I32" s="98"/>
      <c r="L32" s="130"/>
    </row>
    <row r="33" spans="6:9" ht="12.75">
      <c r="F33" s="131" t="s">
        <v>98</v>
      </c>
      <c r="G33" s="102"/>
      <c r="H33" s="98"/>
      <c r="I33" s="98"/>
    </row>
    <row r="34" spans="6:7" ht="12.75">
      <c r="F34" s="133"/>
      <c r="G34" s="41"/>
    </row>
    <row r="35" spans="6:7" ht="12.75">
      <c r="F35" s="133"/>
      <c r="G35" s="41"/>
    </row>
    <row r="36" spans="6:7" ht="12.75">
      <c r="F36" s="38"/>
      <c r="G36" s="134"/>
    </row>
    <row r="37" spans="6:7" ht="12.75">
      <c r="F37" s="134"/>
      <c r="G37" s="134"/>
    </row>
    <row r="38" spans="6:9" ht="12.75">
      <c r="F38" s="129" t="s">
        <v>97</v>
      </c>
      <c r="G38" s="100"/>
      <c r="H38" s="101"/>
      <c r="I38" s="98"/>
    </row>
    <row r="39" spans="6:9" ht="12.75">
      <c r="F39" s="131" t="s">
        <v>38</v>
      </c>
      <c r="G39" s="102"/>
      <c r="H39" s="98"/>
      <c r="I39" s="98"/>
    </row>
  </sheetData>
  <sheetProtection password="C637" sheet="1" selectLockedCells="1"/>
  <mergeCells count="37">
    <mergeCell ref="C15:D15"/>
    <mergeCell ref="C16:D16"/>
    <mergeCell ref="C17:D17"/>
    <mergeCell ref="C18:D18"/>
    <mergeCell ref="C19:D19"/>
    <mergeCell ref="C20:D20"/>
    <mergeCell ref="E15:F15"/>
    <mergeCell ref="E16:F16"/>
    <mergeCell ref="E17:F17"/>
    <mergeCell ref="C21:D21"/>
    <mergeCell ref="C22:D22"/>
    <mergeCell ref="E18:F18"/>
    <mergeCell ref="E19:F19"/>
    <mergeCell ref="E20:F20"/>
    <mergeCell ref="E21:F21"/>
    <mergeCell ref="E22:F22"/>
    <mergeCell ref="C23:D23"/>
    <mergeCell ref="B26:D26"/>
    <mergeCell ref="E26:F26"/>
    <mergeCell ref="E23:F23"/>
    <mergeCell ref="E24:F24"/>
    <mergeCell ref="E25:F25"/>
    <mergeCell ref="B25:D25"/>
    <mergeCell ref="B24:D24"/>
    <mergeCell ref="A11:B11"/>
    <mergeCell ref="A12:B12"/>
    <mergeCell ref="A7:B7"/>
    <mergeCell ref="A8:B8"/>
    <mergeCell ref="A9:B9"/>
    <mergeCell ref="A10:B10"/>
    <mergeCell ref="D5:E5"/>
    <mergeCell ref="F5:G5"/>
    <mergeCell ref="A6:B6"/>
    <mergeCell ref="D6:E6"/>
    <mergeCell ref="F6:G6"/>
    <mergeCell ref="A2:P3"/>
    <mergeCell ref="A5:B5"/>
  </mergeCells>
  <conditionalFormatting sqref="C16:C22">
    <cfRule type="expression" priority="13" dxfId="112" stopIfTrue="1">
      <formula>$J16=1</formula>
    </cfRule>
    <cfRule type="expression" priority="14" dxfId="113" stopIfTrue="1">
      <formula>$K16=2</formula>
    </cfRule>
    <cfRule type="expression" priority="15" dxfId="114" stopIfTrue="1">
      <formula>$K16=3</formula>
    </cfRule>
  </conditionalFormatting>
  <conditionalFormatting sqref="C23">
    <cfRule type="expression" priority="7" dxfId="112" stopIfTrue="1">
      <formula>$J23=1</formula>
    </cfRule>
    <cfRule type="expression" priority="8" dxfId="113" stopIfTrue="1">
      <formula>$K23=2</formula>
    </cfRule>
    <cfRule type="expression" priority="9" dxfId="114" stopIfTrue="1">
      <formula>$K23=3</formula>
    </cfRule>
  </conditionalFormatting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landscape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O45"/>
  <sheetViews>
    <sheetView zoomScaleSheetLayoutView="90" zoomScalePageLayoutView="0" workbookViewId="0" topLeftCell="A13">
      <selection activeCell="J20" sqref="J20"/>
    </sheetView>
  </sheetViews>
  <sheetFormatPr defaultColWidth="9.140625" defaultRowHeight="12.75"/>
  <cols>
    <col min="3" max="3" width="53.28125" style="0" customWidth="1"/>
    <col min="13" max="13" width="25.28125" style="0" customWidth="1"/>
  </cols>
  <sheetData>
    <row r="1" spans="1:7" ht="36" customHeight="1">
      <c r="A1" s="281" t="s">
        <v>136</v>
      </c>
      <c r="B1" s="282"/>
      <c r="C1" s="281" t="s">
        <v>155</v>
      </c>
      <c r="D1" s="283"/>
      <c r="E1" s="283"/>
      <c r="F1" s="282"/>
      <c r="G1" s="71" t="s">
        <v>193</v>
      </c>
    </row>
    <row r="2" spans="1:7" ht="38.25">
      <c r="A2" s="15" t="s">
        <v>48</v>
      </c>
      <c r="B2" s="15" t="s">
        <v>179</v>
      </c>
      <c r="C2" s="15" t="s">
        <v>50</v>
      </c>
      <c r="D2" s="15" t="s">
        <v>137</v>
      </c>
      <c r="E2" s="15" t="s">
        <v>52</v>
      </c>
      <c r="F2" s="15" t="s">
        <v>51</v>
      </c>
      <c r="G2" s="15" t="s">
        <v>54</v>
      </c>
    </row>
    <row r="3" spans="1:7" ht="12.75">
      <c r="A3" s="92"/>
      <c r="B3" s="56"/>
      <c r="C3" s="52"/>
      <c r="D3" s="72"/>
      <c r="E3" s="55"/>
      <c r="F3" s="55"/>
      <c r="G3" s="53"/>
    </row>
    <row r="4" spans="1:7" ht="33.75">
      <c r="A4" s="92" t="s">
        <v>138</v>
      </c>
      <c r="B4" s="56">
        <v>1518</v>
      </c>
      <c r="C4" s="60" t="s">
        <v>200</v>
      </c>
      <c r="D4" s="58" t="s">
        <v>153</v>
      </c>
      <c r="E4" s="78">
        <v>2.5548</v>
      </c>
      <c r="F4" s="73" t="s">
        <v>172</v>
      </c>
      <c r="G4" s="93">
        <f aca="true" t="shared" si="0" ref="G4:G9">F4*E4</f>
        <v>823.923</v>
      </c>
    </row>
    <row r="5" spans="1:7" ht="33.75">
      <c r="A5" s="92" t="s">
        <v>139</v>
      </c>
      <c r="B5" s="56">
        <v>5835</v>
      </c>
      <c r="C5" s="60" t="s">
        <v>147</v>
      </c>
      <c r="D5" s="58" t="s">
        <v>154</v>
      </c>
      <c r="E5" s="78">
        <v>0.036</v>
      </c>
      <c r="F5" s="73" t="s">
        <v>173</v>
      </c>
      <c r="G5" s="93">
        <f t="shared" si="0"/>
        <v>8.181</v>
      </c>
    </row>
    <row r="6" spans="1:7" ht="12.75">
      <c r="A6" s="92" t="s">
        <v>140</v>
      </c>
      <c r="B6" s="56">
        <v>88314</v>
      </c>
      <c r="C6" s="60" t="s">
        <v>148</v>
      </c>
      <c r="D6" s="58" t="s">
        <v>145</v>
      </c>
      <c r="E6" s="78">
        <v>1.8834</v>
      </c>
      <c r="F6" s="73" t="s">
        <v>174</v>
      </c>
      <c r="G6" s="93">
        <f t="shared" si="0"/>
        <v>30.190902</v>
      </c>
    </row>
    <row r="7" spans="1:7" ht="45">
      <c r="A7" s="92" t="s">
        <v>141</v>
      </c>
      <c r="B7" s="56">
        <v>91386</v>
      </c>
      <c r="C7" s="60" t="s">
        <v>149</v>
      </c>
      <c r="D7" s="58" t="s">
        <v>154</v>
      </c>
      <c r="E7" s="78">
        <v>0.0899</v>
      </c>
      <c r="F7" s="73" t="s">
        <v>175</v>
      </c>
      <c r="G7" s="93">
        <f t="shared" si="0"/>
        <v>14.677073999999998</v>
      </c>
    </row>
    <row r="8" spans="1:7" ht="33.75">
      <c r="A8" s="92" t="s">
        <v>142</v>
      </c>
      <c r="B8" s="56">
        <v>95631</v>
      </c>
      <c r="C8" s="60" t="s">
        <v>150</v>
      </c>
      <c r="D8" s="58" t="s">
        <v>154</v>
      </c>
      <c r="E8" s="78">
        <v>0.0805</v>
      </c>
      <c r="F8" s="73" t="s">
        <v>176</v>
      </c>
      <c r="G8" s="93">
        <f t="shared" si="0"/>
        <v>10.51008</v>
      </c>
    </row>
    <row r="9" spans="1:7" ht="33.75">
      <c r="A9" s="92" t="s">
        <v>143</v>
      </c>
      <c r="B9" s="56">
        <v>96463</v>
      </c>
      <c r="C9" s="60" t="s">
        <v>152</v>
      </c>
      <c r="D9" s="58" t="s">
        <v>154</v>
      </c>
      <c r="E9" s="78">
        <v>0.0419</v>
      </c>
      <c r="F9" s="73" t="s">
        <v>178</v>
      </c>
      <c r="G9" s="93">
        <f t="shared" si="0"/>
        <v>5.440715</v>
      </c>
    </row>
    <row r="10" spans="1:7" ht="12.75">
      <c r="A10" s="92"/>
      <c r="B10" s="56"/>
      <c r="C10" s="52"/>
      <c r="D10" s="72"/>
      <c r="E10" s="55"/>
      <c r="F10" s="55"/>
      <c r="G10" s="53"/>
    </row>
    <row r="11" spans="1:7" ht="12.75">
      <c r="A11" s="284" t="s">
        <v>54</v>
      </c>
      <c r="B11" s="285"/>
      <c r="C11" s="285"/>
      <c r="D11" s="285"/>
      <c r="E11" s="285"/>
      <c r="F11" s="286"/>
      <c r="G11" s="213">
        <f>ROUND(SUM(G4:G9),2)</f>
        <v>892.92</v>
      </c>
    </row>
    <row r="14" spans="1:7" ht="44.25" customHeight="1">
      <c r="A14" s="281" t="s">
        <v>156</v>
      </c>
      <c r="B14" s="282"/>
      <c r="C14" s="281" t="s">
        <v>106</v>
      </c>
      <c r="D14" s="283"/>
      <c r="E14" s="283"/>
      <c r="F14" s="282"/>
      <c r="G14" s="71" t="s">
        <v>193</v>
      </c>
    </row>
    <row r="15" spans="1:7" ht="38.25">
      <c r="A15" s="15" t="s">
        <v>48</v>
      </c>
      <c r="B15" s="15" t="s">
        <v>179</v>
      </c>
      <c r="C15" s="15" t="s">
        <v>50</v>
      </c>
      <c r="D15" s="15" t="s">
        <v>137</v>
      </c>
      <c r="E15" s="15" t="s">
        <v>52</v>
      </c>
      <c r="F15" s="15" t="s">
        <v>51</v>
      </c>
      <c r="G15" s="15" t="s">
        <v>54</v>
      </c>
    </row>
    <row r="16" spans="1:7" ht="12.75">
      <c r="A16" s="92"/>
      <c r="B16" s="56"/>
      <c r="C16" s="52"/>
      <c r="D16" s="72"/>
      <c r="E16" s="55"/>
      <c r="F16" s="55"/>
      <c r="G16" s="53"/>
    </row>
    <row r="17" spans="1:7" ht="33.75">
      <c r="A17" s="92" t="s">
        <v>138</v>
      </c>
      <c r="B17" s="56">
        <v>1518</v>
      </c>
      <c r="C17" s="60" t="s">
        <v>200</v>
      </c>
      <c r="D17" s="58" t="s">
        <v>153</v>
      </c>
      <c r="E17" s="78">
        <v>2.5548</v>
      </c>
      <c r="F17" s="73" t="s">
        <v>172</v>
      </c>
      <c r="G17" s="93">
        <f aca="true" t="shared" si="1" ref="G17:G22">F17*E17</f>
        <v>823.923</v>
      </c>
    </row>
    <row r="18" spans="1:7" ht="33.75">
      <c r="A18" s="92" t="s">
        <v>139</v>
      </c>
      <c r="B18" s="56">
        <v>5835</v>
      </c>
      <c r="C18" s="60" t="s">
        <v>147</v>
      </c>
      <c r="D18" s="58" t="s">
        <v>154</v>
      </c>
      <c r="E18" s="78">
        <v>0.058</v>
      </c>
      <c r="F18" s="73" t="s">
        <v>173</v>
      </c>
      <c r="G18" s="93">
        <f t="shared" si="1"/>
        <v>13.1805</v>
      </c>
    </row>
    <row r="19" spans="1:7" ht="12.75">
      <c r="A19" s="92" t="s">
        <v>142</v>
      </c>
      <c r="B19" s="56" t="s">
        <v>146</v>
      </c>
      <c r="C19" s="60" t="s">
        <v>148</v>
      </c>
      <c r="D19" s="58" t="s">
        <v>145</v>
      </c>
      <c r="E19" s="78">
        <v>1.4126</v>
      </c>
      <c r="F19" s="73" t="s">
        <v>174</v>
      </c>
      <c r="G19" s="93">
        <f t="shared" si="1"/>
        <v>22.643978000000004</v>
      </c>
    </row>
    <row r="20" spans="1:7" ht="33.75">
      <c r="A20" s="92" t="s">
        <v>144</v>
      </c>
      <c r="B20" s="56">
        <v>95631</v>
      </c>
      <c r="C20" s="60" t="s">
        <v>150</v>
      </c>
      <c r="D20" s="58" t="s">
        <v>154</v>
      </c>
      <c r="E20" s="78">
        <v>0.0951</v>
      </c>
      <c r="F20" s="73" t="s">
        <v>176</v>
      </c>
      <c r="G20" s="93">
        <f t="shared" si="1"/>
        <v>12.416256</v>
      </c>
    </row>
    <row r="21" spans="1:7" ht="22.5">
      <c r="A21" s="92"/>
      <c r="B21" s="56">
        <v>96157</v>
      </c>
      <c r="C21" s="60" t="s">
        <v>151</v>
      </c>
      <c r="D21" s="58" t="s">
        <v>154</v>
      </c>
      <c r="E21" s="78">
        <v>0.0427</v>
      </c>
      <c r="F21" s="73" t="s">
        <v>177</v>
      </c>
      <c r="G21" s="93">
        <f t="shared" si="1"/>
        <v>3.461689</v>
      </c>
    </row>
    <row r="22" spans="1:7" ht="33.75">
      <c r="A22" s="92"/>
      <c r="B22" s="56">
        <v>96463</v>
      </c>
      <c r="C22" s="60" t="s">
        <v>152</v>
      </c>
      <c r="D22" s="58" t="s">
        <v>154</v>
      </c>
      <c r="E22" s="78">
        <v>0.0495</v>
      </c>
      <c r="F22" s="73" t="s">
        <v>178</v>
      </c>
      <c r="G22" s="93">
        <f t="shared" si="1"/>
        <v>6.427575</v>
      </c>
    </row>
    <row r="23" spans="1:7" ht="12.75">
      <c r="A23" s="92"/>
      <c r="B23" s="56"/>
      <c r="C23" s="60"/>
      <c r="D23" s="58"/>
      <c r="E23" s="73"/>
      <c r="F23" s="73"/>
      <c r="G23" s="93"/>
    </row>
    <row r="24" spans="1:7" ht="12.75">
      <c r="A24" s="92"/>
      <c r="B24" s="56"/>
      <c r="C24" s="52"/>
      <c r="D24" s="72"/>
      <c r="E24" s="55"/>
      <c r="F24" s="55"/>
      <c r="G24" s="53"/>
    </row>
    <row r="25" spans="1:7" ht="12.75">
      <c r="A25" s="284" t="s">
        <v>54</v>
      </c>
      <c r="B25" s="285"/>
      <c r="C25" s="285"/>
      <c r="D25" s="285"/>
      <c r="E25" s="285"/>
      <c r="F25" s="286"/>
      <c r="G25" s="213">
        <f>ROUND(SUM(G16:G23),2)</f>
        <v>882.05</v>
      </c>
    </row>
    <row r="29" spans="1:7" ht="44.25" customHeight="1">
      <c r="A29" s="281" t="s">
        <v>166</v>
      </c>
      <c r="B29" s="282"/>
      <c r="C29" s="281" t="s">
        <v>167</v>
      </c>
      <c r="D29" s="283"/>
      <c r="E29" s="283"/>
      <c r="F29" s="282"/>
      <c r="G29" s="71" t="s">
        <v>168</v>
      </c>
    </row>
    <row r="30" spans="1:7" ht="38.25">
      <c r="A30" s="15" t="s">
        <v>48</v>
      </c>
      <c r="B30" s="15" t="s">
        <v>179</v>
      </c>
      <c r="C30" s="15" t="s">
        <v>50</v>
      </c>
      <c r="D30" s="15" t="s">
        <v>137</v>
      </c>
      <c r="E30" s="15" t="s">
        <v>52</v>
      </c>
      <c r="F30" s="15" t="s">
        <v>51</v>
      </c>
      <c r="G30" s="15" t="s">
        <v>54</v>
      </c>
    </row>
    <row r="31" spans="1:7" ht="12.75">
      <c r="A31" s="92"/>
      <c r="B31" s="56" t="s">
        <v>162</v>
      </c>
      <c r="C31" s="52" t="s">
        <v>163</v>
      </c>
      <c r="D31" s="72" t="s">
        <v>145</v>
      </c>
      <c r="E31" s="76">
        <v>0.06559</v>
      </c>
      <c r="F31" s="55">
        <v>16.8</v>
      </c>
      <c r="G31" s="93">
        <f>F31*E31</f>
        <v>1.101912</v>
      </c>
    </row>
    <row r="32" spans="1:7" ht="33.75">
      <c r="A32" s="92"/>
      <c r="B32" s="56" t="s">
        <v>164</v>
      </c>
      <c r="C32" s="60" t="s">
        <v>165</v>
      </c>
      <c r="D32" s="58" t="s">
        <v>154</v>
      </c>
      <c r="E32" s="77">
        <v>0.015</v>
      </c>
      <c r="F32" s="73">
        <v>1.25</v>
      </c>
      <c r="G32" s="93">
        <f>F32*E32</f>
        <v>0.01875</v>
      </c>
    </row>
    <row r="33" spans="1:7" ht="22.5">
      <c r="A33" s="92"/>
      <c r="B33" s="56" t="s">
        <v>169</v>
      </c>
      <c r="C33" s="60" t="s">
        <v>170</v>
      </c>
      <c r="D33" s="58" t="s">
        <v>154</v>
      </c>
      <c r="E33" s="73">
        <v>0.008</v>
      </c>
      <c r="F33" s="73" t="s">
        <v>171</v>
      </c>
      <c r="G33" s="93">
        <f>F33*E33</f>
        <v>0.82712</v>
      </c>
    </row>
    <row r="34" spans="1:7" ht="12.75">
      <c r="A34" s="92"/>
      <c r="B34" s="56"/>
      <c r="C34" s="52"/>
      <c r="D34" s="72"/>
      <c r="E34" s="55"/>
      <c r="F34" s="55"/>
      <c r="G34" s="53"/>
    </row>
    <row r="35" spans="1:7" ht="12.75">
      <c r="A35" s="284" t="s">
        <v>54</v>
      </c>
      <c r="B35" s="285"/>
      <c r="C35" s="285"/>
      <c r="D35" s="285"/>
      <c r="E35" s="285"/>
      <c r="F35" s="286"/>
      <c r="G35" s="213">
        <f>ROUND(SUM(G31:G33),2)</f>
        <v>1.95</v>
      </c>
    </row>
    <row r="39" spans="1:15" ht="33.75" customHeight="1">
      <c r="A39" s="281" t="s">
        <v>185</v>
      </c>
      <c r="B39" s="282"/>
      <c r="C39" s="281" t="s">
        <v>186</v>
      </c>
      <c r="D39" s="283"/>
      <c r="E39" s="283"/>
      <c r="F39" s="282"/>
      <c r="G39" s="71" t="s">
        <v>161</v>
      </c>
      <c r="O39" s="97"/>
    </row>
    <row r="40" spans="1:7" ht="38.25">
      <c r="A40" s="15" t="s">
        <v>48</v>
      </c>
      <c r="B40" s="15" t="s">
        <v>179</v>
      </c>
      <c r="C40" s="15" t="s">
        <v>50</v>
      </c>
      <c r="D40" s="15" t="s">
        <v>137</v>
      </c>
      <c r="E40" s="15" t="s">
        <v>52</v>
      </c>
      <c r="F40" s="15" t="s">
        <v>51</v>
      </c>
      <c r="G40" s="15" t="s">
        <v>54</v>
      </c>
    </row>
    <row r="41" spans="1:7" ht="12.75">
      <c r="A41" s="92"/>
      <c r="B41" s="56" t="s">
        <v>162</v>
      </c>
      <c r="C41" s="52" t="s">
        <v>163</v>
      </c>
      <c r="D41" s="72" t="s">
        <v>145</v>
      </c>
      <c r="E41" s="76">
        <v>0.08</v>
      </c>
      <c r="F41" s="55">
        <v>16.8</v>
      </c>
      <c r="G41" s="93">
        <f>F41*E41</f>
        <v>1.344</v>
      </c>
    </row>
    <row r="42" spans="1:7" ht="45">
      <c r="A42" s="92"/>
      <c r="B42" s="56" t="s">
        <v>187</v>
      </c>
      <c r="C42" s="60" t="s">
        <v>188</v>
      </c>
      <c r="D42" s="58" t="s">
        <v>154</v>
      </c>
      <c r="E42" s="73">
        <v>0.02356</v>
      </c>
      <c r="F42" s="73" t="s">
        <v>189</v>
      </c>
      <c r="G42" s="93">
        <f>F42*E42</f>
        <v>2.2737756</v>
      </c>
    </row>
    <row r="43" spans="1:7" ht="22.5">
      <c r="A43" s="92"/>
      <c r="B43" s="56" t="s">
        <v>190</v>
      </c>
      <c r="C43" s="60" t="s">
        <v>191</v>
      </c>
      <c r="D43" s="58" t="s">
        <v>103</v>
      </c>
      <c r="E43" s="73">
        <v>0.045</v>
      </c>
      <c r="F43" s="73" t="s">
        <v>192</v>
      </c>
      <c r="G43" s="93">
        <f>F43*E43</f>
        <v>0.23265</v>
      </c>
    </row>
    <row r="44" spans="1:7" ht="12.75">
      <c r="A44" s="92"/>
      <c r="B44" s="56"/>
      <c r="C44" s="52"/>
      <c r="D44" s="72"/>
      <c r="E44" s="55"/>
      <c r="F44" s="55"/>
      <c r="G44" s="53"/>
    </row>
    <row r="45" spans="1:7" ht="12.75">
      <c r="A45" s="284" t="s">
        <v>54</v>
      </c>
      <c r="B45" s="285"/>
      <c r="C45" s="285"/>
      <c r="D45" s="285"/>
      <c r="E45" s="285"/>
      <c r="F45" s="286"/>
      <c r="G45" s="213">
        <f>ROUND(SUM(G41:G43),2)</f>
        <v>3.85</v>
      </c>
    </row>
  </sheetData>
  <sheetProtection password="C637" sheet="1" selectLockedCells="1"/>
  <mergeCells count="12">
    <mergeCell ref="A29:B29"/>
    <mergeCell ref="C29:F29"/>
    <mergeCell ref="A35:F35"/>
    <mergeCell ref="A39:B39"/>
    <mergeCell ref="C39:F39"/>
    <mergeCell ref="A45:F45"/>
    <mergeCell ref="A1:B1"/>
    <mergeCell ref="C1:F1"/>
    <mergeCell ref="A11:F11"/>
    <mergeCell ref="A14:B14"/>
    <mergeCell ref="C14:F14"/>
    <mergeCell ref="A25:F25"/>
  </mergeCells>
  <conditionalFormatting sqref="C10 C4 C21:C23">
    <cfRule type="expression" priority="82" dxfId="112" stopIfTrue="1">
      <formula>Comp!#REF!=1</formula>
    </cfRule>
    <cfRule type="expression" priority="83" dxfId="113" stopIfTrue="1">
      <formula>Comp!#REF!=2</formula>
    </cfRule>
    <cfRule type="expression" priority="84" dxfId="114" stopIfTrue="1">
      <formula>Comp!#REF!=3</formula>
    </cfRule>
  </conditionalFormatting>
  <conditionalFormatting sqref="C7:C8">
    <cfRule type="expression" priority="79" dxfId="112" stopIfTrue="1">
      <formula>Comp!#REF!=1</formula>
    </cfRule>
    <cfRule type="expression" priority="80" dxfId="113" stopIfTrue="1">
      <formula>Comp!#REF!=2</formula>
    </cfRule>
    <cfRule type="expression" priority="81" dxfId="114" stopIfTrue="1">
      <formula>Comp!#REF!=3</formula>
    </cfRule>
  </conditionalFormatting>
  <conditionalFormatting sqref="C3">
    <cfRule type="expression" priority="73" dxfId="112" stopIfTrue="1">
      <formula>Comp!#REF!=1</formula>
    </cfRule>
    <cfRule type="expression" priority="74" dxfId="113" stopIfTrue="1">
      <formula>Comp!#REF!=2</formula>
    </cfRule>
    <cfRule type="expression" priority="75" dxfId="114" stopIfTrue="1">
      <formula>Comp!#REF!=3</formula>
    </cfRule>
  </conditionalFormatting>
  <conditionalFormatting sqref="C5">
    <cfRule type="expression" priority="70" dxfId="112" stopIfTrue="1">
      <formula>Comp!#REF!=1</formula>
    </cfRule>
    <cfRule type="expression" priority="71" dxfId="113" stopIfTrue="1">
      <formula>Comp!#REF!=2</formula>
    </cfRule>
    <cfRule type="expression" priority="72" dxfId="114" stopIfTrue="1">
      <formula>Comp!#REF!=3</formula>
    </cfRule>
  </conditionalFormatting>
  <conditionalFormatting sqref="C24 C17">
    <cfRule type="expression" priority="46" dxfId="112" stopIfTrue="1">
      <formula>Comp!#REF!=1</formula>
    </cfRule>
    <cfRule type="expression" priority="47" dxfId="113" stopIfTrue="1">
      <formula>Comp!#REF!=2</formula>
    </cfRule>
    <cfRule type="expression" priority="48" dxfId="114" stopIfTrue="1">
      <formula>Comp!#REF!=3</formula>
    </cfRule>
  </conditionalFormatting>
  <conditionalFormatting sqref="C6">
    <cfRule type="expression" priority="64" dxfId="112" stopIfTrue="1">
      <formula>Comp!#REF!=1</formula>
    </cfRule>
    <cfRule type="expression" priority="65" dxfId="113" stopIfTrue="1">
      <formula>Comp!#REF!=2</formula>
    </cfRule>
    <cfRule type="expression" priority="66" dxfId="114" stopIfTrue="1">
      <formula>Comp!#REF!=3</formula>
    </cfRule>
  </conditionalFormatting>
  <conditionalFormatting sqref="C16">
    <cfRule type="expression" priority="40" dxfId="112" stopIfTrue="1">
      <formula>Comp!#REF!=1</formula>
    </cfRule>
    <cfRule type="expression" priority="41" dxfId="113" stopIfTrue="1">
      <formula>Comp!#REF!=2</formula>
    </cfRule>
    <cfRule type="expression" priority="42" dxfId="114" stopIfTrue="1">
      <formula>Comp!#REF!=3</formula>
    </cfRule>
  </conditionalFormatting>
  <conditionalFormatting sqref="C9">
    <cfRule type="expression" priority="58" dxfId="112" stopIfTrue="1">
      <formula>Comp!#REF!=1</formula>
    </cfRule>
    <cfRule type="expression" priority="59" dxfId="113" stopIfTrue="1">
      <formula>Comp!#REF!=2</formula>
    </cfRule>
    <cfRule type="expression" priority="60" dxfId="114" stopIfTrue="1">
      <formula>Comp!#REF!=3</formula>
    </cfRule>
  </conditionalFormatting>
  <conditionalFormatting sqref="C19">
    <cfRule type="expression" priority="43" dxfId="112" stopIfTrue="1">
      <formula>Comp!#REF!=1</formula>
    </cfRule>
    <cfRule type="expression" priority="44" dxfId="113" stopIfTrue="1">
      <formula>Comp!#REF!=2</formula>
    </cfRule>
    <cfRule type="expression" priority="45" dxfId="114" stopIfTrue="1">
      <formula>Comp!#REF!=3</formula>
    </cfRule>
  </conditionalFormatting>
  <conditionalFormatting sqref="C18">
    <cfRule type="expression" priority="37" dxfId="112" stopIfTrue="1">
      <formula>Comp!#REF!=1</formula>
    </cfRule>
    <cfRule type="expression" priority="38" dxfId="113" stopIfTrue="1">
      <formula>Comp!#REF!=2</formula>
    </cfRule>
    <cfRule type="expression" priority="39" dxfId="114" stopIfTrue="1">
      <formula>Comp!#REF!=3</formula>
    </cfRule>
  </conditionalFormatting>
  <conditionalFormatting sqref="C20">
    <cfRule type="expression" priority="28" dxfId="112" stopIfTrue="1">
      <formula>Comp!#REF!=1</formula>
    </cfRule>
    <cfRule type="expression" priority="29" dxfId="113" stopIfTrue="1">
      <formula>Comp!#REF!=2</formula>
    </cfRule>
    <cfRule type="expression" priority="30" dxfId="114" stopIfTrue="1">
      <formula>Comp!#REF!=3</formula>
    </cfRule>
  </conditionalFormatting>
  <conditionalFormatting sqref="C34 C32">
    <cfRule type="expression" priority="22" dxfId="112" stopIfTrue="1">
      <formula>Comp!#REF!=1</formula>
    </cfRule>
    <cfRule type="expression" priority="23" dxfId="113" stopIfTrue="1">
      <formula>Comp!#REF!=2</formula>
    </cfRule>
    <cfRule type="expression" priority="24" dxfId="114" stopIfTrue="1">
      <formula>Comp!#REF!=3</formula>
    </cfRule>
  </conditionalFormatting>
  <conditionalFormatting sqref="C31">
    <cfRule type="expression" priority="16" dxfId="112" stopIfTrue="1">
      <formula>Comp!#REF!=1</formula>
    </cfRule>
    <cfRule type="expression" priority="17" dxfId="113" stopIfTrue="1">
      <formula>Comp!#REF!=2</formula>
    </cfRule>
    <cfRule type="expression" priority="18" dxfId="114" stopIfTrue="1">
      <formula>Comp!#REF!=3</formula>
    </cfRule>
  </conditionalFormatting>
  <conditionalFormatting sqref="C33">
    <cfRule type="expression" priority="13" dxfId="112" stopIfTrue="1">
      <formula>Comp!#REF!=1</formula>
    </cfRule>
    <cfRule type="expression" priority="14" dxfId="113" stopIfTrue="1">
      <formula>Comp!#REF!=2</formula>
    </cfRule>
    <cfRule type="expression" priority="15" dxfId="114" stopIfTrue="1">
      <formula>Comp!#REF!=3</formula>
    </cfRule>
  </conditionalFormatting>
  <conditionalFormatting sqref="C44 C42">
    <cfRule type="expression" priority="7" dxfId="112" stopIfTrue="1">
      <formula>Comp!#REF!=1</formula>
    </cfRule>
    <cfRule type="expression" priority="8" dxfId="113" stopIfTrue="1">
      <formula>Comp!#REF!=2</formula>
    </cfRule>
    <cfRule type="expression" priority="9" dxfId="114" stopIfTrue="1">
      <formula>Comp!#REF!=3</formula>
    </cfRule>
  </conditionalFormatting>
  <conditionalFormatting sqref="C41">
    <cfRule type="expression" priority="4" dxfId="112" stopIfTrue="1">
      <formula>Comp!#REF!=1</formula>
    </cfRule>
    <cfRule type="expression" priority="5" dxfId="113" stopIfTrue="1">
      <formula>Comp!#REF!=2</formula>
    </cfRule>
    <cfRule type="expression" priority="6" dxfId="114" stopIfTrue="1">
      <formula>Comp!#REF!=3</formula>
    </cfRule>
  </conditionalFormatting>
  <conditionalFormatting sqref="C43">
    <cfRule type="expression" priority="1" dxfId="112" stopIfTrue="1">
      <formula>Comp!#REF!=1</formula>
    </cfRule>
    <cfRule type="expression" priority="2" dxfId="113" stopIfTrue="1">
      <formula>Comp!#REF!=2</formula>
    </cfRule>
    <cfRule type="expression" priority="3" dxfId="114" stopIfTrue="1">
      <formula>Comp!#REF!=3</formula>
    </cfRule>
  </conditionalFormatting>
  <printOptions/>
  <pageMargins left="0.511811024" right="0.511811024" top="0.787401575" bottom="0.787401575" header="0.31496062" footer="0.31496062"/>
  <pageSetup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Q53"/>
  <sheetViews>
    <sheetView tabSelected="1" zoomScaleSheetLayoutView="100" zoomScalePageLayoutView="0" workbookViewId="0" topLeftCell="A1">
      <selection activeCell="A5" sqref="A5:B5"/>
    </sheetView>
  </sheetViews>
  <sheetFormatPr defaultColWidth="9.140625" defaultRowHeight="12.75"/>
  <cols>
    <col min="2" max="2" width="9.421875" style="0" customWidth="1"/>
    <col min="3" max="3" width="46.28125" style="0" customWidth="1"/>
    <col min="4" max="4" width="11.00390625" style="0" customWidth="1"/>
    <col min="5" max="5" width="14.28125" style="0" customWidth="1"/>
    <col min="6" max="6" width="10.7109375" style="0" bestFit="1" customWidth="1"/>
    <col min="7" max="7" width="4.140625" style="0" customWidth="1"/>
    <col min="8" max="8" width="43.421875" style="0" customWidth="1"/>
    <col min="9" max="9" width="13.28125" style="0" bestFit="1" customWidth="1"/>
    <col min="17" max="17" width="11.7109375" style="0" bestFit="1" customWidth="1"/>
  </cols>
  <sheetData>
    <row r="1" ht="37.5" customHeight="1">
      <c r="A1" s="10" t="s">
        <v>43</v>
      </c>
    </row>
    <row r="2" spans="1:7" ht="12.75" customHeight="1">
      <c r="A2" s="309" t="s">
        <v>128</v>
      </c>
      <c r="B2" s="309"/>
      <c r="C2" s="309"/>
      <c r="D2" s="309"/>
      <c r="E2" s="309"/>
      <c r="F2" s="309"/>
      <c r="G2" s="309"/>
    </row>
    <row r="3" spans="1:7" ht="15" customHeight="1">
      <c r="A3" s="309"/>
      <c r="B3" s="309"/>
      <c r="C3" s="309"/>
      <c r="D3" s="309"/>
      <c r="E3" s="309"/>
      <c r="F3" s="309"/>
      <c r="G3" s="309"/>
    </row>
    <row r="4" spans="1:7" ht="12.75" customHeight="1">
      <c r="A4" s="13"/>
      <c r="B4" s="13"/>
      <c r="C4" s="13"/>
      <c r="D4" s="13"/>
      <c r="E4" s="13"/>
      <c r="F4" s="13"/>
      <c r="G4" s="13"/>
    </row>
    <row r="5" spans="1:7" ht="15.75" customHeight="1">
      <c r="A5" s="306" t="str">
        <f>'P. BDI'!B3</f>
        <v>Edital :</v>
      </c>
      <c r="B5" s="306"/>
      <c r="C5" s="42" t="str">
        <f>QCI!C8</f>
        <v>Edital - xxx/xx</v>
      </c>
      <c r="D5" s="306" t="s">
        <v>99</v>
      </c>
      <c r="E5" s="306"/>
      <c r="F5" s="310">
        <f>'Orçamento Geral'!F5:G5</f>
        <v>61176.21</v>
      </c>
      <c r="G5" s="311"/>
    </row>
    <row r="6" spans="1:7" ht="12.75">
      <c r="A6" s="306" t="str">
        <f>'P. BDI'!B4</f>
        <v>Tomador: </v>
      </c>
      <c r="B6" s="306"/>
      <c r="C6" s="42" t="str">
        <f>QCI!C9</f>
        <v>Prefeitura Municipal de Dois Vizinhos - PR</v>
      </c>
      <c r="D6" s="306" t="s">
        <v>58</v>
      </c>
      <c r="E6" s="306"/>
      <c r="F6" s="312">
        <f>'Orçamento Geral'!F6:G6</f>
        <v>58.96615943539301</v>
      </c>
      <c r="G6" s="313"/>
    </row>
    <row r="7" spans="1:7" ht="12.75">
      <c r="A7" s="306" t="str">
        <f>'P. BDI'!B5</f>
        <v>Empreendimento: </v>
      </c>
      <c r="B7" s="306"/>
      <c r="C7" s="42" t="str">
        <f>QCI!C10</f>
        <v>RECAPEAMENTO ASFÁLTICO </v>
      </c>
      <c r="D7" s="12"/>
      <c r="E7" s="2"/>
      <c r="F7" s="2"/>
      <c r="G7" s="2"/>
    </row>
    <row r="8" spans="1:7" ht="12.75">
      <c r="A8" s="306" t="str">
        <f>'P. BDI'!B6</f>
        <v>Local da Obra:</v>
      </c>
      <c r="B8" s="306"/>
      <c r="C8" s="42" t="str">
        <f>QCI!C11</f>
        <v>VARIAS RUAS</v>
      </c>
      <c r="D8" s="12"/>
      <c r="E8" s="2"/>
      <c r="F8" s="2"/>
      <c r="G8" s="2"/>
    </row>
    <row r="9" spans="1:7" ht="12.75">
      <c r="A9" s="306" t="str">
        <f>'P. BDI'!B7</f>
        <v>Empresa Prop.:</v>
      </c>
      <c r="B9" s="306"/>
      <c r="C9" s="42" t="str">
        <f>QCI!C12</f>
        <v>xxxxxxxxxxxxxx</v>
      </c>
      <c r="D9" s="12"/>
      <c r="E9" s="2"/>
      <c r="F9" s="2"/>
      <c r="G9" s="2"/>
    </row>
    <row r="10" spans="1:7" ht="12.75">
      <c r="A10" s="306" t="str">
        <f>'P. BDI'!B8</f>
        <v>CNPJ:</v>
      </c>
      <c r="B10" s="306"/>
      <c r="C10" s="42" t="str">
        <f>QCI!C13</f>
        <v>xxxxxxxxxxxxxx</v>
      </c>
      <c r="D10" s="12"/>
      <c r="E10" s="2"/>
      <c r="F10" s="2"/>
      <c r="G10" s="2"/>
    </row>
    <row r="11" spans="1:7" ht="12.75">
      <c r="A11" s="306" t="str">
        <f>'P. BDI'!B9</f>
        <v>Data Do Orçamento:</v>
      </c>
      <c r="B11" s="306"/>
      <c r="C11" s="54">
        <f>QCI!C14</f>
        <v>43616</v>
      </c>
      <c r="D11" s="12"/>
      <c r="E11" s="12"/>
      <c r="F11" s="14"/>
      <c r="G11" s="11"/>
    </row>
    <row r="12" spans="1:8" ht="12.75">
      <c r="A12" s="306" t="s">
        <v>73</v>
      </c>
      <c r="B12" s="306"/>
      <c r="C12" s="43">
        <f>QCI!C15</f>
        <v>0.2660482570301368</v>
      </c>
      <c r="D12" s="12"/>
      <c r="E12" s="12"/>
      <c r="F12" s="14"/>
      <c r="G12" s="11"/>
      <c r="H12" s="64"/>
    </row>
    <row r="13" spans="1:8" ht="12.75">
      <c r="A13" s="12"/>
      <c r="B13" s="12"/>
      <c r="C13" s="91"/>
      <c r="D13" s="12"/>
      <c r="E13" s="12"/>
      <c r="F13" s="14"/>
      <c r="G13" s="11"/>
      <c r="H13" s="64"/>
    </row>
    <row r="14" spans="1:7" ht="19.5" customHeight="1">
      <c r="A14" s="293" t="s">
        <v>199</v>
      </c>
      <c r="B14" s="294"/>
      <c r="C14" s="294"/>
      <c r="D14" s="294"/>
      <c r="E14" s="294"/>
      <c r="F14" s="294"/>
      <c r="G14" s="294"/>
    </row>
    <row r="15" spans="1:7" s="1" customFormat="1" ht="25.5" customHeight="1">
      <c r="A15" s="293" t="s">
        <v>48</v>
      </c>
      <c r="B15" s="302"/>
      <c r="C15" s="15" t="s">
        <v>124</v>
      </c>
      <c r="D15" s="15" t="s">
        <v>125</v>
      </c>
      <c r="E15" s="15" t="s">
        <v>126</v>
      </c>
      <c r="F15" s="293" t="s">
        <v>127</v>
      </c>
      <c r="G15" s="302"/>
    </row>
    <row r="16" spans="1:8" ht="27.75" customHeight="1">
      <c r="A16" s="307">
        <v>1</v>
      </c>
      <c r="B16" s="307"/>
      <c r="C16" s="65" t="s">
        <v>130</v>
      </c>
      <c r="D16" s="66">
        <v>1930.08</v>
      </c>
      <c r="E16" s="67">
        <v>9.6504</v>
      </c>
      <c r="F16" s="303">
        <v>77.2032</v>
      </c>
      <c r="G16" s="304"/>
      <c r="H16" s="62"/>
    </row>
    <row r="17" spans="1:8" ht="25.5">
      <c r="A17" s="305">
        <v>2</v>
      </c>
      <c r="B17" s="305"/>
      <c r="C17" s="70" t="s">
        <v>109</v>
      </c>
      <c r="D17" s="68">
        <v>1447.76</v>
      </c>
      <c r="E17" s="69">
        <v>7.2388</v>
      </c>
      <c r="F17" s="289">
        <v>57.9104</v>
      </c>
      <c r="G17" s="290"/>
      <c r="H17" s="62"/>
    </row>
    <row r="18" spans="1:8" ht="38.25">
      <c r="A18" s="305">
        <v>3</v>
      </c>
      <c r="B18" s="305"/>
      <c r="C18" s="70" t="s">
        <v>131</v>
      </c>
      <c r="D18" s="68">
        <v>1566.58</v>
      </c>
      <c r="E18" s="69">
        <v>7.8328999999999995</v>
      </c>
      <c r="F18" s="289">
        <v>62.663199999999996</v>
      </c>
      <c r="G18" s="290"/>
      <c r="H18" s="62"/>
    </row>
    <row r="19" spans="1:8" ht="38.25">
      <c r="A19" s="305">
        <v>4</v>
      </c>
      <c r="B19" s="305"/>
      <c r="C19" s="70" t="s">
        <v>122</v>
      </c>
      <c r="D19" s="68">
        <v>4029.28</v>
      </c>
      <c r="E19" s="69">
        <v>20.1464</v>
      </c>
      <c r="F19" s="289">
        <v>161.1712</v>
      </c>
      <c r="G19" s="290"/>
      <c r="H19" s="96"/>
    </row>
    <row r="20" spans="1:8" ht="38.25">
      <c r="A20" s="305">
        <v>5</v>
      </c>
      <c r="B20" s="305"/>
      <c r="C20" s="70" t="s">
        <v>110</v>
      </c>
      <c r="D20" s="68">
        <v>3443.3</v>
      </c>
      <c r="E20" s="69">
        <v>17.2165</v>
      </c>
      <c r="F20" s="289">
        <v>137.732</v>
      </c>
      <c r="G20" s="290"/>
      <c r="H20" s="62"/>
    </row>
    <row r="21" spans="1:8" ht="25.5">
      <c r="A21" s="291">
        <v>6</v>
      </c>
      <c r="B21" s="291"/>
      <c r="C21" s="70" t="s">
        <v>111</v>
      </c>
      <c r="D21" s="68">
        <v>1277.76</v>
      </c>
      <c r="E21" s="69">
        <v>6.3888</v>
      </c>
      <c r="F21" s="289">
        <v>51.1104</v>
      </c>
      <c r="G21" s="290"/>
      <c r="H21" s="62"/>
    </row>
    <row r="22" spans="1:8" ht="25.5">
      <c r="A22" s="291">
        <v>7</v>
      </c>
      <c r="B22" s="291"/>
      <c r="C22" s="70" t="s">
        <v>112</v>
      </c>
      <c r="D22" s="68">
        <v>1734.86</v>
      </c>
      <c r="E22" s="69">
        <v>8.6743</v>
      </c>
      <c r="F22" s="289">
        <v>69.3944</v>
      </c>
      <c r="G22" s="290"/>
      <c r="H22" s="62"/>
    </row>
    <row r="23" spans="1:8" ht="25.5">
      <c r="A23" s="291">
        <v>8</v>
      </c>
      <c r="B23" s="291"/>
      <c r="C23" s="70" t="s">
        <v>123</v>
      </c>
      <c r="D23" s="68">
        <v>2626.64</v>
      </c>
      <c r="E23" s="69">
        <v>13.1332</v>
      </c>
      <c r="F23" s="289">
        <v>105.0656</v>
      </c>
      <c r="G23" s="290"/>
      <c r="H23" s="62"/>
    </row>
    <row r="24" spans="1:8" ht="25.5">
      <c r="A24" s="291">
        <v>9</v>
      </c>
      <c r="B24" s="291"/>
      <c r="C24" s="70" t="s">
        <v>113</v>
      </c>
      <c r="D24" s="68">
        <v>1901.44</v>
      </c>
      <c r="E24" s="69">
        <v>9.507200000000001</v>
      </c>
      <c r="F24" s="289">
        <v>76.05760000000001</v>
      </c>
      <c r="G24" s="290"/>
      <c r="H24" s="62"/>
    </row>
    <row r="25" spans="1:8" ht="38.25">
      <c r="A25" s="291">
        <v>10</v>
      </c>
      <c r="B25" s="291"/>
      <c r="C25" s="70" t="s">
        <v>114</v>
      </c>
      <c r="D25" s="68">
        <v>4653.65</v>
      </c>
      <c r="E25" s="69">
        <v>23.26825</v>
      </c>
      <c r="F25" s="289">
        <v>186.146</v>
      </c>
      <c r="G25" s="290"/>
      <c r="H25" s="62"/>
    </row>
    <row r="26" spans="1:8" ht="25.5">
      <c r="A26" s="291">
        <v>11</v>
      </c>
      <c r="B26" s="291"/>
      <c r="C26" s="70" t="s">
        <v>115</v>
      </c>
      <c r="D26" s="68">
        <v>5834.92</v>
      </c>
      <c r="E26" s="69">
        <v>29.1746</v>
      </c>
      <c r="F26" s="289">
        <v>233.3968</v>
      </c>
      <c r="G26" s="290"/>
      <c r="H26" s="62"/>
    </row>
    <row r="27" spans="1:8" ht="25.5">
      <c r="A27" s="291">
        <v>12</v>
      </c>
      <c r="B27" s="291"/>
      <c r="C27" s="70" t="s">
        <v>116</v>
      </c>
      <c r="D27" s="68">
        <v>2603.28</v>
      </c>
      <c r="E27" s="69">
        <v>13.0164</v>
      </c>
      <c r="F27" s="289">
        <v>104.1312</v>
      </c>
      <c r="G27" s="290"/>
      <c r="H27" s="62"/>
    </row>
    <row r="28" spans="1:8" ht="25.5">
      <c r="A28" s="291">
        <v>13</v>
      </c>
      <c r="B28" s="291"/>
      <c r="C28" s="70" t="s">
        <v>117</v>
      </c>
      <c r="D28" s="68">
        <v>4922.06</v>
      </c>
      <c r="E28" s="69">
        <v>24.610300000000002</v>
      </c>
      <c r="F28" s="289">
        <v>196.88240000000002</v>
      </c>
      <c r="G28" s="290"/>
      <c r="H28" s="62"/>
    </row>
    <row r="29" spans="1:8" ht="25.5">
      <c r="A29" s="291">
        <v>14</v>
      </c>
      <c r="B29" s="291"/>
      <c r="C29" s="70" t="s">
        <v>118</v>
      </c>
      <c r="D29" s="68">
        <v>1095.62</v>
      </c>
      <c r="E29" s="69">
        <v>5.4780999999999995</v>
      </c>
      <c r="F29" s="289">
        <v>43.824799999999996</v>
      </c>
      <c r="G29" s="290"/>
      <c r="H29" s="62"/>
    </row>
    <row r="30" spans="1:8" ht="25.5">
      <c r="A30" s="291">
        <v>15</v>
      </c>
      <c r="B30" s="291"/>
      <c r="C30" s="70" t="s">
        <v>119</v>
      </c>
      <c r="D30" s="68">
        <v>917.64</v>
      </c>
      <c r="E30" s="69">
        <v>4.5882</v>
      </c>
      <c r="F30" s="289">
        <v>36.7056</v>
      </c>
      <c r="G30" s="290"/>
      <c r="H30" s="62"/>
    </row>
    <row r="31" spans="1:8" ht="25.5">
      <c r="A31" s="291">
        <v>16</v>
      </c>
      <c r="B31" s="291"/>
      <c r="C31" s="70" t="s">
        <v>120</v>
      </c>
      <c r="D31" s="68">
        <v>2039.12</v>
      </c>
      <c r="E31" s="69">
        <v>10.195599999999999</v>
      </c>
      <c r="F31" s="289">
        <v>81.56479999999999</v>
      </c>
      <c r="G31" s="290"/>
      <c r="H31" s="62"/>
    </row>
    <row r="32" spans="1:8" ht="25.5">
      <c r="A32" s="291">
        <v>17</v>
      </c>
      <c r="B32" s="291"/>
      <c r="C32" s="70" t="s">
        <v>121</v>
      </c>
      <c r="D32" s="68">
        <v>1890.07</v>
      </c>
      <c r="E32" s="69">
        <v>9.45035</v>
      </c>
      <c r="F32" s="289">
        <v>75.6028</v>
      </c>
      <c r="G32" s="290"/>
      <c r="H32" s="62"/>
    </row>
    <row r="33" spans="1:8" ht="28.5" customHeight="1">
      <c r="A33" s="291">
        <v>18</v>
      </c>
      <c r="B33" s="291"/>
      <c r="C33" s="70" t="s">
        <v>132</v>
      </c>
      <c r="D33" s="68">
        <v>4060</v>
      </c>
      <c r="E33" s="69">
        <v>20.3</v>
      </c>
      <c r="F33" s="289">
        <v>162.4</v>
      </c>
      <c r="G33" s="290"/>
      <c r="H33" s="62"/>
    </row>
    <row r="34" spans="1:8" ht="29.25" customHeight="1">
      <c r="A34" s="291">
        <v>19</v>
      </c>
      <c r="B34" s="291"/>
      <c r="C34" s="70" t="s">
        <v>133</v>
      </c>
      <c r="D34" s="68">
        <v>1463.76</v>
      </c>
      <c r="E34" s="69">
        <v>7.3188</v>
      </c>
      <c r="F34" s="289">
        <v>58.5504</v>
      </c>
      <c r="G34" s="290"/>
      <c r="H34" s="62"/>
    </row>
    <row r="35" spans="1:8" ht="30.75" customHeight="1">
      <c r="A35" s="291">
        <v>20</v>
      </c>
      <c r="B35" s="291"/>
      <c r="C35" s="70" t="s">
        <v>134</v>
      </c>
      <c r="D35" s="68">
        <v>1207.76</v>
      </c>
      <c r="E35" s="69">
        <v>6.0388</v>
      </c>
      <c r="F35" s="289">
        <v>48.3104</v>
      </c>
      <c r="G35" s="290"/>
      <c r="H35" s="62"/>
    </row>
    <row r="36" spans="1:8" ht="25.5" customHeight="1">
      <c r="A36" s="291">
        <v>21</v>
      </c>
      <c r="B36" s="291"/>
      <c r="C36" s="70" t="s">
        <v>135</v>
      </c>
      <c r="D36" s="68">
        <v>1423.76</v>
      </c>
      <c r="E36" s="69">
        <v>7.1188</v>
      </c>
      <c r="F36" s="289">
        <v>56.9504</v>
      </c>
      <c r="G36" s="290"/>
      <c r="H36" s="62"/>
    </row>
    <row r="37" spans="1:8" ht="25.5" customHeight="1">
      <c r="A37" s="291">
        <v>22</v>
      </c>
      <c r="B37" s="291"/>
      <c r="C37" s="70" t="s">
        <v>157</v>
      </c>
      <c r="D37" s="68">
        <v>2290.18</v>
      </c>
      <c r="E37" s="69">
        <v>11.450899999999999</v>
      </c>
      <c r="F37" s="289">
        <v>91.60719999999999</v>
      </c>
      <c r="G37" s="290"/>
      <c r="H37" s="62"/>
    </row>
    <row r="38" spans="1:8" ht="25.5" customHeight="1">
      <c r="A38" s="291">
        <v>23</v>
      </c>
      <c r="B38" s="291"/>
      <c r="C38" s="70" t="s">
        <v>158</v>
      </c>
      <c r="D38" s="68">
        <v>4662.81</v>
      </c>
      <c r="E38" s="74">
        <v>23.31405</v>
      </c>
      <c r="F38" s="289">
        <v>186.5124</v>
      </c>
      <c r="G38" s="290"/>
      <c r="H38" s="62"/>
    </row>
    <row r="39" spans="1:8" ht="25.5" customHeight="1">
      <c r="A39" s="291">
        <v>24</v>
      </c>
      <c r="B39" s="291"/>
      <c r="C39" s="70" t="s">
        <v>159</v>
      </c>
      <c r="D39" s="68">
        <v>2153.88</v>
      </c>
      <c r="E39" s="74">
        <v>10.769400000000001</v>
      </c>
      <c r="F39" s="289">
        <v>86.15520000000001</v>
      </c>
      <c r="G39" s="290"/>
      <c r="H39" s="62"/>
    </row>
    <row r="40" spans="1:8" ht="22.5" customHeight="1">
      <c r="A40" s="291"/>
      <c r="B40" s="291"/>
      <c r="C40" s="70"/>
      <c r="D40" s="68"/>
      <c r="E40" s="74"/>
      <c r="F40" s="292"/>
      <c r="G40" s="292"/>
      <c r="H40" s="62"/>
    </row>
    <row r="41" spans="1:8" ht="12.75">
      <c r="A41" s="295" t="s">
        <v>129</v>
      </c>
      <c r="B41" s="296"/>
      <c r="C41" s="297"/>
      <c r="D41" s="287">
        <f>SUM(D16:D40)</f>
        <v>61176.21</v>
      </c>
      <c r="E41" s="75">
        <f>SUM(E16:E40)</f>
        <v>305.8810500000001</v>
      </c>
      <c r="F41" s="301">
        <f>SUM(F16:G40)</f>
        <v>2447.0484000000006</v>
      </c>
      <c r="G41" s="301"/>
      <c r="H41" s="62"/>
    </row>
    <row r="42" spans="1:8" ht="12.75">
      <c r="A42" s="298"/>
      <c r="B42" s="299"/>
      <c r="C42" s="300"/>
      <c r="D42" s="288"/>
      <c r="E42" s="308">
        <f>E41+F41</f>
        <v>2752.9294500000005</v>
      </c>
      <c r="F42" s="308"/>
      <c r="G42" s="308"/>
      <c r="H42" s="287"/>
    </row>
    <row r="43" ht="12.75">
      <c r="H43" s="288"/>
    </row>
    <row r="44" spans="3:8" ht="12.75">
      <c r="C44" s="63"/>
      <c r="D44" s="63"/>
      <c r="H44" s="63"/>
    </row>
    <row r="46" spans="4:6" ht="12.75">
      <c r="D46" s="8" t="s">
        <v>96</v>
      </c>
      <c r="E46" s="46"/>
      <c r="F46" s="49"/>
    </row>
    <row r="47" spans="4:17" ht="12.75">
      <c r="D47" s="47" t="s">
        <v>98</v>
      </c>
      <c r="E47" s="45"/>
      <c r="Q47" s="63"/>
    </row>
    <row r="48" spans="4:5" ht="12.75">
      <c r="D48" s="9"/>
      <c r="E48" s="44"/>
    </row>
    <row r="49" spans="4:5" ht="12.75">
      <c r="D49" s="9"/>
      <c r="E49" s="44"/>
    </row>
    <row r="50" spans="4:5" ht="12.75">
      <c r="D50" s="6"/>
      <c r="E50" s="3"/>
    </row>
    <row r="51" spans="4:5" ht="12.75">
      <c r="D51" s="3"/>
      <c r="E51" s="3"/>
    </row>
    <row r="52" spans="4:6" ht="12.75">
      <c r="D52" s="8" t="s">
        <v>97</v>
      </c>
      <c r="E52" s="46"/>
      <c r="F52" s="49"/>
    </row>
    <row r="53" spans="4:5" ht="12.75">
      <c r="D53" s="47" t="s">
        <v>38</v>
      </c>
      <c r="E53" s="45"/>
    </row>
    <row r="57" ht="12.75" hidden="1"/>
    <row r="58" ht="12.75" hidden="1"/>
  </sheetData>
  <sheetProtection password="C637" sheet="1" selectLockedCells="1"/>
  <mergeCells count="71">
    <mergeCell ref="A7:B7"/>
    <mergeCell ref="A8:B8"/>
    <mergeCell ref="A2:G3"/>
    <mergeCell ref="A5:B5"/>
    <mergeCell ref="D5:E5"/>
    <mergeCell ref="F5:G5"/>
    <mergeCell ref="A6:B6"/>
    <mergeCell ref="D6:E6"/>
    <mergeCell ref="F6:G6"/>
    <mergeCell ref="A9:B9"/>
    <mergeCell ref="A10:B10"/>
    <mergeCell ref="A11:B11"/>
    <mergeCell ref="A12:B12"/>
    <mergeCell ref="A15:B15"/>
    <mergeCell ref="A16:B16"/>
    <mergeCell ref="A17:B17"/>
    <mergeCell ref="A18:B18"/>
    <mergeCell ref="A19:B19"/>
    <mergeCell ref="A20:B20"/>
    <mergeCell ref="A32:B32"/>
    <mergeCell ref="A21:B21"/>
    <mergeCell ref="A22:B22"/>
    <mergeCell ref="A23:B23"/>
    <mergeCell ref="A24:B24"/>
    <mergeCell ref="A25:B25"/>
    <mergeCell ref="A26:B26"/>
    <mergeCell ref="A30:B30"/>
    <mergeCell ref="A31:B31"/>
    <mergeCell ref="F21:G21"/>
    <mergeCell ref="F22:G22"/>
    <mergeCell ref="A27:B27"/>
    <mergeCell ref="A28:B28"/>
    <mergeCell ref="A29:B29"/>
    <mergeCell ref="F26:G26"/>
    <mergeCell ref="F27:G27"/>
    <mergeCell ref="F28:G28"/>
    <mergeCell ref="F23:G23"/>
    <mergeCell ref="F24:G24"/>
    <mergeCell ref="F15:G15"/>
    <mergeCell ref="F16:G16"/>
    <mergeCell ref="F17:G17"/>
    <mergeCell ref="F18:G18"/>
    <mergeCell ref="F19:G19"/>
    <mergeCell ref="F20:G20"/>
    <mergeCell ref="F25:G25"/>
    <mergeCell ref="F31:G31"/>
    <mergeCell ref="F32:G32"/>
    <mergeCell ref="F33:G33"/>
    <mergeCell ref="F41:G41"/>
    <mergeCell ref="A33:B33"/>
    <mergeCell ref="A35:B35"/>
    <mergeCell ref="F35:G35"/>
    <mergeCell ref="A36:B36"/>
    <mergeCell ref="F36:G36"/>
    <mergeCell ref="F37:G37"/>
    <mergeCell ref="F38:G38"/>
    <mergeCell ref="A14:G14"/>
    <mergeCell ref="A34:B34"/>
    <mergeCell ref="F34:G34"/>
    <mergeCell ref="F29:G29"/>
    <mergeCell ref="F30:G30"/>
    <mergeCell ref="H42:H43"/>
    <mergeCell ref="F39:G39"/>
    <mergeCell ref="A39:B39"/>
    <mergeCell ref="A37:B37"/>
    <mergeCell ref="A38:B38"/>
    <mergeCell ref="A40:B40"/>
    <mergeCell ref="F40:G40"/>
    <mergeCell ref="D41:D42"/>
    <mergeCell ref="A41:C42"/>
    <mergeCell ref="E42:G42"/>
  </mergeCells>
  <printOptions horizontalCentered="1"/>
  <pageMargins left="0.3937007874015748" right="0.3937007874015748" top="1.1811023622047245" bottom="0.3937007874015748" header="0.5118110236220472" footer="0.5118110236220472"/>
  <pageSetup horizontalDpi="600" verticalDpi="600" orientation="portrait" paperSize="9" scale="65" r:id="rId1"/>
  <colBreaks count="1" manualBreakCount="1">
    <brk id="7" min="1" max="5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Free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Douglas</dc:creator>
  <cp:keywords/>
  <dc:description/>
  <cp:lastModifiedBy>FABIANO TOSCAN</cp:lastModifiedBy>
  <cp:lastPrinted>2019-06-06T13:15:23Z</cp:lastPrinted>
  <dcterms:created xsi:type="dcterms:W3CDTF">2006-10-10T19:21:35Z</dcterms:created>
  <dcterms:modified xsi:type="dcterms:W3CDTF">2019-06-06T13:32:36Z</dcterms:modified>
  <cp:category/>
  <cp:version/>
  <cp:contentType/>
  <cp:contentStatus/>
</cp:coreProperties>
</file>