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825" activeTab="0"/>
  </bookViews>
  <sheets>
    <sheet name="P. BDI" sheetId="1" r:id="rId1"/>
    <sheet name="Orçamento" sheetId="2" r:id="rId2"/>
    <sheet name="CRONO MORADIAS 08-08-07" sheetId="3" state="hidden" r:id="rId3"/>
    <sheet name="QCI" sheetId="4" r:id="rId4"/>
    <sheet name="CRON" sheetId="5" r:id="rId5"/>
  </sheets>
  <definedNames>
    <definedName name="_xlnm.Print_Area" localSheetId="4">'CRON'!$A$2:$P$56</definedName>
    <definedName name="_xlnm.Print_Area" localSheetId="2">'CRONO MORADIAS 08-08-07'!$A$1:$P$36</definedName>
    <definedName name="_xlnm.Print_Area" localSheetId="1">'Orçamento'!$A$2:$H$68</definedName>
    <definedName name="_xlnm.Print_Area" localSheetId="0">'P. BDI'!$A$2:$F$53</definedName>
    <definedName name="_xlnm.Print_Area" localSheetId="3">'QCI'!$A$2:$H$63</definedName>
  </definedNames>
  <calcPr fullCalcOnLoad="1"/>
</workbook>
</file>

<file path=xl/comments2.xml><?xml version="1.0" encoding="utf-8"?>
<comments xmlns="http://schemas.openxmlformats.org/spreadsheetml/2006/main">
  <authors>
    <author>RAUL ZANELLA</author>
  </authors>
  <commentList>
    <comment ref="C13" authorId="0">
      <text>
        <r>
          <rPr>
            <b/>
            <sz val="9"/>
            <rFont val="Segoe UI"/>
            <family val="2"/>
          </rPr>
          <t>PREENCHER COM VALOR CALCULADO NA PLANILHA 
"P. BDI"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<sst xmlns="http://schemas.openxmlformats.org/spreadsheetml/2006/main" count="286" uniqueCount="205">
  <si>
    <t>Serviços</t>
  </si>
  <si>
    <t>Total do Ítem</t>
  </si>
  <si>
    <t>R($)</t>
  </si>
  <si>
    <t>(%)</t>
  </si>
  <si>
    <t>Totais R($)</t>
  </si>
  <si>
    <t>Totais Acumulados R($)</t>
  </si>
  <si>
    <t>1º Mes</t>
  </si>
  <si>
    <t>2º Mes</t>
  </si>
  <si>
    <t>3º Mes</t>
  </si>
  <si>
    <t>4º Mes</t>
  </si>
  <si>
    <t>5º Mes</t>
  </si>
  <si>
    <t>6º Mes</t>
  </si>
  <si>
    <t>CRONOGRAMA FÍSICO-FINANCEIRO</t>
  </si>
  <si>
    <t xml:space="preserve"> </t>
  </si>
  <si>
    <t>7º Mes</t>
  </si>
  <si>
    <t>8º Mes</t>
  </si>
  <si>
    <t>9º Mes</t>
  </si>
  <si>
    <t>10º Mes</t>
  </si>
  <si>
    <t>11º Mes</t>
  </si>
  <si>
    <t>12º Mes</t>
  </si>
  <si>
    <r>
      <t>ÁREA TOTAL 1008,00 m</t>
    </r>
    <r>
      <rPr>
        <b/>
        <i/>
        <vertAlign val="superscript"/>
        <sz val="7"/>
        <rFont val="Arial"/>
        <family val="2"/>
      </rPr>
      <t>2</t>
    </r>
  </si>
  <si>
    <t>Cliente: SECRETARIA DE AÇÃO SOCIAL</t>
  </si>
  <si>
    <t>DOIS VIZINHOS -PR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</si>
  <si>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</si>
  <si>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</si>
  <si>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</si>
  <si>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</si>
  <si>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</si>
  <si>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</si>
  <si>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</si>
  <si>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</si>
  <si>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</si>
  <si>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</si>
  <si>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</si>
  <si>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</si>
  <si>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</si>
  <si>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</si>
  <si>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</si>
  <si>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</si>
  <si>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</si>
  <si>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</si>
  <si>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</si>
  <si>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</si>
  <si>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</si>
  <si>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</si>
  <si>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</si>
  <si>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</si>
  <si>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</si>
  <si>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</si>
  <si>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</si>
  <si>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</si>
  <si>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</si>
  <si>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</si>
  <si>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</si>
  <si>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</si>
  <si>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</si>
  <si>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</si>
  <si>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</si>
  <si>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</si>
  <si>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</si>
  <si>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</si>
  <si>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TP -xxx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</si>
  <si>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</si>
  <si>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</si>
  <si>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</si>
  <si>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</si>
  <si>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</si>
  <si>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</si>
  <si>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</si>
  <si>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ITEM .</t>
  </si>
  <si>
    <t>REF.</t>
  </si>
  <si>
    <t>DESCRIÇÃO</t>
  </si>
  <si>
    <t>QUANT.</t>
  </si>
  <si>
    <t>VALOR UNIT C/ BDI</t>
  </si>
  <si>
    <t>TOTAL</t>
  </si>
  <si>
    <t>VALOR TOTAL DA OBRA :</t>
  </si>
  <si>
    <t>VALOR TOTAL DA OBRA COM BDI: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</si>
  <si>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</si>
  <si>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</si>
  <si>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</si>
  <si>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</si>
  <si>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</si>
  <si>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</si>
  <si>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</si>
  <si>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</si>
  <si>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</si>
  <si>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</si>
  <si>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</si>
  <si>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</si>
  <si>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</si>
  <si>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</si>
  <si>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</si>
  <si>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</si>
  <si>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</si>
  <si>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</si>
  <si>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</si>
  <si>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</si>
  <si>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</si>
  <si>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</si>
  <si>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</si>
  <si>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</si>
  <si>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</si>
  <si>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</si>
  <si>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</si>
  <si>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</si>
  <si>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</si>
  <si>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</si>
  <si>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</si>
  <si>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</si>
  <si>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</si>
  <si>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</si>
  <si>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</si>
  <si>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</si>
  <si>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</si>
  <si>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Carimbo e Assinatura CREA/CAU:</t>
  </si>
  <si>
    <t>Área:</t>
  </si>
  <si>
    <t>N° Contrato de Repasse:</t>
  </si>
  <si>
    <t xml:space="preserve"> e que esta é a mais adequada para a Administração Pública.</t>
  </si>
  <si>
    <t>Declaro que a alternativa adotada é COM Desoneração</t>
  </si>
  <si>
    <t xml:space="preserve">BDI Adotado </t>
  </si>
  <si>
    <t>UND.</t>
  </si>
  <si>
    <t xml:space="preserve">VALOR UNIT </t>
  </si>
  <si>
    <t>Recursos proprios</t>
  </si>
  <si>
    <t>Área da obra:</t>
  </si>
  <si>
    <t>Área da Ampli:</t>
  </si>
  <si>
    <t>Responsável Legal:</t>
  </si>
  <si>
    <t>Base de cálculo, respectiva alíquota do ISS:</t>
  </si>
  <si>
    <t>Lei Ordinaria 1052 de2002 Código Tributário,Tabela II item F) estimativa de percentual da base de cálculo para o ISS:</t>
  </si>
  <si>
    <t>Construção/ Melhorias em praças:</t>
  </si>
  <si>
    <t>INSTALAÇÕES</t>
  </si>
  <si>
    <t>RETIRADA DE MATERIAL</t>
  </si>
  <si>
    <t>CAMINHOS DE SERVIÇO  E ACESSO</t>
  </si>
  <si>
    <t xml:space="preserve">DESASSOREAMENTO </t>
  </si>
  <si>
    <t xml:space="preserve">CONSTRUÇÃO DE DIQUE DE TERRA CONTENÇÃO ATERRO </t>
  </si>
  <si>
    <t xml:space="preserve">BOTA FORA </t>
  </si>
  <si>
    <t>1.1</t>
  </si>
  <si>
    <t>74209/1</t>
  </si>
  <si>
    <t>PLACA DE OBRA EM CHAPA DE ACO GALVANIZADO</t>
  </si>
  <si>
    <t>M²</t>
  </si>
  <si>
    <t>1.2</t>
  </si>
  <si>
    <t>LOCACAO DE CONTAINER 2,30  X  6,00 M, ALT. 2,50 M, COM 1 SANITARIO, PARA ESCRITORIO, COMPLETO, SEM DIVISORIAS INTERNAS</t>
  </si>
  <si>
    <t>MÊS</t>
  </si>
  <si>
    <t>1.3</t>
  </si>
  <si>
    <t>VIGIA NOTURNO COM ENCARGOS COMPLEMENTARES</t>
  </si>
  <si>
    <t>H</t>
  </si>
  <si>
    <t>2.1</t>
  </si>
  <si>
    <t>3.1</t>
  </si>
  <si>
    <t>CAMINHOS DE SERVIÇO  E ACESSO - FORA DO LAGO</t>
  </si>
  <si>
    <t>3.1.1</t>
  </si>
  <si>
    <t>74205/1</t>
  </si>
  <si>
    <t>M³</t>
  </si>
  <si>
    <t>79472</t>
  </si>
  <si>
    <t>3.1.2</t>
  </si>
  <si>
    <t>M3XKM</t>
  </si>
  <si>
    <t>3.1.3</t>
  </si>
  <si>
    <t>3.1.4</t>
  </si>
  <si>
    <t>3.2</t>
  </si>
  <si>
    <t>3.2.1</t>
  </si>
  <si>
    <t>CAMINHOS DE SERVIÇO  E ACESSO - NO INTERIOR DO LAGO</t>
  </si>
  <si>
    <t>88548</t>
  </si>
  <si>
    <t>DRAGAGEM (C/ ESCAVADEIRA DRAG LINE DE ARRASTE 140HP)</t>
  </si>
  <si>
    <t>3.2.2</t>
  </si>
  <si>
    <t>4.1</t>
  </si>
  <si>
    <t>4.2</t>
  </si>
  <si>
    <t>4.3</t>
  </si>
  <si>
    <t>M3</t>
  </si>
  <si>
    <t>5.1</t>
  </si>
  <si>
    <t>5.2</t>
  </si>
  <si>
    <t>74034/1</t>
  </si>
  <si>
    <t>5.3</t>
  </si>
  <si>
    <t>41721</t>
  </si>
  <si>
    <t>6.1</t>
  </si>
  <si>
    <t>MATERIAL DEPOSITADO ENTRE O DIQUE E A MARGEM DO LAGO</t>
  </si>
  <si>
    <t>6.1.1</t>
  </si>
  <si>
    <t>83344</t>
  </si>
  <si>
    <t>6.1.2</t>
  </si>
  <si>
    <t>MATERIAL DEPOSITADO NO BOTA FORA LOTE nº74-A da GL 23-DV</t>
  </si>
  <si>
    <t>6.2</t>
  </si>
  <si>
    <t>6.2.1</t>
  </si>
  <si>
    <t>6.2.2</t>
  </si>
  <si>
    <t>4.4</t>
  </si>
  <si>
    <t>74153/1</t>
  </si>
  <si>
    <t>ESPALHAMENTO MECANIZADO (COM MOTONIVELADORA 140 HP) MATERIAL 1A. CATEGORIA (ESPALHAMENTO DO CASCALHO NOS CAMINHOS DE SERVIÇO)</t>
  </si>
  <si>
    <t>LIMPEZA MECANIZADA DE CAMADA VEGETAL, VEGETAÇÃO E PEQUENAS ÁRVORES (DIÂMETRO DE TRONCO MENOR QUE 0,20 M), COM TRATOR DE ESTEIRAS.AF_05/2018 (Caminhos e serviço fora do lado + canteiro de obras)</t>
  </si>
  <si>
    <t>ESCAVACAO MECANICA DE MATERIAL 1A. CATEGORIA, PROVENIENTE DE CORTE DE SUBLEITO (C/TRATOR ESTEIRAS  160HP)- (0,30m nos caminhos de serviço)</t>
  </si>
  <si>
    <t>REGULARIZACAO DE SUPERFICIES EM TERRA COM MOTONIVELADORA (Área dos Caminhos de acesso fora do lago)</t>
  </si>
  <si>
    <t>ESCAVAÇÃO VERTICAL A CÉU ABERTO, INCLUINDO CARGA, DESCARGA E TRANSPORTE, EM SOLO DE 1ª CATEGORIA COM ESCAVADEIRA HIDRÁULICA (CAÇAMBA: 1,2 M³ / 155 HP), FROTA DE 9 CAMINHÕES BASCULANTES DE 14 M³, DMT DE 6 KM E VELOCIDADE MÉDIA 22 KM/H. AF_12/2013 (CASCALHO PARA OS CAMINHOA DE ACESSO - esp. 0,15m)</t>
  </si>
  <si>
    <t>TRANSPORTE COM CAMINHÃO BASCULANTE DE 14 M3, EM VIA URBANA EM REVESTIMENTO PRIMÁRIO (UNIDADE: M3XKM). AF_04/2016 ( material dragado dos caminhos de serviço dentro do lago, até o bota fora)</t>
  </si>
  <si>
    <t>ESCAVAÇÃO VERTICAL A CÉU ABERTO, INCLUINDO CARGA, DESCARGA E TRANSPORTE, EM SOLO DE 1ª CATEGORIA COM ESCAVADEIRA HIDRÁULICA (CAÇAMBA: 1,2 M³ / 155 HP), FROTA DE 9 CAMINHÕES BASCULANTES DE 14 M³, DMT DE 6 KM E VELOCIDADE MÉDIA 22 KM/H. AF_12/2013 (CASCALHO PARA OS CAMINHOA DE ACESSO dentro do lago esp. 0,20m)</t>
  </si>
  <si>
    <t>ESPALHAMENTO MECANIZADO (COM MOTONIVELADORA 140 HP) MATERIAL 1A. CATEGORIA (ESPALHAMENTO DO CASCALHO NOS CAMINHOS DE ACESSO DENTRO DO LAGO)</t>
  </si>
  <si>
    <t>TRANSPORTE COM CAMINHÃO BASCULANTE DE 14 M3, EM VIA URBANA EM REVESTIMENTO PRIMÁRIO (UNIDADE: M3XKM). AF_04/2016- TRANSPORTE DO MATERIAL DRAGADO APÓS A ABERTURA DOS CAMINHOS DE SERVIÇO ATÉ O BOTA FORA DTM= 3 KM)</t>
  </si>
  <si>
    <t>ESCAVAÇÃO VERTICAL A CÉU ABERTO, INCLUINDO CARGA, DESCARGA E TRANSPORTE, EM SOLO DE 1ª CATEGORIA COM ESCAVADEIRA HIDRÁULICA (CAÇAMBA: 1,2 M³ / 155 HP), FROTA DE 7 CAMINHÕES BASCULANTES DE 14 M³, DMT DE 3 KM E VELOCIDADE MÉDIA 20 KM/H. AF_12/2013 (MATERIAL ESCAVADO DENTRO DO LAGO E LEVADO AO BOTA FORA)</t>
  </si>
  <si>
    <t>ESCAVAÇÃO VERTICAL A CÉU ABERTO, INCLUINDO CARGA, DESCARGA E TRANSPORTE, EM SOLO DE 1ª CATEGORIA COM ESCAVADEIRA HIDRÁULICA (CAÇAMBA: 0,8 M³ / 111 HP), FROTA DE 3 CAMINHÕES BASCULANTES DE 14 M³, DMT DE 0,3 KM E VELOCIDADE MÉDIA 5,9 KM/H. AF_12/2013 -(MATERIAL ESCAVADO NO LAGO, E DEPOSITADO ENTRE O DIQUE E A MARGEM DO LAGO)</t>
  </si>
  <si>
    <t>ESCAVAÇÃO VERTICAL A CÉU ABERTO, INCLUINDO CARGA, DESCARGA E TRANSPORTE, EM SOLO DE 1ª CATEGORIA COM ESCAVADEIRA HIDRÁULICA (CAÇAMBA: 1,2 M³ / 155 HP), FROTA DE 5 CAMINHÕES BASCULANTES DE 14 M³, DMT DE 1,5 KM E VELOCIDADE MÉDIA 18 KM/H. AF_12/2013 - (MATERIAL TRASPORTADO ATÉ O LAGO PARA CONSTRUÇÃO DO DIQUE)</t>
  </si>
  <si>
    <t>ESPALHAMENTO DE MATERIAL DE 1A CATEGORIA COM TRATOR DE ESTEIRA COM 153HP (ESPALHAMENTO DO MATERIAL PARA CONSTRUÇÃO DO DIQUE)</t>
  </si>
  <si>
    <t>COMPACTACAO MECANICA A 95% DO PROCTOR NORMAL - PAVIMENTACAO URBANA ( COMPACTAÇÃO DO MATERIAL NO DIQUE)</t>
  </si>
  <si>
    <t>ESPALHAMENTO DE MATERIAL EM BOTA FORA, COM UTILIZACAO DE TRATOR DE ESTEIRAS DE 165 HP -(ESPALHAMENTO DO MATERIAL RETIRADO DO LAGO E DEPOSITADO ENTRE O DIQUE E A MARGEM DO LAGO)</t>
  </si>
  <si>
    <t>REGULARIZACAO DE SUPERFICIES EM TERRA COM MOTONIVELADORA (REGULARIZAÇÃO DO MATERIAL DEPOSITADO ENTRE O DIQUE E A MARGEM DO LAGO)</t>
  </si>
  <si>
    <t>ESPALHAMENTO DE MATERIAL EM BOTA FORA, COM UTILIZACAO DE TRATOR DE ESTEIRAS DE 165 HP- ESPALHAMENTO DO MATERIAL NO BOTA FORA, EM CAMADA DE ATÉ 2,00M DE ALTURA)</t>
  </si>
  <si>
    <t>REGULARIZACAO DE SUPERFICIES EM TERRA COM MOTONIVELADORA -(REGULARIZAÇÃO DO MATERIAL NO BOTA FORA)</t>
  </si>
  <si>
    <t>DRAGAGEM (C/ ESCAVADEIRA DRAG LINE DE ARRASTE 140HP) - (10 % DO MATERIAL REMOVIDO APÓS A ABERTURA DOS CAMINHOS DE SERVIÇO)</t>
  </si>
  <si>
    <t>SINAPI ( REFERÊNCIAS CAIXA 10/2019</t>
  </si>
  <si>
    <t>RUA ALBERTO FRACASSO</t>
  </si>
  <si>
    <t>Data do Orçamento Base:</t>
  </si>
  <si>
    <t>PROJETO DE LIMPEZA E DESASSOREAMENTO PARCIAL LAGO DOURADO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</si>
</sst>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0.000"/>
    <numFmt numFmtId="172" formatCode="&quot;( &quot;0&quot; )&quot;"/>
    <numFmt numFmtId="173" formatCode="#,##0.00\ ;&quot; (&quot;#,##0.00\);&quot; -&quot;#\ ;@\ "/>
    <numFmt numFmtId="174" formatCode="###,###,##0.000"/>
    <numFmt numFmtId="175" formatCode="0.0"/>
    <numFmt numFmtId="176" formatCode="0.000%"/>
    <numFmt numFmtId="177" formatCode="0.0000%"/>
    <numFmt numFmtId="178" formatCode="#,##0.000"/>
  </numFmts>
  <fonts count="6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3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165" fontId="2" fillId="33" borderId="10" xfId="0" applyNumberFormat="1" applyFont="1" applyFill="1" applyBorder="1" applyAlignment="1">
      <alignment horizontal="left"/>
    </xf>
    <xf numFmtId="10" fontId="0" fillId="0" borderId="0" xfId="51" applyNumberFormat="1" applyFont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168" fontId="7" fillId="0" borderId="10" xfId="45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0" fontId="7" fillId="0" borderId="10" xfId="0" applyNumberFormat="1" applyFont="1" applyBorder="1" applyAlignment="1">
      <alignment horizontal="left"/>
    </xf>
    <xf numFmtId="165" fontId="7" fillId="34" borderId="10" xfId="0" applyNumberFormat="1" applyFont="1" applyFill="1" applyBorder="1" applyAlignment="1">
      <alignment horizontal="left"/>
    </xf>
    <xf numFmtId="10" fontId="7" fillId="34" borderId="10" xfId="51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165" fontId="7" fillId="0" borderId="17" xfId="0" applyNumberFormat="1" applyFont="1" applyFill="1" applyBorder="1" applyAlignment="1">
      <alignment horizontal="left"/>
    </xf>
    <xf numFmtId="10" fontId="7" fillId="34" borderId="17" xfId="51" applyNumberFormat="1" applyFont="1" applyFill="1" applyBorder="1" applyAlignment="1">
      <alignment horizontal="left"/>
    </xf>
    <xf numFmtId="10" fontId="7" fillId="0" borderId="10" xfId="51" applyNumberFormat="1" applyFont="1" applyFill="1" applyBorder="1" applyAlignment="1">
      <alignment horizontal="left"/>
    </xf>
    <xf numFmtId="10" fontId="7" fillId="0" borderId="10" xfId="51" applyNumberFormat="1" applyFont="1" applyBorder="1" applyAlignment="1">
      <alignment horizontal="left"/>
    </xf>
    <xf numFmtId="10" fontId="7" fillId="0" borderId="17" xfId="51" applyNumberFormat="1" applyFont="1" applyBorder="1" applyAlignment="1">
      <alignment horizontal="left"/>
    </xf>
    <xf numFmtId="10" fontId="7" fillId="0" borderId="17" xfId="51" applyNumberFormat="1" applyFont="1" applyFill="1" applyBorder="1" applyAlignment="1">
      <alignment horizontal="left"/>
    </xf>
    <xf numFmtId="165" fontId="7" fillId="0" borderId="10" xfId="0" applyNumberFormat="1" applyFont="1" applyBorder="1" applyAlignment="1">
      <alignment horizontal="left"/>
    </xf>
    <xf numFmtId="165" fontId="6" fillId="0" borderId="10" xfId="0" applyNumberFormat="1" applyFont="1" applyBorder="1" applyAlignment="1">
      <alignment horizontal="left"/>
    </xf>
    <xf numFmtId="10" fontId="6" fillId="0" borderId="10" xfId="0" applyNumberFormat="1" applyFont="1" applyBorder="1" applyAlignment="1">
      <alignment horizontal="left"/>
    </xf>
    <xf numFmtId="165" fontId="7" fillId="33" borderId="10" xfId="0" applyNumberFormat="1" applyFont="1" applyFill="1" applyBorder="1" applyAlignment="1">
      <alignment horizontal="left"/>
    </xf>
    <xf numFmtId="10" fontId="7" fillId="33" borderId="10" xfId="51" applyNumberFormat="1" applyFont="1" applyFill="1" applyBorder="1" applyAlignment="1">
      <alignment horizontal="left"/>
    </xf>
    <xf numFmtId="10" fontId="7" fillId="33" borderId="17" xfId="51" applyNumberFormat="1" applyFont="1" applyFill="1" applyBorder="1" applyAlignment="1">
      <alignment horizontal="left"/>
    </xf>
    <xf numFmtId="0" fontId="7" fillId="0" borderId="18" xfId="0" applyFont="1" applyBorder="1" applyAlignment="1">
      <alignment/>
    </xf>
    <xf numFmtId="0" fontId="7" fillId="33" borderId="19" xfId="0" applyFont="1" applyFill="1" applyBorder="1" applyAlignment="1">
      <alignment horizontal="left"/>
    </xf>
    <xf numFmtId="165" fontId="7" fillId="33" borderId="19" xfId="0" applyNumberFormat="1" applyFont="1" applyFill="1" applyBorder="1" applyAlignment="1">
      <alignment horizontal="left"/>
    </xf>
    <xf numFmtId="10" fontId="7" fillId="33" borderId="19" xfId="51" applyNumberFormat="1" applyFont="1" applyFill="1" applyBorder="1" applyAlignment="1">
      <alignment horizontal="left"/>
    </xf>
    <xf numFmtId="165" fontId="6" fillId="33" borderId="19" xfId="0" applyNumberFormat="1" applyFont="1" applyFill="1" applyBorder="1" applyAlignment="1">
      <alignment horizontal="left"/>
    </xf>
    <xf numFmtId="10" fontId="6" fillId="33" borderId="19" xfId="51" applyNumberFormat="1" applyFont="1" applyFill="1" applyBorder="1" applyAlignment="1">
      <alignment horizontal="left"/>
    </xf>
    <xf numFmtId="10" fontId="6" fillId="33" borderId="20" xfId="51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7" fillId="35" borderId="16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65" fontId="7" fillId="35" borderId="10" xfId="0" applyNumberFormat="1" applyFont="1" applyFill="1" applyBorder="1" applyAlignment="1">
      <alignment/>
    </xf>
    <xf numFmtId="10" fontId="7" fillId="35" borderId="10" xfId="51" applyNumberFormat="1" applyFont="1" applyFill="1" applyBorder="1" applyAlignment="1">
      <alignment/>
    </xf>
    <xf numFmtId="10" fontId="7" fillId="35" borderId="17" xfId="51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" fontId="0" fillId="0" borderId="24" xfId="0" applyNumberFormat="1" applyFont="1" applyFill="1" applyBorder="1" applyAlignment="1" applyProtection="1">
      <alignment horizontal="center"/>
      <protection/>
    </xf>
    <xf numFmtId="172" fontId="2" fillId="0" borderId="25" xfId="0" applyNumberFormat="1" applyFont="1" applyFill="1" applyBorder="1" applyAlignment="1" applyProtection="1">
      <alignment horizontal="right"/>
      <protection/>
    </xf>
    <xf numFmtId="0" fontId="2" fillId="0" borderId="25" xfId="0" applyNumberFormat="1" applyFont="1" applyFill="1" applyBorder="1" applyAlignment="1" applyProtection="1">
      <alignment horizontal="right"/>
      <protection/>
    </xf>
    <xf numFmtId="10" fontId="14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1" fontId="10" fillId="36" borderId="24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1" fontId="0" fillId="0" borderId="24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10" fontId="0" fillId="0" borderId="28" xfId="0" applyNumberFormat="1" applyFont="1" applyBorder="1" applyAlignment="1" applyProtection="1">
      <alignment vertical="top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37" borderId="30" xfId="0" applyFont="1" applyFill="1" applyBorder="1" applyAlignment="1" applyProtection="1">
      <alignment horizontal="center" vertical="center" wrapText="1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32" xfId="0" applyFont="1" applyFill="1" applyBorder="1" applyAlignment="1" applyProtection="1">
      <alignment horizontal="center" vertical="center" wrapText="1"/>
      <protection/>
    </xf>
    <xf numFmtId="0" fontId="10" fillId="37" borderId="33" xfId="0" applyFont="1" applyFill="1" applyBorder="1" applyAlignment="1" applyProtection="1">
      <alignment vertical="center"/>
      <protection/>
    </xf>
    <xf numFmtId="10" fontId="3" fillId="0" borderId="30" xfId="0" applyNumberFormat="1" applyFont="1" applyFill="1" applyBorder="1" applyAlignment="1" applyProtection="1">
      <alignment horizontal="center" vertical="center"/>
      <protection/>
    </xf>
    <xf numFmtId="10" fontId="3" fillId="0" borderId="34" xfId="0" applyNumberFormat="1" applyFont="1" applyFill="1" applyBorder="1" applyAlignment="1" applyProtection="1">
      <alignment horizontal="center" vertical="center"/>
      <protection/>
    </xf>
    <xf numFmtId="10" fontId="3" fillId="0" borderId="32" xfId="0" applyNumberFormat="1" applyFont="1" applyFill="1" applyBorder="1" applyAlignment="1" applyProtection="1">
      <alignment horizontal="center" vertical="center"/>
      <protection/>
    </xf>
    <xf numFmtId="10" fontId="3" fillId="0" borderId="35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36" xfId="0" applyNumberFormat="1" applyFont="1" applyFill="1" applyBorder="1" applyAlignment="1" applyProtection="1">
      <alignment horizontal="center" vertical="center"/>
      <protection/>
    </xf>
    <xf numFmtId="10" fontId="3" fillId="0" borderId="37" xfId="0" applyNumberFormat="1" applyFont="1" applyFill="1" applyBorder="1" applyAlignment="1" applyProtection="1">
      <alignment horizontal="center" vertical="center"/>
      <protection/>
    </xf>
    <xf numFmtId="10" fontId="3" fillId="0" borderId="38" xfId="0" applyNumberFormat="1" applyFont="1" applyFill="1" applyBorder="1" applyAlignment="1" applyProtection="1">
      <alignment horizontal="center" vertical="center"/>
      <protection/>
    </xf>
    <xf numFmtId="10" fontId="3" fillId="0" borderId="39" xfId="0" applyNumberFormat="1" applyFont="1" applyFill="1" applyBorder="1" applyAlignment="1" applyProtection="1">
      <alignment horizontal="center" vertical="center"/>
      <protection/>
    </xf>
    <xf numFmtId="10" fontId="10" fillId="36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wrapText="1"/>
      <protection/>
    </xf>
    <xf numFmtId="0" fontId="4" fillId="0" borderId="41" xfId="0" applyFont="1" applyBorder="1" applyAlignment="1" applyProtection="1">
      <alignment horizontal="left" wrapText="1"/>
      <protection/>
    </xf>
    <xf numFmtId="0" fontId="19" fillId="0" borderId="0" xfId="0" applyFont="1" applyAlignment="1" applyProtection="1">
      <alignment vertical="center"/>
      <protection/>
    </xf>
    <xf numFmtId="1" fontId="2" fillId="36" borderId="24" xfId="0" applyNumberFormat="1" applyFont="1" applyFill="1" applyBorder="1" applyAlignment="1" applyProtection="1">
      <alignment horizontal="left" vertical="center" wrapText="1"/>
      <protection locked="0"/>
    </xf>
    <xf numFmtId="14" fontId="2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42" xfId="0" applyFont="1" applyBorder="1" applyAlignment="1" applyProtection="1">
      <alignment vertical="center"/>
      <protection locked="0"/>
    </xf>
    <xf numFmtId="0" fontId="0" fillId="0" borderId="42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2" fillId="0" borderId="0" xfId="0" applyFont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/>
    </xf>
    <xf numFmtId="1" fontId="2" fillId="36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0" fontId="2" fillId="36" borderId="24" xfId="51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/>
      <protection/>
    </xf>
    <xf numFmtId="10" fontId="4" fillId="0" borderId="41" xfId="51" applyNumberFormat="1" applyFont="1" applyFill="1" applyBorder="1" applyAlignment="1" applyProtection="1">
      <alignment horizontal="center"/>
      <protection/>
    </xf>
    <xf numFmtId="10" fontId="4" fillId="0" borderId="44" xfId="51" applyNumberFormat="1" applyFont="1" applyFill="1" applyBorder="1" applyAlignment="1" applyProtection="1">
      <alignment horizontal="center"/>
      <protection/>
    </xf>
    <xf numFmtId="10" fontId="4" fillId="0" borderId="24" xfId="51" applyNumberFormat="1" applyFont="1" applyFill="1" applyBorder="1" applyAlignment="1" applyProtection="1">
      <alignment horizontal="center"/>
      <protection/>
    </xf>
    <xf numFmtId="10" fontId="4" fillId="0" borderId="36" xfId="51" applyNumberFormat="1" applyFont="1" applyFill="1" applyBorder="1" applyAlignment="1" applyProtection="1">
      <alignment horizontal="center"/>
      <protection/>
    </xf>
    <xf numFmtId="170" fontId="4" fillId="0" borderId="24" xfId="0" applyNumberFormat="1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/>
      <protection/>
    </xf>
    <xf numFmtId="0" fontId="4" fillId="0" borderId="45" xfId="0" applyFont="1" applyFill="1" applyBorder="1" applyAlignment="1" applyProtection="1">
      <alignment/>
      <protection/>
    </xf>
    <xf numFmtId="10" fontId="4" fillId="0" borderId="31" xfId="51" applyNumberFormat="1" applyFont="1" applyFill="1" applyBorder="1" applyAlignment="1" applyProtection="1">
      <alignment horizontal="center"/>
      <protection/>
    </xf>
    <xf numFmtId="10" fontId="4" fillId="0" borderId="40" xfId="51" applyNumberFormat="1" applyFont="1" applyFill="1" applyBorder="1" applyAlignment="1" applyProtection="1">
      <alignment horizontal="center"/>
      <protection/>
    </xf>
    <xf numFmtId="10" fontId="4" fillId="0" borderId="34" xfId="51" applyNumberFormat="1" applyFont="1" applyFill="1" applyBorder="1" applyAlignment="1" applyProtection="1">
      <alignment horizontal="center"/>
      <protection/>
    </xf>
    <xf numFmtId="10" fontId="4" fillId="0" borderId="32" xfId="51" applyNumberFormat="1" applyFont="1" applyFill="1" applyBorder="1" applyAlignment="1" applyProtection="1">
      <alignment horizontal="center"/>
      <protection/>
    </xf>
    <xf numFmtId="170" fontId="4" fillId="0" borderId="36" xfId="0" applyNumberFormat="1" applyFont="1" applyFill="1" applyBorder="1" applyAlignment="1" applyProtection="1">
      <alignment horizontal="center"/>
      <protection/>
    </xf>
    <xf numFmtId="170" fontId="4" fillId="0" borderId="38" xfId="0" applyNumberFormat="1" applyFont="1" applyFill="1" applyBorder="1" applyAlignment="1" applyProtection="1">
      <alignment horizontal="center"/>
      <protection/>
    </xf>
    <xf numFmtId="170" fontId="4" fillId="0" borderId="39" xfId="0" applyNumberFormat="1" applyFont="1" applyFill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4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" fontId="2" fillId="36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 applyProtection="1">
      <alignment horizontal="center"/>
      <protection/>
    </xf>
    <xf numFmtId="2" fontId="1" fillId="38" borderId="10" xfId="0" applyNumberFormat="1" applyFont="1" applyFill="1" applyBorder="1" applyAlignment="1" applyProtection="1">
      <alignment wrapText="1"/>
      <protection/>
    </xf>
    <xf numFmtId="0" fontId="1" fillId="38" borderId="10" xfId="0" applyFont="1" applyFill="1" applyBorder="1" applyAlignment="1" applyProtection="1">
      <alignment/>
      <protection/>
    </xf>
    <xf numFmtId="0" fontId="4" fillId="38" borderId="10" xfId="0" applyFont="1" applyFill="1" applyBorder="1" applyAlignment="1" applyProtection="1">
      <alignment/>
      <protection/>
    </xf>
    <xf numFmtId="170" fontId="1" fillId="38" borderId="10" xfId="0" applyNumberFormat="1" applyFont="1" applyFill="1" applyBorder="1" applyAlignment="1" applyProtection="1">
      <alignment/>
      <protection/>
    </xf>
    <xf numFmtId="170" fontId="1" fillId="38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0" fontId="4" fillId="0" borderId="44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Alignment="1" applyProtection="1">
      <alignment/>
      <protection/>
    </xf>
    <xf numFmtId="4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171" fontId="0" fillId="0" borderId="0" xfId="0" applyNumberFormat="1" applyFont="1" applyFill="1" applyAlignment="1" applyProtection="1">
      <alignment/>
      <protection/>
    </xf>
    <xf numFmtId="4" fontId="23" fillId="0" borderId="0" xfId="0" applyNumberFormat="1" applyFont="1" applyAlignment="1" applyProtection="1">
      <alignment horizontal="center"/>
      <protection/>
    </xf>
    <xf numFmtId="0" fontId="17" fillId="0" borderId="35" xfId="0" applyFont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170" fontId="4" fillId="0" borderId="24" xfId="0" applyNumberFormat="1" applyFont="1" applyFill="1" applyBorder="1" applyAlignment="1" applyProtection="1">
      <alignment/>
      <protection/>
    </xf>
    <xf numFmtId="170" fontId="4" fillId="0" borderId="36" xfId="0" applyNumberFormat="1" applyFont="1" applyFill="1" applyBorder="1" applyAlignment="1" applyProtection="1">
      <alignment horizontal="right"/>
      <protection/>
    </xf>
    <xf numFmtId="0" fontId="17" fillId="0" borderId="45" xfId="0" applyFont="1" applyBorder="1" applyAlignment="1" applyProtection="1">
      <alignment/>
      <protection/>
    </xf>
    <xf numFmtId="0" fontId="4" fillId="0" borderId="31" xfId="0" applyFont="1" applyFill="1" applyBorder="1" applyAlignment="1" applyProtection="1">
      <alignment/>
      <protection/>
    </xf>
    <xf numFmtId="170" fontId="4" fillId="0" borderId="31" xfId="0" applyNumberFormat="1" applyFont="1" applyFill="1" applyBorder="1" applyAlignment="1" applyProtection="1">
      <alignment/>
      <protection/>
    </xf>
    <xf numFmtId="170" fontId="4" fillId="0" borderId="40" xfId="0" applyNumberFormat="1" applyFont="1" applyFill="1" applyBorder="1" applyAlignment="1" applyProtection="1">
      <alignment horizontal="right"/>
      <protection/>
    </xf>
    <xf numFmtId="0" fontId="0" fillId="0" borderId="46" xfId="0" applyBorder="1" applyAlignment="1" applyProtection="1">
      <alignment/>
      <protection/>
    </xf>
    <xf numFmtId="17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2" fontId="11" fillId="0" borderId="0" xfId="0" applyNumberFormat="1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2" fontId="11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2" fontId="12" fillId="0" borderId="0" xfId="0" applyNumberFormat="1" applyFont="1" applyAlignment="1" applyProtection="1">
      <alignment vertical="center"/>
      <protection/>
    </xf>
    <xf numFmtId="14" fontId="2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2" fontId="11" fillId="0" borderId="0" xfId="0" applyNumberFormat="1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10" fontId="0" fillId="0" borderId="0" xfId="51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7" fillId="0" borderId="0" xfId="0" applyNumberFormat="1" applyFont="1" applyAlignment="1" applyProtection="1">
      <alignment horizontal="center" vertical="center"/>
      <protection/>
    </xf>
    <xf numFmtId="10" fontId="18" fillId="0" borderId="0" xfId="0" applyNumberFormat="1" applyFont="1" applyAlignment="1" applyProtection="1">
      <alignment horizontal="center" vertical="center"/>
      <protection/>
    </xf>
    <xf numFmtId="10" fontId="18" fillId="0" borderId="0" xfId="51" applyNumberFormat="1" applyFont="1" applyAlignment="1" applyProtection="1">
      <alignment horizontal="center" vertical="center"/>
      <protection/>
    </xf>
    <xf numFmtId="10" fontId="0" fillId="0" borderId="0" xfId="51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indent="4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indent="2"/>
      <protection/>
    </xf>
    <xf numFmtId="0" fontId="0" fillId="0" borderId="46" xfId="0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2" fontId="1" fillId="38" borderId="10" xfId="0" applyNumberFormat="1" applyFont="1" applyFill="1" applyBorder="1" applyAlignment="1" applyProtection="1">
      <alignment horizontal="center" wrapText="1"/>
      <protection/>
    </xf>
    <xf numFmtId="176" fontId="2" fillId="36" borderId="24" xfId="51" applyNumberFormat="1" applyFont="1" applyFill="1" applyBorder="1" applyAlignment="1" applyProtection="1">
      <alignment horizontal="center" vertical="center" wrapText="1"/>
      <protection/>
    </xf>
    <xf numFmtId="176" fontId="10" fillId="0" borderId="10" xfId="0" applyNumberFormat="1" applyFont="1" applyFill="1" applyBorder="1" applyAlignment="1" applyProtection="1">
      <alignment horizontal="center" vertical="center"/>
      <protection/>
    </xf>
    <xf numFmtId="176" fontId="14" fillId="0" borderId="48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49" xfId="0" applyFont="1" applyFill="1" applyBorder="1" applyAlignment="1" applyProtection="1">
      <alignment/>
      <protection/>
    </xf>
    <xf numFmtId="170" fontId="4" fillId="0" borderId="49" xfId="0" applyNumberFormat="1" applyFont="1" applyFill="1" applyBorder="1" applyAlignment="1" applyProtection="1">
      <alignment horizontal="center"/>
      <protection/>
    </xf>
    <xf numFmtId="170" fontId="4" fillId="0" borderId="49" xfId="0" applyNumberFormat="1" applyFont="1" applyFill="1" applyBorder="1" applyAlignment="1" applyProtection="1">
      <alignment horizontal="center"/>
      <protection locked="0"/>
    </xf>
    <xf numFmtId="170" fontId="4" fillId="0" borderId="49" xfId="0" applyNumberFormat="1" applyFont="1" applyFill="1" applyBorder="1" applyAlignment="1" applyProtection="1">
      <alignment horizontal="right"/>
      <protection/>
    </xf>
    <xf numFmtId="0" fontId="4" fillId="0" borderId="49" xfId="0" applyFont="1" applyFill="1" applyBorder="1" applyAlignment="1" applyProtection="1">
      <alignment horizontal="center"/>
      <protection/>
    </xf>
    <xf numFmtId="0" fontId="4" fillId="0" borderId="50" xfId="0" applyFont="1" applyFill="1" applyBorder="1" applyAlignment="1" applyProtection="1">
      <alignment horizontal="center"/>
      <protection/>
    </xf>
    <xf numFmtId="170" fontId="4" fillId="0" borderId="50" xfId="0" applyNumberFormat="1" applyFont="1" applyFill="1" applyBorder="1" applyAlignment="1" applyProtection="1">
      <alignment horizontal="center"/>
      <protection/>
    </xf>
    <xf numFmtId="0" fontId="4" fillId="0" borderId="51" xfId="0" applyFont="1" applyBorder="1" applyAlignment="1" applyProtection="1">
      <alignment horizontal="center"/>
      <protection/>
    </xf>
    <xf numFmtId="170" fontId="4" fillId="0" borderId="51" xfId="0" applyNumberFormat="1" applyFont="1" applyFill="1" applyBorder="1" applyAlignment="1" applyProtection="1">
      <alignment horizontal="center"/>
      <protection/>
    </xf>
    <xf numFmtId="170" fontId="4" fillId="0" borderId="51" xfId="0" applyNumberFormat="1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/>
    </xf>
    <xf numFmtId="170" fontId="4" fillId="0" borderId="52" xfId="0" applyNumberFormat="1" applyFont="1" applyFill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23" fillId="39" borderId="53" xfId="56" applyNumberFormat="1" applyFont="1" applyFill="1" applyBorder="1" applyAlignment="1" applyProtection="1">
      <alignment horizontal="center" vertical="center" wrapText="1"/>
      <protection/>
    </xf>
    <xf numFmtId="170" fontId="4" fillId="0" borderId="53" xfId="0" applyNumberFormat="1" applyFont="1" applyFill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38" borderId="52" xfId="0" applyFont="1" applyFill="1" applyBorder="1" applyAlignment="1" applyProtection="1">
      <alignment horizontal="center"/>
      <protection/>
    </xf>
    <xf numFmtId="0" fontId="4" fillId="38" borderId="52" xfId="0" applyFont="1" applyFill="1" applyBorder="1" applyAlignment="1" applyProtection="1">
      <alignment horizontal="center" vertical="center"/>
      <protection/>
    </xf>
    <xf numFmtId="0" fontId="1" fillId="38" borderId="52" xfId="0" applyFont="1" applyFill="1" applyBorder="1" applyAlignment="1" applyProtection="1">
      <alignment horizontal="left" wrapText="1"/>
      <protection/>
    </xf>
    <xf numFmtId="0" fontId="4" fillId="38" borderId="52" xfId="0" applyFont="1" applyFill="1" applyBorder="1" applyAlignment="1" applyProtection="1">
      <alignment/>
      <protection/>
    </xf>
    <xf numFmtId="170" fontId="4" fillId="38" borderId="52" xfId="0" applyNumberFormat="1" applyFont="1" applyFill="1" applyBorder="1" applyAlignment="1" applyProtection="1">
      <alignment horizontal="right"/>
      <protection/>
    </xf>
    <xf numFmtId="0" fontId="4" fillId="38" borderId="49" xfId="0" applyFont="1" applyFill="1" applyBorder="1" applyAlignment="1" applyProtection="1">
      <alignment horizontal="center"/>
      <protection/>
    </xf>
    <xf numFmtId="0" fontId="4" fillId="38" borderId="49" xfId="0" applyFont="1" applyFill="1" applyBorder="1" applyAlignment="1" applyProtection="1">
      <alignment horizontal="center" vertical="center"/>
      <protection/>
    </xf>
    <xf numFmtId="0" fontId="1" fillId="38" borderId="49" xfId="0" applyFont="1" applyFill="1" applyBorder="1" applyAlignment="1" applyProtection="1">
      <alignment horizontal="left" wrapText="1"/>
      <protection/>
    </xf>
    <xf numFmtId="170" fontId="4" fillId="38" borderId="49" xfId="0" applyNumberFormat="1" applyFont="1" applyFill="1" applyBorder="1" applyAlignment="1" applyProtection="1">
      <alignment horizontal="center"/>
      <protection locked="0"/>
    </xf>
    <xf numFmtId="170" fontId="4" fillId="38" borderId="49" xfId="0" applyNumberFormat="1" applyFont="1" applyFill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/>
      <protection/>
    </xf>
    <xf numFmtId="0" fontId="4" fillId="0" borderId="49" xfId="0" applyFont="1" applyFill="1" applyBorder="1" applyAlignment="1" applyProtection="1">
      <alignment horizontal="left" vertical="center"/>
      <protection/>
    </xf>
    <xf numFmtId="0" fontId="4" fillId="0" borderId="49" xfId="0" applyFont="1" applyBorder="1" applyAlignment="1" applyProtection="1">
      <alignment horizontal="left" wrapText="1"/>
      <protection/>
    </xf>
    <xf numFmtId="0" fontId="17" fillId="0" borderId="49" xfId="0" applyFont="1" applyBorder="1" applyAlignment="1" applyProtection="1">
      <alignment/>
      <protection/>
    </xf>
    <xf numFmtId="170" fontId="4" fillId="0" borderId="49" xfId="0" applyNumberFormat="1" applyFont="1" applyFill="1" applyBorder="1" applyAlignment="1" applyProtection="1">
      <alignment/>
      <protection/>
    </xf>
    <xf numFmtId="170" fontId="4" fillId="0" borderId="49" xfId="0" applyNumberFormat="1" applyFont="1" applyFill="1" applyBorder="1" applyAlignment="1" applyProtection="1">
      <alignment/>
      <protection locked="0"/>
    </xf>
    <xf numFmtId="174" fontId="4" fillId="0" borderId="49" xfId="0" applyNumberFormat="1" applyFont="1" applyFill="1" applyBorder="1" applyAlignment="1" applyProtection="1">
      <alignment horizontal="center"/>
      <protection/>
    </xf>
    <xf numFmtId="174" fontId="4" fillId="0" borderId="53" xfId="0" applyNumberFormat="1" applyFont="1" applyFill="1" applyBorder="1" applyAlignment="1" applyProtection="1">
      <alignment horizontal="center"/>
      <protection/>
    </xf>
    <xf numFmtId="170" fontId="4" fillId="38" borderId="52" xfId="0" applyNumberFormat="1" applyFont="1" applyFill="1" applyBorder="1" applyAlignment="1" applyProtection="1">
      <alignment horizontal="center"/>
      <protection/>
    </xf>
    <xf numFmtId="170" fontId="4" fillId="38" borderId="52" xfId="0" applyNumberFormat="1" applyFont="1" applyFill="1" applyBorder="1" applyAlignment="1" applyProtection="1">
      <alignment horizontal="center"/>
      <protection locked="0"/>
    </xf>
    <xf numFmtId="174" fontId="4" fillId="0" borderId="51" xfId="0" applyNumberFormat="1" applyFont="1" applyFill="1" applyBorder="1" applyAlignment="1" applyProtection="1">
      <alignment horizontal="center"/>
      <protection/>
    </xf>
    <xf numFmtId="0" fontId="4" fillId="0" borderId="53" xfId="0" applyFont="1" applyFill="1" applyBorder="1" applyAlignment="1" applyProtection="1">
      <alignment horizontal="center"/>
      <protection/>
    </xf>
    <xf numFmtId="170" fontId="4" fillId="38" borderId="52" xfId="0" applyNumberFormat="1" applyFont="1" applyFill="1" applyBorder="1" applyAlignment="1" applyProtection="1">
      <alignment/>
      <protection/>
    </xf>
    <xf numFmtId="0" fontId="23" fillId="39" borderId="49" xfId="56" applyNumberFormat="1" applyFont="1" applyFill="1" applyBorder="1" applyAlignment="1" applyProtection="1">
      <alignment horizontal="center" vertical="center" wrapText="1"/>
      <protection/>
    </xf>
    <xf numFmtId="174" fontId="4" fillId="38" borderId="49" xfId="0" applyNumberFormat="1" applyFont="1" applyFill="1" applyBorder="1" applyAlignment="1" applyProtection="1">
      <alignment horizontal="center"/>
      <protection/>
    </xf>
    <xf numFmtId="4" fontId="4" fillId="38" borderId="49" xfId="0" applyNumberFormat="1" applyFont="1" applyFill="1" applyBorder="1" applyAlignment="1" applyProtection="1">
      <alignment horizontal="center"/>
      <protection locked="0"/>
    </xf>
    <xf numFmtId="178" fontId="4" fillId="38" borderId="49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Fill="1" applyBorder="1" applyAlignment="1" applyProtection="1">
      <alignment horizontal="center"/>
      <protection/>
    </xf>
    <xf numFmtId="0" fontId="4" fillId="0" borderId="5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 locked="0"/>
    </xf>
    <xf numFmtId="0" fontId="2" fillId="36" borderId="54" xfId="0" applyNumberFormat="1" applyFont="1" applyFill="1" applyBorder="1" applyAlignment="1" applyProtection="1">
      <alignment horizontal="right" vertical="top"/>
      <protection locked="0"/>
    </xf>
    <xf numFmtId="10" fontId="2" fillId="36" borderId="32" xfId="51" applyNumberFormat="1" applyFont="1" applyFill="1" applyBorder="1" applyAlignment="1" applyProtection="1">
      <alignment horizontal="center" vertical="center"/>
      <protection locked="0"/>
    </xf>
    <xf numFmtId="10" fontId="2" fillId="36" borderId="55" xfId="51" applyNumberFormat="1" applyFont="1" applyFill="1" applyBorder="1" applyAlignment="1" applyProtection="1">
      <alignment horizontal="center" vertical="center"/>
      <protection locked="0"/>
    </xf>
    <xf numFmtId="10" fontId="14" fillId="40" borderId="56" xfId="0" applyNumberFormat="1" applyFont="1" applyFill="1" applyBorder="1" applyAlignment="1" applyProtection="1">
      <alignment horizontal="center" vertical="center"/>
      <protection locked="0"/>
    </xf>
    <xf numFmtId="10" fontId="10" fillId="36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" fontId="23" fillId="0" borderId="50" xfId="0" applyNumberFormat="1" applyFont="1" applyBorder="1" applyAlignment="1" applyProtection="1">
      <alignment horizontal="center"/>
      <protection locked="0"/>
    </xf>
    <xf numFmtId="4" fontId="23" fillId="0" borderId="10" xfId="0" applyNumberFormat="1" applyFont="1" applyBorder="1" applyAlignment="1" applyProtection="1">
      <alignment horizontal="center"/>
      <protection locked="0"/>
    </xf>
    <xf numFmtId="4" fontId="23" fillId="0" borderId="49" xfId="0" applyNumberFormat="1" applyFont="1" applyBorder="1" applyAlignment="1" applyProtection="1">
      <alignment horizontal="center"/>
      <protection locked="0"/>
    </xf>
    <xf numFmtId="4" fontId="23" fillId="0" borderId="53" xfId="0" applyNumberFormat="1" applyFont="1" applyBorder="1" applyAlignment="1" applyProtection="1">
      <alignment horizontal="center"/>
      <protection locked="0"/>
    </xf>
    <xf numFmtId="4" fontId="23" fillId="0" borderId="52" xfId="0" applyNumberFormat="1" applyFont="1" applyBorder="1" applyAlignment="1" applyProtection="1">
      <alignment horizontal="center"/>
      <protection locked="0"/>
    </xf>
    <xf numFmtId="0" fontId="23" fillId="0" borderId="51" xfId="0" applyFont="1" applyBorder="1" applyAlignment="1" applyProtection="1">
      <alignment horizontal="center"/>
      <protection/>
    </xf>
    <xf numFmtId="0" fontId="23" fillId="0" borderId="51" xfId="0" applyFont="1" applyBorder="1" applyAlignment="1" applyProtection="1">
      <alignment wrapText="1"/>
      <protection/>
    </xf>
    <xf numFmtId="0" fontId="23" fillId="0" borderId="49" xfId="0" applyFont="1" applyBorder="1" applyAlignment="1" applyProtection="1">
      <alignment horizontal="center"/>
      <protection/>
    </xf>
    <xf numFmtId="0" fontId="23" fillId="0" borderId="49" xfId="0" applyFont="1" applyBorder="1" applyAlignment="1" applyProtection="1">
      <alignment wrapText="1"/>
      <protection/>
    </xf>
    <xf numFmtId="0" fontId="23" fillId="0" borderId="5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wrapText="1"/>
      <protection/>
    </xf>
    <xf numFmtId="0" fontId="23" fillId="0" borderId="53" xfId="0" applyFont="1" applyBorder="1" applyAlignment="1" applyProtection="1">
      <alignment wrapText="1"/>
      <protection/>
    </xf>
    <xf numFmtId="0" fontId="23" fillId="0" borderId="52" xfId="0" applyFont="1" applyBorder="1" applyAlignment="1" applyProtection="1">
      <alignment horizontal="center"/>
      <protection/>
    </xf>
    <xf numFmtId="0" fontId="23" fillId="0" borderId="52" xfId="0" applyFont="1" applyBorder="1" applyAlignment="1" applyProtection="1">
      <alignment wrapText="1"/>
      <protection/>
    </xf>
    <xf numFmtId="0" fontId="23" fillId="0" borderId="53" xfId="0" applyFont="1" applyBorder="1" applyAlignment="1" applyProtection="1">
      <alignment horizontal="center"/>
      <protection/>
    </xf>
    <xf numFmtId="0" fontId="14" fillId="0" borderId="57" xfId="0" applyFont="1" applyBorder="1" applyAlignment="1" applyProtection="1">
      <alignment vertical="center"/>
      <protection/>
    </xf>
    <xf numFmtId="0" fontId="14" fillId="0" borderId="5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14" fontId="2" fillId="36" borderId="47" xfId="0" applyNumberFormat="1" applyFont="1" applyFill="1" applyBorder="1" applyAlignment="1" applyProtection="1">
      <alignment horizontal="center" vertical="center"/>
      <protection locked="0"/>
    </xf>
    <xf numFmtId="0" fontId="2" fillId="36" borderId="59" xfId="0" applyNumberFormat="1" applyFont="1" applyFill="1" applyBorder="1" applyAlignment="1" applyProtection="1">
      <alignment horizontal="center" vertical="center"/>
      <protection locked="0"/>
    </xf>
    <xf numFmtId="0" fontId="2" fillId="36" borderId="6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0" fontId="2" fillId="0" borderId="61" xfId="0" applyNumberFormat="1" applyFont="1" applyBorder="1" applyAlignment="1" applyProtection="1">
      <alignment horizontal="distributed" vertical="top"/>
      <protection/>
    </xf>
    <xf numFmtId="0" fontId="2" fillId="0" borderId="62" xfId="0" applyFont="1" applyBorder="1" applyAlignment="1" applyProtection="1">
      <alignment horizontal="distributed" vertical="top"/>
      <protection/>
    </xf>
    <xf numFmtId="0" fontId="2" fillId="0" borderId="63" xfId="0" applyFont="1" applyBorder="1" applyAlignment="1" applyProtection="1">
      <alignment horizontal="distributed" vertical="top"/>
      <protection/>
    </xf>
    <xf numFmtId="0" fontId="10" fillId="37" borderId="52" xfId="0" applyFont="1" applyFill="1" applyBorder="1" applyAlignment="1" applyProtection="1">
      <alignment horizontal="center" vertical="center"/>
      <protection/>
    </xf>
    <xf numFmtId="0" fontId="10" fillId="37" borderId="33" xfId="0" applyFont="1" applyFill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10" fillId="37" borderId="64" xfId="0" applyFont="1" applyFill="1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" fontId="2" fillId="36" borderId="47" xfId="0" applyNumberFormat="1" applyFont="1" applyFill="1" applyBorder="1" applyAlignment="1" applyProtection="1">
      <alignment horizontal="center" vertical="center"/>
      <protection locked="0"/>
    </xf>
    <xf numFmtId="1" fontId="2" fillId="36" borderId="59" xfId="0" applyNumberFormat="1" applyFont="1" applyFill="1" applyBorder="1" applyAlignment="1" applyProtection="1">
      <alignment horizontal="center" vertical="center"/>
      <protection locked="0"/>
    </xf>
    <xf numFmtId="1" fontId="2" fillId="36" borderId="60" xfId="0" applyNumberFormat="1" applyFont="1" applyFill="1" applyBorder="1" applyAlignment="1" applyProtection="1">
      <alignment horizontal="center" vertical="center"/>
      <protection locked="0"/>
    </xf>
    <xf numFmtId="1" fontId="2" fillId="36" borderId="47" xfId="0" applyNumberFormat="1" applyFont="1" applyFill="1" applyBorder="1" applyAlignment="1" applyProtection="1">
      <alignment horizontal="center" vertical="center"/>
      <protection/>
    </xf>
    <xf numFmtId="1" fontId="2" fillId="36" borderId="59" xfId="0" applyNumberFormat="1" applyFont="1" applyFill="1" applyBorder="1" applyAlignment="1" applyProtection="1">
      <alignment horizontal="center" vertical="center"/>
      <protection/>
    </xf>
    <xf numFmtId="1" fontId="2" fillId="36" borderId="60" xfId="0" applyNumberFormat="1" applyFont="1" applyFill="1" applyBorder="1" applyAlignment="1" applyProtection="1">
      <alignment horizontal="center" vertical="center"/>
      <protection/>
    </xf>
    <xf numFmtId="1" fontId="2" fillId="36" borderId="47" xfId="0" applyNumberFormat="1" applyFont="1" applyFill="1" applyBorder="1" applyAlignment="1" applyProtection="1">
      <alignment horizontal="center" vertical="center" wrapText="1"/>
      <protection/>
    </xf>
    <xf numFmtId="1" fontId="2" fillId="36" borderId="59" xfId="0" applyNumberFormat="1" applyFont="1" applyFill="1" applyBorder="1" applyAlignment="1" applyProtection="1">
      <alignment horizontal="center" vertical="center" wrapText="1"/>
      <protection/>
    </xf>
    <xf numFmtId="1" fontId="2" fillId="36" borderId="60" xfId="0" applyNumberFormat="1" applyFont="1" applyFill="1" applyBorder="1" applyAlignment="1" applyProtection="1">
      <alignment horizontal="center" vertical="center" wrapText="1"/>
      <protection/>
    </xf>
    <xf numFmtId="10" fontId="2" fillId="0" borderId="61" xfId="0" applyNumberFormat="1" applyFont="1" applyBorder="1" applyAlignment="1" applyProtection="1">
      <alignment horizontal="center"/>
      <protection/>
    </xf>
    <xf numFmtId="10" fontId="2" fillId="0" borderId="62" xfId="0" applyNumberFormat="1" applyFont="1" applyBorder="1" applyAlignment="1" applyProtection="1">
      <alignment horizontal="center"/>
      <protection/>
    </xf>
    <xf numFmtId="10" fontId="2" fillId="0" borderId="63" xfId="0" applyNumberFormat="1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vertical="center"/>
      <protection/>
    </xf>
    <xf numFmtId="0" fontId="21" fillId="34" borderId="10" xfId="0" applyFont="1" applyFill="1" applyBorder="1" applyAlignment="1" applyProtection="1">
      <alignment horizontal="right" vertical="center" wrapText="1"/>
      <protection/>
    </xf>
    <xf numFmtId="170" fontId="4" fillId="0" borderId="31" xfId="0" applyNumberFormat="1" applyFont="1" applyFill="1" applyBorder="1" applyAlignment="1" applyProtection="1">
      <alignment horizontal="center"/>
      <protection/>
    </xf>
    <xf numFmtId="17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170" fontId="4" fillId="0" borderId="24" xfId="0" applyNumberFormat="1" applyFont="1" applyFill="1" applyBorder="1" applyAlignment="1" applyProtection="1">
      <alignment horizontal="center"/>
      <protection/>
    </xf>
    <xf numFmtId="10" fontId="4" fillId="0" borderId="24" xfId="51" applyNumberFormat="1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10" fontId="21" fillId="34" borderId="10" xfId="0" applyNumberFormat="1" applyFont="1" applyFill="1" applyBorder="1" applyAlignment="1" applyProtection="1">
      <alignment horizontal="center" vertical="center" wrapText="1"/>
      <protection/>
    </xf>
    <xf numFmtId="170" fontId="4" fillId="0" borderId="41" xfId="0" applyNumberFormat="1" applyFont="1" applyFill="1" applyBorder="1" applyAlignment="1" applyProtection="1">
      <alignment horizontal="center"/>
      <protection/>
    </xf>
    <xf numFmtId="10" fontId="4" fillId="0" borderId="41" xfId="51" applyNumberFormat="1" applyFont="1" applyFill="1" applyBorder="1" applyAlignment="1" applyProtection="1">
      <alignment horizontal="center"/>
      <protection/>
    </xf>
    <xf numFmtId="168" fontId="2" fillId="36" borderId="36" xfId="45" applyFont="1" applyFill="1" applyBorder="1" applyAlignment="1" applyProtection="1">
      <alignment horizontal="right" vertical="center" wrapText="1"/>
      <protection/>
    </xf>
    <xf numFmtId="168" fontId="2" fillId="36" borderId="35" xfId="45" applyFont="1" applyFill="1" applyBorder="1" applyAlignment="1" applyProtection="1">
      <alignment horizontal="right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/>
    </xf>
    <xf numFmtId="1" fontId="2" fillId="0" borderId="25" xfId="0" applyNumberFormat="1" applyFont="1" applyFill="1" applyBorder="1" applyAlignment="1" applyProtection="1">
      <alignment horizontal="left" vertical="center" wrapText="1"/>
      <protection/>
    </xf>
    <xf numFmtId="1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4" fontId="2" fillId="36" borderId="36" xfId="0" applyNumberFormat="1" applyFont="1" applyFill="1" applyBorder="1" applyAlignment="1" applyProtection="1">
      <alignment horizontal="right" vertical="center" wrapText="1"/>
      <protection/>
    </xf>
    <xf numFmtId="4" fontId="2" fillId="36" borderId="35" xfId="0" applyNumberFormat="1" applyFont="1" applyFill="1" applyBorder="1" applyAlignment="1" applyProtection="1">
      <alignment horizontal="right" vertical="center" wrapText="1"/>
      <protection/>
    </xf>
    <xf numFmtId="4" fontId="2" fillId="36" borderId="59" xfId="0" applyNumberFormat="1" applyFont="1" applyFill="1" applyBorder="1" applyAlignment="1" applyProtection="1">
      <alignment horizontal="right" vertical="center" wrapText="1"/>
      <protection/>
    </xf>
    <xf numFmtId="168" fontId="2" fillId="36" borderId="59" xfId="45" applyFont="1" applyFill="1" applyBorder="1" applyAlignment="1" applyProtection="1">
      <alignment horizontal="right" vertical="center" wrapText="1"/>
      <protection/>
    </xf>
    <xf numFmtId="0" fontId="1" fillId="38" borderId="10" xfId="0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4" fillId="0" borderId="41" xfId="0" applyFont="1" applyBorder="1" applyAlignment="1" applyProtection="1">
      <alignment horizontal="left" wrapText="1" indent="2"/>
      <protection/>
    </xf>
    <xf numFmtId="0" fontId="21" fillId="34" borderId="10" xfId="0" applyFont="1" applyFill="1" applyBorder="1" applyAlignment="1" applyProtection="1">
      <alignment horizontal="right" vertical="center" wrapText="1" indent="2"/>
      <protection/>
    </xf>
    <xf numFmtId="170" fontId="4" fillId="0" borderId="65" xfId="0" applyNumberFormat="1" applyFont="1" applyFill="1" applyBorder="1" applyAlignment="1" applyProtection="1">
      <alignment horizontal="center"/>
      <protection/>
    </xf>
    <xf numFmtId="170" fontId="4" fillId="0" borderId="38" xfId="0" applyNumberFormat="1" applyFont="1" applyFill="1" applyBorder="1" applyAlignment="1" applyProtection="1">
      <alignment horizontal="center"/>
      <protection/>
    </xf>
    <xf numFmtId="10" fontId="4" fillId="0" borderId="66" xfId="51" applyNumberFormat="1" applyFont="1" applyFill="1" applyBorder="1" applyAlignment="1" applyProtection="1">
      <alignment horizontal="center"/>
      <protection/>
    </xf>
    <xf numFmtId="10" fontId="4" fillId="0" borderId="34" xfId="51" applyNumberFormat="1" applyFont="1" applyFill="1" applyBorder="1" applyAlignment="1" applyProtection="1">
      <alignment horizontal="center"/>
      <protection/>
    </xf>
    <xf numFmtId="170" fontId="4" fillId="0" borderId="60" xfId="0" applyNumberFormat="1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 wrapText="1" indent="2"/>
      <protection/>
    </xf>
    <xf numFmtId="0" fontId="4" fillId="0" borderId="31" xfId="0" applyFont="1" applyBorder="1" applyAlignment="1" applyProtection="1">
      <alignment horizontal="left" wrapText="1" indent="2"/>
      <protection/>
    </xf>
    <xf numFmtId="176" fontId="2" fillId="36" borderId="24" xfId="51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4" xfId="49"/>
    <cellStyle name="Nota" xfId="50"/>
    <cellStyle name="Percent" xfId="51"/>
    <cellStyle name="Porcentagem 3" xfId="52"/>
    <cellStyle name="Saída" xfId="53"/>
    <cellStyle name="Comma [0]" xfId="54"/>
    <cellStyle name="Separador de milhares 2" xfId="55"/>
    <cellStyle name="Separador de milhares_ELETRICA_2 2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77">
    <dxf>
      <fill>
        <patternFill>
          <bgColor rgb="FFFF0000"/>
        </patternFill>
      </fill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1"/>
  <sheetViews>
    <sheetView tabSelected="1" view="pageBreakPreview" zoomScaleSheetLayoutView="100" zoomScalePageLayoutView="0" workbookViewId="0" topLeftCell="A1">
      <selection activeCell="C3" sqref="C3:F3"/>
    </sheetView>
  </sheetViews>
  <sheetFormatPr defaultColWidth="9.140625" defaultRowHeight="12.75"/>
  <cols>
    <col min="1" max="1" width="1.7109375" style="84" customWidth="1"/>
    <col min="2" max="2" width="24.421875" style="84" bestFit="1" customWidth="1"/>
    <col min="3" max="5" width="10.7109375" style="84" customWidth="1"/>
    <col min="6" max="6" width="17.7109375" style="69" customWidth="1"/>
    <col min="7" max="7" width="9.140625" style="84" customWidth="1"/>
    <col min="8" max="8" width="11.28125" style="84" hidden="1" customWidth="1"/>
    <col min="9" max="9" width="12.8515625" style="84" hidden="1" customWidth="1"/>
    <col min="10" max="10" width="11.7109375" style="84" hidden="1" customWidth="1"/>
    <col min="11" max="11" width="0" style="84" hidden="1" customWidth="1"/>
    <col min="12" max="18" width="9.140625" style="84" customWidth="1"/>
    <col min="19" max="19" width="9.140625" style="167" customWidth="1"/>
    <col min="20" max="20" width="9.140625" style="168" customWidth="1"/>
    <col min="21" max="16384" width="9.140625" style="84" customWidth="1"/>
  </cols>
  <sheetData>
    <row r="1" ht="35.25" customHeight="1">
      <c r="B1" s="98" t="s">
        <v>65</v>
      </c>
    </row>
    <row r="2" spans="2:20" s="128" customFormat="1" ht="32.25" customHeight="1">
      <c r="B2" s="292" t="s">
        <v>25</v>
      </c>
      <c r="C2" s="292"/>
      <c r="D2" s="292"/>
      <c r="E2" s="292"/>
      <c r="F2" s="292"/>
      <c r="S2" s="169"/>
      <c r="T2" s="170"/>
    </row>
    <row r="3" spans="2:20" s="60" customFormat="1" ht="12.75">
      <c r="B3" s="60" t="s">
        <v>60</v>
      </c>
      <c r="C3" s="293" t="s">
        <v>61</v>
      </c>
      <c r="D3" s="294"/>
      <c r="E3" s="294"/>
      <c r="F3" s="295"/>
      <c r="S3" s="171"/>
      <c r="T3" s="172"/>
    </row>
    <row r="4" spans="2:20" s="60" customFormat="1" ht="12.75">
      <c r="B4" s="60" t="s">
        <v>116</v>
      </c>
      <c r="C4" s="296" t="s">
        <v>122</v>
      </c>
      <c r="D4" s="297"/>
      <c r="E4" s="297"/>
      <c r="F4" s="298"/>
      <c r="S4" s="171"/>
      <c r="T4" s="172"/>
    </row>
    <row r="5" spans="2:20" s="60" customFormat="1" ht="12.75">
      <c r="B5" s="60" t="s">
        <v>26</v>
      </c>
      <c r="C5" s="296" t="s">
        <v>62</v>
      </c>
      <c r="D5" s="297"/>
      <c r="E5" s="297"/>
      <c r="F5" s="298"/>
      <c r="S5" s="171"/>
      <c r="T5" s="172"/>
    </row>
    <row r="6" spans="2:20" s="60" customFormat="1" ht="30" customHeight="1">
      <c r="B6" s="173" t="s">
        <v>27</v>
      </c>
      <c r="C6" s="299" t="s">
        <v>204</v>
      </c>
      <c r="D6" s="300"/>
      <c r="E6" s="300"/>
      <c r="F6" s="301"/>
      <c r="S6" s="171"/>
      <c r="T6" s="172"/>
    </row>
    <row r="7" spans="2:20" s="92" customFormat="1" ht="13.5" customHeight="1">
      <c r="B7" s="92" t="s">
        <v>66</v>
      </c>
      <c r="C7" s="296" t="s">
        <v>202</v>
      </c>
      <c r="D7" s="297"/>
      <c r="E7" s="297"/>
      <c r="F7" s="298"/>
      <c r="S7" s="174"/>
      <c r="T7" s="175"/>
    </row>
    <row r="8" spans="2:20" s="92" customFormat="1" ht="13.5" customHeight="1">
      <c r="B8" s="92" t="s">
        <v>68</v>
      </c>
      <c r="C8" s="293" t="s">
        <v>63</v>
      </c>
      <c r="D8" s="294"/>
      <c r="E8" s="294"/>
      <c r="F8" s="295"/>
      <c r="S8" s="174"/>
      <c r="T8" s="175"/>
    </row>
    <row r="9" spans="2:20" s="92" customFormat="1" ht="13.5" customHeight="1">
      <c r="B9" s="92" t="s">
        <v>64</v>
      </c>
      <c r="C9" s="293" t="s">
        <v>63</v>
      </c>
      <c r="D9" s="294"/>
      <c r="E9" s="294"/>
      <c r="F9" s="295"/>
      <c r="S9" s="174"/>
      <c r="T9" s="175"/>
    </row>
    <row r="10" spans="2:20" s="92" customFormat="1" ht="12.75">
      <c r="B10" s="92" t="s">
        <v>203</v>
      </c>
      <c r="C10" s="276" t="s">
        <v>63</v>
      </c>
      <c r="D10" s="277"/>
      <c r="E10" s="277"/>
      <c r="F10" s="278"/>
      <c r="S10" s="174"/>
      <c r="T10" s="175"/>
    </row>
    <row r="11" spans="3:20" s="92" customFormat="1" ht="12.75">
      <c r="C11" s="176"/>
      <c r="D11" s="106"/>
      <c r="E11" s="106"/>
      <c r="F11" s="106"/>
      <c r="S11" s="174"/>
      <c r="T11" s="175"/>
    </row>
    <row r="12" spans="2:20" s="92" customFormat="1" ht="24.75" customHeight="1">
      <c r="B12" s="57" t="s">
        <v>28</v>
      </c>
      <c r="C12" s="58">
        <v>5</v>
      </c>
      <c r="D12" s="59">
        <f>IF(C12&gt;0,IF(C12&lt;7,,"&lt;--- Insira valor entre 1 e 6"),"&lt;--- Insira valor entre 1 e 6")</f>
        <v>0</v>
      </c>
      <c r="E12" s="60"/>
      <c r="F12" s="61"/>
      <c r="S12" s="174"/>
      <c r="T12" s="175"/>
    </row>
    <row r="13" spans="2:20" s="92" customFormat="1" ht="12.75">
      <c r="B13" s="62" t="s">
        <v>29</v>
      </c>
      <c r="C13" s="53">
        <v>1</v>
      </c>
      <c r="D13" s="302" t="s">
        <v>30</v>
      </c>
      <c r="E13" s="303"/>
      <c r="F13" s="304"/>
      <c r="S13" s="174"/>
      <c r="T13" s="175"/>
    </row>
    <row r="14" spans="2:20" s="92" customFormat="1" ht="30" customHeight="1">
      <c r="B14" s="62" t="s">
        <v>128</v>
      </c>
      <c r="C14" s="63">
        <v>2</v>
      </c>
      <c r="D14" s="54">
        <f>IF(D15&lt;&gt;0,0,"( X )")</f>
        <v>0</v>
      </c>
      <c r="E14" s="64" t="s">
        <v>31</v>
      </c>
      <c r="F14" s="65"/>
      <c r="S14" s="174"/>
      <c r="T14" s="175"/>
    </row>
    <row r="15" spans="2:20" s="92" customFormat="1" ht="30" customHeight="1">
      <c r="B15" s="62" t="s">
        <v>32</v>
      </c>
      <c r="C15" s="63">
        <v>3</v>
      </c>
      <c r="D15" s="250" t="s">
        <v>79</v>
      </c>
      <c r="E15" s="66" t="s">
        <v>33</v>
      </c>
      <c r="F15" s="67"/>
      <c r="S15" s="174"/>
      <c r="T15" s="175"/>
    </row>
    <row r="16" spans="2:20" s="92" customFormat="1" ht="30" customHeight="1">
      <c r="B16" s="62" t="s">
        <v>34</v>
      </c>
      <c r="C16" s="63">
        <v>4</v>
      </c>
      <c r="D16" s="281" t="s">
        <v>35</v>
      </c>
      <c r="E16" s="282"/>
      <c r="F16" s="283"/>
      <c r="S16" s="174"/>
      <c r="T16" s="175"/>
    </row>
    <row r="17" spans="2:20" s="92" customFormat="1" ht="30" customHeight="1">
      <c r="B17" s="62" t="s">
        <v>36</v>
      </c>
      <c r="C17" s="63">
        <v>5</v>
      </c>
      <c r="D17" s="55">
        <f>IF(D18&lt;&gt;0,0,"( X )")</f>
        <v>0</v>
      </c>
      <c r="E17" s="64" t="s">
        <v>37</v>
      </c>
      <c r="F17" s="65"/>
      <c r="S17" s="174"/>
      <c r="T17" s="175"/>
    </row>
    <row r="18" spans="2:20" s="92" customFormat="1" ht="30" customHeight="1">
      <c r="B18" s="62" t="s">
        <v>38</v>
      </c>
      <c r="C18" s="63">
        <v>6</v>
      </c>
      <c r="D18" s="250" t="s">
        <v>79</v>
      </c>
      <c r="E18" s="66" t="s">
        <v>39</v>
      </c>
      <c r="F18" s="67"/>
      <c r="S18" s="174"/>
      <c r="T18" s="175"/>
    </row>
    <row r="19" spans="2:20" s="92" customFormat="1" ht="30" customHeight="1">
      <c r="B19" s="305" t="s">
        <v>127</v>
      </c>
      <c r="C19" s="306"/>
      <c r="D19" s="306"/>
      <c r="E19" s="306"/>
      <c r="F19" s="251">
        <v>0.3</v>
      </c>
      <c r="S19" s="174"/>
      <c r="T19" s="175"/>
    </row>
    <row r="20" spans="2:20" s="92" customFormat="1" ht="17.25" customHeight="1">
      <c r="B20" s="307" t="s">
        <v>126</v>
      </c>
      <c r="C20" s="308"/>
      <c r="D20" s="308"/>
      <c r="E20" s="308"/>
      <c r="F20" s="252">
        <v>0.03</v>
      </c>
      <c r="S20" s="174"/>
      <c r="T20" s="175"/>
    </row>
    <row r="21" spans="2:20" s="92" customFormat="1" ht="12.75">
      <c r="B21" s="68"/>
      <c r="C21" s="60"/>
      <c r="D21" s="60"/>
      <c r="E21" s="60"/>
      <c r="F21" s="61"/>
      <c r="S21" s="174"/>
      <c r="T21" s="175"/>
    </row>
    <row r="22" spans="2:10" ht="15.75" customHeight="1">
      <c r="B22" s="69"/>
      <c r="C22" s="284" t="s">
        <v>40</v>
      </c>
      <c r="D22" s="284"/>
      <c r="E22" s="284"/>
      <c r="H22" s="177" t="s">
        <v>83</v>
      </c>
      <c r="I22" s="178">
        <f>F24</f>
        <v>0</v>
      </c>
      <c r="J22" s="177"/>
    </row>
    <row r="23" spans="2:20" s="179" customFormat="1" ht="31.5">
      <c r="B23" s="70" t="s">
        <v>41</v>
      </c>
      <c r="C23" s="71" t="s">
        <v>42</v>
      </c>
      <c r="D23" s="71" t="s">
        <v>43</v>
      </c>
      <c r="E23" s="71" t="s">
        <v>44</v>
      </c>
      <c r="F23" s="72" t="s">
        <v>45</v>
      </c>
      <c r="H23" s="180" t="s">
        <v>84</v>
      </c>
      <c r="I23" s="181">
        <f>F25</f>
        <v>0</v>
      </c>
      <c r="J23" s="180"/>
      <c r="S23" s="182"/>
      <c r="T23" s="183"/>
    </row>
    <row r="24" spans="2:19" ht="15.75">
      <c r="B24" s="73" t="s">
        <v>46</v>
      </c>
      <c r="C24" s="74">
        <v>0.04</v>
      </c>
      <c r="D24" s="75">
        <v>0.0552</v>
      </c>
      <c r="E24" s="76">
        <v>0.0785</v>
      </c>
      <c r="F24" s="253">
        <v>0</v>
      </c>
      <c r="G24" s="184">
        <f>IF(F24=0,"",IF(F24&lt;C24,"Atenção, observar os intervalos!",IF(F24&gt;E24,"Atenção, observar os intervalos!","")))</f>
      </c>
      <c r="H24" s="177" t="s">
        <v>85</v>
      </c>
      <c r="I24" s="178">
        <f>I23</f>
        <v>0</v>
      </c>
      <c r="J24" s="177"/>
      <c r="R24" s="168"/>
      <c r="S24" s="168"/>
    </row>
    <row r="25" spans="2:19" ht="15.75">
      <c r="B25" s="73" t="s">
        <v>47</v>
      </c>
      <c r="C25" s="77">
        <v>0.008100000000000001</v>
      </c>
      <c r="D25" s="78">
        <v>0.012199999999999999</v>
      </c>
      <c r="E25" s="79">
        <v>0.0199</v>
      </c>
      <c r="F25" s="253">
        <v>0</v>
      </c>
      <c r="G25" s="184">
        <f>IF(F25=0,"",IF(F25&lt;C25,"Atenção, observar os intervalos!",IF(F25&gt;E25,"Atenção, observar os intervalos!","")))</f>
      </c>
      <c r="H25" s="177" t="s">
        <v>86</v>
      </c>
      <c r="I25" s="178">
        <f aca="true" t="shared" si="0" ref="I25:I30">F26</f>
        <v>0</v>
      </c>
      <c r="J25" s="177"/>
      <c r="R25" s="168"/>
      <c r="S25" s="168"/>
    </row>
    <row r="26" spans="2:19" ht="15.75">
      <c r="B26" s="73" t="s">
        <v>48</v>
      </c>
      <c r="C26" s="77">
        <v>0.0146</v>
      </c>
      <c r="D26" s="78">
        <v>0.0232</v>
      </c>
      <c r="E26" s="79">
        <v>0.0316</v>
      </c>
      <c r="F26" s="253">
        <v>0</v>
      </c>
      <c r="G26" s="184">
        <f>IF(F26=0,"",IF(F26&lt;C26,"Atenção, observar os intervalos!",IF(F26&gt;E26,"Atenção, observar os intervalos!","")))</f>
      </c>
      <c r="H26" s="177" t="s">
        <v>87</v>
      </c>
      <c r="I26" s="178">
        <f t="shared" si="0"/>
        <v>0</v>
      </c>
      <c r="J26" s="185"/>
      <c r="R26" s="168"/>
      <c r="S26" s="168"/>
    </row>
    <row r="27" spans="2:19" ht="15.75">
      <c r="B27" s="73" t="s">
        <v>49</v>
      </c>
      <c r="C27" s="77">
        <v>0.009399999999999999</v>
      </c>
      <c r="D27" s="78">
        <v>0.0102</v>
      </c>
      <c r="E27" s="79">
        <v>0.013300000000000001</v>
      </c>
      <c r="F27" s="253">
        <v>0</v>
      </c>
      <c r="G27" s="184">
        <f>IF(F27=0,"",IF(F27&lt;C27,"Atenção, observar os intervalos!",IF(F27&gt;E27,"Atenção, observar os intervalos!","")))</f>
      </c>
      <c r="H27" s="177" t="s">
        <v>88</v>
      </c>
      <c r="I27" s="178">
        <f t="shared" si="0"/>
        <v>0</v>
      </c>
      <c r="J27" s="185"/>
      <c r="R27" s="168"/>
      <c r="S27" s="168"/>
    </row>
    <row r="28" spans="2:19" ht="15.75">
      <c r="B28" s="73" t="s">
        <v>50</v>
      </c>
      <c r="C28" s="80">
        <v>0.07139999999999999</v>
      </c>
      <c r="D28" s="81">
        <v>0.084</v>
      </c>
      <c r="E28" s="82">
        <v>0.1043</v>
      </c>
      <c r="F28" s="253">
        <v>0</v>
      </c>
      <c r="G28" s="184">
        <f>IF(F28=0,"",IF(F28&lt;C28,"Atenção, observar os intervalos!",IF(F28&gt;E28,"Atenção, observar os intervalos!","")))</f>
      </c>
      <c r="H28" s="177" t="s">
        <v>89</v>
      </c>
      <c r="I28" s="178">
        <f t="shared" si="0"/>
        <v>0</v>
      </c>
      <c r="J28" s="177"/>
      <c r="R28" s="168"/>
      <c r="S28" s="168"/>
    </row>
    <row r="29" spans="2:19" ht="15.75">
      <c r="B29" s="285" t="s">
        <v>51</v>
      </c>
      <c r="C29" s="286"/>
      <c r="D29" s="286"/>
      <c r="E29" s="287"/>
      <c r="F29" s="254">
        <v>0</v>
      </c>
      <c r="G29" s="184"/>
      <c r="H29" s="177" t="s">
        <v>90</v>
      </c>
      <c r="I29" s="178">
        <f t="shared" si="0"/>
        <v>0.009</v>
      </c>
      <c r="J29" s="177"/>
      <c r="R29" s="168"/>
      <c r="S29" s="168"/>
    </row>
    <row r="30" spans="2:19" ht="15.75">
      <c r="B30" s="288" t="s">
        <v>52</v>
      </c>
      <c r="C30" s="289"/>
      <c r="D30" s="289"/>
      <c r="E30" s="290"/>
      <c r="F30" s="83">
        <f>F19*F20</f>
        <v>0.009</v>
      </c>
      <c r="G30" s="184"/>
      <c r="H30" s="177" t="s">
        <v>91</v>
      </c>
      <c r="I30" s="178">
        <f t="shared" si="0"/>
        <v>0.045</v>
      </c>
      <c r="J30" s="177"/>
      <c r="R30" s="168"/>
      <c r="S30" s="168"/>
    </row>
    <row r="31" spans="2:19" ht="16.5" thickBot="1">
      <c r="B31" s="309" t="s">
        <v>53</v>
      </c>
      <c r="C31" s="310"/>
      <c r="D31" s="310"/>
      <c r="E31" s="310"/>
      <c r="F31" s="56">
        <v>0.045</v>
      </c>
      <c r="G31" s="184"/>
      <c r="H31" s="177"/>
      <c r="I31" s="186"/>
      <c r="J31" s="186"/>
      <c r="K31" s="187"/>
      <c r="L31" s="188"/>
      <c r="M31" s="189"/>
      <c r="N31" s="189"/>
      <c r="O31" s="190"/>
      <c r="R31" s="168"/>
      <c r="S31" s="168"/>
    </row>
    <row r="32" spans="8:18" ht="12.75">
      <c r="H32" s="177"/>
      <c r="I32" s="186"/>
      <c r="J32" s="186"/>
      <c r="K32" s="187"/>
      <c r="L32" s="188"/>
      <c r="M32" s="188"/>
      <c r="N32" s="188"/>
      <c r="R32" s="167"/>
    </row>
    <row r="33" spans="2:19" ht="15.75">
      <c r="B33" s="291" t="s">
        <v>54</v>
      </c>
      <c r="C33" s="291"/>
      <c r="D33" s="291"/>
      <c r="E33" s="291"/>
      <c r="F33" s="200">
        <f>ROUND(((1+I22+I24+I25)*(1+I26)*(1+I27))/(1-I28-I29),4)-1</f>
        <v>0.009100000000000108</v>
      </c>
      <c r="G33" s="191"/>
      <c r="H33" s="185" t="s">
        <v>80</v>
      </c>
      <c r="I33" s="185" t="s">
        <v>81</v>
      </c>
      <c r="J33" s="185" t="s">
        <v>82</v>
      </c>
      <c r="R33" s="168"/>
      <c r="S33" s="168"/>
    </row>
    <row r="34" spans="2:19" ht="16.5" thickBot="1">
      <c r="B34" s="273" t="s">
        <v>55</v>
      </c>
      <c r="C34" s="274"/>
      <c r="D34" s="274"/>
      <c r="E34" s="274"/>
      <c r="F34" s="201">
        <f>ROUND(((1+I22+I24+I25)*(1+I26)*(1+I27))/(1-I28-I29-I30),4)-1</f>
        <v>0.05709999999999993</v>
      </c>
      <c r="G34" s="89"/>
      <c r="H34" s="185">
        <v>0.2034</v>
      </c>
      <c r="I34" s="185">
        <v>0.2212</v>
      </c>
      <c r="J34" s="185">
        <v>0.25</v>
      </c>
      <c r="R34" s="168"/>
      <c r="S34" s="168"/>
    </row>
    <row r="36" spans="2:6" ht="48" customHeight="1">
      <c r="B36" s="275" t="s">
        <v>56</v>
      </c>
      <c r="C36" s="275"/>
      <c r="D36" s="275"/>
      <c r="E36" s="275"/>
      <c r="F36" s="275"/>
    </row>
    <row r="38" spans="2:6" ht="12.75">
      <c r="B38" s="279" t="s">
        <v>57</v>
      </c>
      <c r="C38" s="279"/>
      <c r="D38" s="279"/>
      <c r="E38" s="279"/>
      <c r="F38" s="279"/>
    </row>
    <row r="39" spans="2:6" ht="12.75">
      <c r="B39" s="280" t="s">
        <v>58</v>
      </c>
      <c r="C39" s="280"/>
      <c r="D39" s="280"/>
      <c r="E39" s="280"/>
      <c r="F39" s="280"/>
    </row>
    <row r="40" spans="2:20" ht="15.75">
      <c r="B40" s="192" t="s">
        <v>118</v>
      </c>
      <c r="C40" s="89"/>
      <c r="D40" s="89"/>
      <c r="E40" s="89"/>
      <c r="F40" s="89"/>
      <c r="M40" s="192"/>
      <c r="P40" s="193"/>
      <c r="Q40" s="69"/>
      <c r="T40" s="84"/>
    </row>
    <row r="41" spans="2:17" ht="15.75">
      <c r="B41" s="194" t="s">
        <v>117</v>
      </c>
      <c r="C41" s="89"/>
      <c r="D41" s="89"/>
      <c r="E41" s="89"/>
      <c r="F41" s="89"/>
      <c r="M41" s="194"/>
      <c r="Q41" s="69"/>
    </row>
    <row r="42" ht="22.5" customHeight="1">
      <c r="F42" s="85"/>
    </row>
    <row r="43" ht="12.75">
      <c r="B43" s="128"/>
    </row>
    <row r="44" spans="2:5" ht="12.75">
      <c r="B44" s="124" t="s">
        <v>113</v>
      </c>
      <c r="C44" s="255"/>
      <c r="D44" s="255"/>
      <c r="E44" s="249"/>
    </row>
    <row r="45" spans="2:5" ht="12.75">
      <c r="B45" s="125" t="s">
        <v>114</v>
      </c>
      <c r="C45" s="256"/>
      <c r="D45" s="256"/>
      <c r="E45" s="249"/>
    </row>
    <row r="46" spans="2:4" ht="12.75">
      <c r="B46" s="127"/>
      <c r="C46" s="127"/>
      <c r="D46" s="127"/>
    </row>
    <row r="47" spans="2:4" ht="12.75">
      <c r="B47" s="127"/>
      <c r="C47" s="127"/>
      <c r="D47" s="127"/>
    </row>
    <row r="49" spans="2:4" ht="12.75">
      <c r="B49" s="195"/>
      <c r="C49" s="195"/>
      <c r="D49" s="195"/>
    </row>
    <row r="50" spans="2:5" ht="12.75">
      <c r="B50" s="124" t="s">
        <v>125</v>
      </c>
      <c r="C50" s="95"/>
      <c r="D50" s="95"/>
      <c r="E50" s="249"/>
    </row>
    <row r="51" spans="2:5" ht="12.75">
      <c r="B51" s="125" t="s">
        <v>59</v>
      </c>
      <c r="C51" s="256"/>
      <c r="D51" s="256"/>
      <c r="E51" s="249"/>
    </row>
  </sheetData>
  <sheetProtection password="C6F7" sheet="1" selectLockedCells="1"/>
  <mergeCells count="22">
    <mergeCell ref="D13:F13"/>
    <mergeCell ref="C8:F8"/>
    <mergeCell ref="B19:E19"/>
    <mergeCell ref="B20:E20"/>
    <mergeCell ref="C4:F4"/>
    <mergeCell ref="B31:E31"/>
    <mergeCell ref="B2:F2"/>
    <mergeCell ref="C3:F3"/>
    <mergeCell ref="C5:F5"/>
    <mergeCell ref="C6:F6"/>
    <mergeCell ref="C7:F7"/>
    <mergeCell ref="C9:F9"/>
    <mergeCell ref="B34:E34"/>
    <mergeCell ref="B36:F36"/>
    <mergeCell ref="C10:F10"/>
    <mergeCell ref="B38:F38"/>
    <mergeCell ref="B39:F39"/>
    <mergeCell ref="D16:F16"/>
    <mergeCell ref="C22:E22"/>
    <mergeCell ref="B29:E29"/>
    <mergeCell ref="B30:E30"/>
    <mergeCell ref="B33:E33"/>
  </mergeCells>
  <conditionalFormatting sqref="F24:F28">
    <cfRule type="cellIs" priority="13" dxfId="70" operator="between" stopIfTrue="1">
      <formula>$C24</formula>
      <formula>$E24</formula>
    </cfRule>
  </conditionalFormatting>
  <conditionalFormatting sqref="B13:C18">
    <cfRule type="expression" priority="10" dxfId="58" stopIfTrue="1">
      <formula>$C$12=0</formula>
    </cfRule>
    <cfRule type="expression" priority="11" dxfId="58" stopIfTrue="1">
      <formula>$C$12&gt;6</formula>
    </cfRule>
    <cfRule type="expression" priority="12" dxfId="67" stopIfTrue="1">
      <formula>$C13&lt;&gt;$C$12</formula>
    </cfRule>
  </conditionalFormatting>
  <conditionalFormatting sqref="E14">
    <cfRule type="expression" priority="9" dxfId="58" stopIfTrue="1">
      <formula>$D$15&lt;&gt;0</formula>
    </cfRule>
  </conditionalFormatting>
  <conditionalFormatting sqref="E15">
    <cfRule type="expression" priority="8" dxfId="63" stopIfTrue="1">
      <formula>$D$15&lt;&gt;0</formula>
    </cfRule>
  </conditionalFormatting>
  <conditionalFormatting sqref="E17 B33:F33">
    <cfRule type="expression" priority="7" dxfId="58" stopIfTrue="1">
      <formula>$D$18&lt;&gt;0</formula>
    </cfRule>
  </conditionalFormatting>
  <conditionalFormatting sqref="E18">
    <cfRule type="expression" priority="6" dxfId="63" stopIfTrue="1">
      <formula>$D$18&lt;&gt;0</formula>
    </cfRule>
  </conditionalFormatting>
  <conditionalFormatting sqref="B34:F34">
    <cfRule type="expression" priority="5" dxfId="71" stopIfTrue="1">
      <formula>$D$18&lt;&gt;0</formula>
    </cfRule>
  </conditionalFormatting>
  <conditionalFormatting sqref="B39:F39 C40:F41">
    <cfRule type="expression" priority="4" dxfId="58" stopIfTrue="1">
      <formula>$D$18&lt;&gt;0</formula>
    </cfRule>
  </conditionalFormatting>
  <conditionalFormatting sqref="F31">
    <cfRule type="expression" priority="3" dxfId="72" stopIfTrue="1">
      <formula>$D$18&lt;&gt;0</formula>
    </cfRule>
  </conditionalFormatting>
  <conditionalFormatting sqref="B31:E31">
    <cfRule type="expression" priority="2" dxfId="73" stopIfTrue="1">
      <formula>$D$18&lt;&gt;0</formula>
    </cfRule>
  </conditionalFormatting>
  <conditionalFormatting sqref="B38:F38">
    <cfRule type="expression" priority="1" dxfId="58" stopIfTrue="1">
      <formula>$D$18&lt;&gt;0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8.00390625" style="94" customWidth="1"/>
    <col min="2" max="2" width="12.140625" style="94" customWidth="1"/>
    <col min="3" max="3" width="54.140625" style="94" customWidth="1"/>
    <col min="4" max="4" width="6.28125" style="94" customWidth="1"/>
    <col min="5" max="5" width="10.7109375" style="94" bestFit="1" customWidth="1"/>
    <col min="6" max="6" width="10.7109375" style="94" customWidth="1"/>
    <col min="7" max="7" width="11.7109375" style="94" customWidth="1"/>
    <col min="8" max="8" width="13.140625" style="94" customWidth="1"/>
    <col min="9" max="9" width="9.140625" style="94" customWidth="1"/>
    <col min="10" max="10" width="4.421875" style="94" customWidth="1"/>
    <col min="11" max="11" width="9.57421875" style="94" customWidth="1"/>
    <col min="12" max="12" width="9.140625" style="94" customWidth="1"/>
    <col min="13" max="13" width="28.7109375" style="94" customWidth="1"/>
    <col min="14" max="16384" width="9.140625" style="94" customWidth="1"/>
  </cols>
  <sheetData>
    <row r="1" ht="32.25" customHeight="1">
      <c r="A1" s="98" t="s">
        <v>65</v>
      </c>
    </row>
    <row r="2" spans="1:8" ht="12.75" customHeight="1">
      <c r="A2" s="326" t="s">
        <v>67</v>
      </c>
      <c r="B2" s="326"/>
      <c r="C2" s="326"/>
      <c r="D2" s="326"/>
      <c r="E2" s="326"/>
      <c r="F2" s="326"/>
      <c r="G2" s="326"/>
      <c r="H2" s="326"/>
    </row>
    <row r="3" spans="1:8" ht="15" customHeight="1">
      <c r="A3" s="326"/>
      <c r="B3" s="326"/>
      <c r="C3" s="326"/>
      <c r="D3" s="326"/>
      <c r="E3" s="326"/>
      <c r="F3" s="326"/>
      <c r="G3" s="326"/>
      <c r="H3" s="326"/>
    </row>
    <row r="4" spans="1:8" ht="12.75" customHeight="1">
      <c r="A4" s="99"/>
      <c r="B4" s="99"/>
      <c r="C4" s="99"/>
      <c r="D4" s="99"/>
      <c r="E4" s="99"/>
      <c r="F4" s="99"/>
      <c r="G4" s="99"/>
      <c r="H4" s="99"/>
    </row>
    <row r="5" spans="1:7" ht="15.75" customHeight="1">
      <c r="A5" s="323" t="str">
        <f>QCI!A5</f>
        <v>Edital :</v>
      </c>
      <c r="B5" s="323"/>
      <c r="C5" s="90" t="str">
        <f>QCI!C5</f>
        <v>TP -xxx</v>
      </c>
      <c r="D5" s="100" t="s">
        <v>115</v>
      </c>
      <c r="E5" s="327">
        <v>11170.43</v>
      </c>
      <c r="F5" s="329"/>
      <c r="G5" s="328"/>
    </row>
    <row r="6" spans="1:9" ht="12.75" customHeight="1">
      <c r="A6" s="323" t="str">
        <f>QCI!A6</f>
        <v>N° Contrato de Repasse:</v>
      </c>
      <c r="B6" s="323"/>
      <c r="C6" s="101" t="str">
        <f>QCI!C6</f>
        <v>Recursos proprios</v>
      </c>
      <c r="D6" s="100" t="s">
        <v>77</v>
      </c>
      <c r="E6" s="321">
        <f>H56/E5</f>
        <v>0</v>
      </c>
      <c r="F6" s="330"/>
      <c r="G6" s="322"/>
      <c r="I6" s="132"/>
    </row>
    <row r="7" spans="1:8" ht="12.75">
      <c r="A7" s="323" t="str">
        <f>QCI!A7</f>
        <v>Tomador: </v>
      </c>
      <c r="B7" s="323"/>
      <c r="C7" s="101" t="str">
        <f>QCI!C7</f>
        <v>Prefeitura Municipal de Dois Vizinhos - PR</v>
      </c>
      <c r="D7" s="100"/>
      <c r="E7" s="103"/>
      <c r="F7" s="103"/>
      <c r="G7" s="103"/>
      <c r="H7" s="102"/>
    </row>
    <row r="8" spans="1:8" ht="29.25" customHeight="1">
      <c r="A8" s="323" t="str">
        <f>QCI!A8</f>
        <v>Empreendimento: </v>
      </c>
      <c r="B8" s="323"/>
      <c r="C8" s="101" t="str">
        <f>QCI!C8</f>
        <v>PROJETO DE LIMPEZA E DESASSOREAMENTO PARCIAL LAGO DOURADO</v>
      </c>
      <c r="D8" s="100"/>
      <c r="E8" s="333" t="s">
        <v>201</v>
      </c>
      <c r="F8" s="333"/>
      <c r="G8" s="333"/>
      <c r="H8" s="102"/>
    </row>
    <row r="9" spans="1:8" ht="12.75">
      <c r="A9" s="323" t="str">
        <f>QCI!A9</f>
        <v>Local da Obra:</v>
      </c>
      <c r="B9" s="323"/>
      <c r="C9" s="101" t="str">
        <f>QCI!C9</f>
        <v>RUA ALBERTO FRACASSO</v>
      </c>
      <c r="D9" s="100"/>
      <c r="E9" s="103"/>
      <c r="F9" s="103"/>
      <c r="G9" s="103"/>
      <c r="H9" s="102"/>
    </row>
    <row r="10" spans="1:8" ht="12.75" customHeight="1">
      <c r="A10" s="323" t="str">
        <f>QCI!A10</f>
        <v>Empresa Prop.:</v>
      </c>
      <c r="B10" s="323"/>
      <c r="C10" s="90" t="str">
        <f>QCI!C10</f>
        <v>xxxxxxxxxxxxxx</v>
      </c>
      <c r="D10" s="100"/>
      <c r="E10" s="103"/>
      <c r="F10" s="133"/>
      <c r="G10" s="133"/>
      <c r="H10" s="133"/>
    </row>
    <row r="11" spans="1:8" ht="12.75" customHeight="1">
      <c r="A11" s="323" t="str">
        <f>QCI!A11</f>
        <v>CNPJ:</v>
      </c>
      <c r="B11" s="323"/>
      <c r="C11" s="90" t="str">
        <f>QCI!C11</f>
        <v>xxxxxxxxxxxxxx</v>
      </c>
      <c r="D11" s="100"/>
      <c r="E11" s="104"/>
      <c r="F11" s="133"/>
      <c r="G11" s="133"/>
      <c r="H11" s="133"/>
    </row>
    <row r="12" spans="1:8" ht="12.75" customHeight="1">
      <c r="A12" s="323" t="str">
        <f>QCI!A12</f>
        <v>Data do Orçamento Base:</v>
      </c>
      <c r="B12" s="323"/>
      <c r="C12" s="91" t="str">
        <f>QCI!C12</f>
        <v>xxxxxxxxxxxxxx</v>
      </c>
      <c r="D12" s="100"/>
      <c r="E12" s="104"/>
      <c r="F12" s="133"/>
      <c r="G12" s="133"/>
      <c r="H12" s="133"/>
    </row>
    <row r="13" spans="1:8" ht="12.75" customHeight="1">
      <c r="A13" s="332" t="str">
        <f>QCI!A13</f>
        <v>BDI Adotado </v>
      </c>
      <c r="B13" s="332"/>
      <c r="C13" s="343"/>
      <c r="D13" s="134"/>
      <c r="E13" s="135"/>
      <c r="F13" s="133"/>
      <c r="G13" s="133"/>
      <c r="H13" s="133"/>
    </row>
    <row r="14" spans="1:8" ht="12.75" customHeight="1">
      <c r="A14" s="136"/>
      <c r="B14" s="137"/>
      <c r="C14" s="138"/>
      <c r="D14" s="102"/>
      <c r="E14" s="102"/>
      <c r="F14" s="102"/>
      <c r="G14" s="102"/>
      <c r="H14" s="102"/>
    </row>
    <row r="15" spans="1:8" s="140" customFormat="1" ht="25.5" customHeight="1">
      <c r="A15" s="139" t="s">
        <v>69</v>
      </c>
      <c r="B15" s="139" t="s">
        <v>70</v>
      </c>
      <c r="C15" s="139" t="s">
        <v>71</v>
      </c>
      <c r="D15" s="139" t="s">
        <v>120</v>
      </c>
      <c r="E15" s="139" t="s">
        <v>72</v>
      </c>
      <c r="F15" s="139" t="s">
        <v>121</v>
      </c>
      <c r="G15" s="139" t="s">
        <v>73</v>
      </c>
      <c r="H15" s="139" t="s">
        <v>74</v>
      </c>
    </row>
    <row r="16" spans="1:8" s="140" customFormat="1" ht="14.25" customHeight="1">
      <c r="A16" s="141"/>
      <c r="B16" s="142"/>
      <c r="C16" s="142"/>
      <c r="D16" s="142"/>
      <c r="E16" s="142"/>
      <c r="F16" s="142"/>
      <c r="G16" s="142"/>
      <c r="H16" s="142"/>
    </row>
    <row r="17" spans="1:8" s="149" customFormat="1" ht="12.75">
      <c r="A17" s="143">
        <v>1</v>
      </c>
      <c r="B17" s="144"/>
      <c r="C17" s="145" t="s">
        <v>129</v>
      </c>
      <c r="D17" s="146"/>
      <c r="E17" s="147"/>
      <c r="F17" s="147"/>
      <c r="G17" s="148" t="s">
        <v>23</v>
      </c>
      <c r="H17" s="147">
        <f>SUM(H18:H20)</f>
        <v>0</v>
      </c>
    </row>
    <row r="18" spans="1:8" s="149" customFormat="1" ht="12.75">
      <c r="A18" s="210" t="s">
        <v>135</v>
      </c>
      <c r="B18" s="262" t="s">
        <v>136</v>
      </c>
      <c r="C18" s="263" t="s">
        <v>137</v>
      </c>
      <c r="D18" s="248" t="s">
        <v>138</v>
      </c>
      <c r="E18" s="211">
        <v>3</v>
      </c>
      <c r="F18" s="212"/>
      <c r="G18" s="239">
        <f>ROUND(F18+(F18*$C$13),2)</f>
        <v>0</v>
      </c>
      <c r="H18" s="239">
        <f>ROUND(G18*E18,2)</f>
        <v>0</v>
      </c>
    </row>
    <row r="19" spans="1:11" s="149" customFormat="1" ht="22.5">
      <c r="A19" s="202" t="s">
        <v>139</v>
      </c>
      <c r="B19" s="264">
        <v>10775</v>
      </c>
      <c r="C19" s="265" t="s">
        <v>140</v>
      </c>
      <c r="D19" s="207" t="s">
        <v>141</v>
      </c>
      <c r="E19" s="204">
        <v>2</v>
      </c>
      <c r="F19" s="205"/>
      <c r="G19" s="239">
        <f>ROUND(F19+(F19*$C$13),2)</f>
        <v>0</v>
      </c>
      <c r="H19" s="239">
        <f>ROUND(G19*E19,2)</f>
        <v>0</v>
      </c>
      <c r="K19" s="151"/>
    </row>
    <row r="20" spans="1:11" s="153" customFormat="1" ht="28.5" customHeight="1">
      <c r="A20" s="208" t="s">
        <v>142</v>
      </c>
      <c r="B20" s="208">
        <v>88326</v>
      </c>
      <c r="C20" s="266" t="s">
        <v>143</v>
      </c>
      <c r="D20" s="208" t="s">
        <v>144</v>
      </c>
      <c r="E20" s="209">
        <v>600</v>
      </c>
      <c r="F20" s="257"/>
      <c r="G20" s="239">
        <f>ROUND(F20+(F20*$C$13),2)</f>
        <v>0</v>
      </c>
      <c r="H20" s="239">
        <f>ROUND(G20*E20,2)</f>
        <v>0</v>
      </c>
      <c r="I20" s="152"/>
      <c r="K20" s="151"/>
    </row>
    <row r="21" spans="1:11" s="149" customFormat="1" ht="12.75">
      <c r="A21" s="143">
        <v>2</v>
      </c>
      <c r="B21" s="198"/>
      <c r="C21" s="145" t="s">
        <v>130</v>
      </c>
      <c r="D21" s="146"/>
      <c r="E21" s="147"/>
      <c r="F21" s="147"/>
      <c r="G21" s="148" t="s">
        <v>23</v>
      </c>
      <c r="H21" s="147">
        <f>SUM(H22:H22)</f>
        <v>0</v>
      </c>
      <c r="K21" s="151"/>
    </row>
    <row r="22" spans="1:11" s="149" customFormat="1" ht="33.75">
      <c r="A22" s="197" t="s">
        <v>145</v>
      </c>
      <c r="B22" s="267">
        <v>98525</v>
      </c>
      <c r="C22" s="268" t="s">
        <v>183</v>
      </c>
      <c r="D22" s="196" t="s">
        <v>138</v>
      </c>
      <c r="E22" s="246">
        <v>1825.68</v>
      </c>
      <c r="F22" s="258"/>
      <c r="G22" s="247">
        <f>ROUND(F22+(F22*$C$13),2)</f>
        <v>0</v>
      </c>
      <c r="H22" s="247">
        <f>ROUND(G22*E22,2)</f>
        <v>0</v>
      </c>
      <c r="K22" s="151"/>
    </row>
    <row r="23" spans="1:11" s="149" customFormat="1" ht="12.75">
      <c r="A23" s="143">
        <v>3</v>
      </c>
      <c r="B23" s="198"/>
      <c r="C23" s="145" t="s">
        <v>131</v>
      </c>
      <c r="D23" s="146"/>
      <c r="E23" s="147"/>
      <c r="F23" s="147"/>
      <c r="G23" s="148" t="s">
        <v>23</v>
      </c>
      <c r="H23" s="147">
        <f>SUM(H24:H33)</f>
        <v>0</v>
      </c>
      <c r="J23" s="151"/>
      <c r="K23" s="151"/>
    </row>
    <row r="24" spans="1:11" s="149" customFormat="1" ht="12.75">
      <c r="A24" s="219" t="s">
        <v>146</v>
      </c>
      <c r="B24" s="220"/>
      <c r="C24" s="221" t="s">
        <v>147</v>
      </c>
      <c r="D24" s="222"/>
      <c r="E24" s="241"/>
      <c r="F24" s="241"/>
      <c r="G24" s="223"/>
      <c r="H24" s="223"/>
      <c r="J24" s="151"/>
      <c r="K24" s="151"/>
    </row>
    <row r="25" spans="1:11" s="153" customFormat="1" ht="22.5">
      <c r="A25" s="207" t="s">
        <v>148</v>
      </c>
      <c r="B25" s="264" t="s">
        <v>149</v>
      </c>
      <c r="C25" s="265" t="s">
        <v>184</v>
      </c>
      <c r="D25" s="207" t="s">
        <v>150</v>
      </c>
      <c r="E25" s="204">
        <v>247.7</v>
      </c>
      <c r="F25" s="259"/>
      <c r="G25" s="235">
        <f aca="true" t="shared" si="0" ref="G25:G42">ROUND(F25+(F25*$C$13),2)</f>
        <v>0</v>
      </c>
      <c r="H25" s="235">
        <f>ROUND(G25*E25,2)</f>
        <v>0</v>
      </c>
      <c r="I25" s="154"/>
      <c r="J25" s="155"/>
      <c r="K25" s="151"/>
    </row>
    <row r="26" spans="1:11" s="149" customFormat="1" ht="22.5">
      <c r="A26" s="202" t="s">
        <v>152</v>
      </c>
      <c r="B26" s="264" t="s">
        <v>151</v>
      </c>
      <c r="C26" s="265" t="s">
        <v>185</v>
      </c>
      <c r="D26" s="207" t="s">
        <v>138</v>
      </c>
      <c r="E26" s="204">
        <v>825.68</v>
      </c>
      <c r="F26" s="259"/>
      <c r="G26" s="235">
        <f t="shared" si="0"/>
        <v>0</v>
      </c>
      <c r="H26" s="235">
        <f>ROUND(G26*E26,2)</f>
        <v>0</v>
      </c>
      <c r="J26" s="151"/>
      <c r="K26" s="151"/>
    </row>
    <row r="27" spans="1:11" s="149" customFormat="1" ht="56.25">
      <c r="A27" s="202" t="s">
        <v>154</v>
      </c>
      <c r="B27" s="264">
        <v>89931</v>
      </c>
      <c r="C27" s="265" t="s">
        <v>186</v>
      </c>
      <c r="D27" s="264" t="s">
        <v>150</v>
      </c>
      <c r="E27" s="204">
        <v>123.85</v>
      </c>
      <c r="F27" s="259"/>
      <c r="G27" s="235">
        <f t="shared" si="0"/>
        <v>0</v>
      </c>
      <c r="H27" s="235">
        <f>ROUND(G27*E27,2)</f>
        <v>0</v>
      </c>
      <c r="J27" s="151"/>
      <c r="K27" s="151"/>
    </row>
    <row r="28" spans="1:11" s="149" customFormat="1" ht="22.5">
      <c r="A28" s="202" t="s">
        <v>155</v>
      </c>
      <c r="B28" s="242" t="s">
        <v>181</v>
      </c>
      <c r="C28" s="265" t="s">
        <v>182</v>
      </c>
      <c r="D28" s="207" t="s">
        <v>138</v>
      </c>
      <c r="E28" s="204">
        <v>825.68</v>
      </c>
      <c r="F28" s="259"/>
      <c r="G28" s="235">
        <f t="shared" si="0"/>
        <v>0</v>
      </c>
      <c r="H28" s="235">
        <f>ROUND(G28*E28,2)</f>
        <v>0</v>
      </c>
      <c r="J28" s="151"/>
      <c r="K28" s="151"/>
    </row>
    <row r="29" spans="1:11" s="149" customFormat="1" ht="12.75">
      <c r="A29" s="224" t="s">
        <v>156</v>
      </c>
      <c r="B29" s="225"/>
      <c r="C29" s="226" t="s">
        <v>158</v>
      </c>
      <c r="D29" s="224"/>
      <c r="E29" s="243"/>
      <c r="F29" s="244"/>
      <c r="G29" s="245"/>
      <c r="H29" s="245"/>
      <c r="J29" s="151"/>
      <c r="K29" s="151"/>
    </row>
    <row r="30" spans="1:11" s="149" customFormat="1" ht="12.75">
      <c r="A30" s="202" t="s">
        <v>157</v>
      </c>
      <c r="B30" s="264" t="s">
        <v>159</v>
      </c>
      <c r="C30" s="265" t="s">
        <v>160</v>
      </c>
      <c r="D30" s="207" t="s">
        <v>150</v>
      </c>
      <c r="E30" s="204">
        <v>1143.85</v>
      </c>
      <c r="F30" s="259"/>
      <c r="G30" s="235">
        <f t="shared" si="0"/>
        <v>0</v>
      </c>
      <c r="H30" s="235">
        <f>ROUND(G30*E30,2)</f>
        <v>0</v>
      </c>
      <c r="J30" s="151"/>
      <c r="K30" s="151"/>
    </row>
    <row r="31" spans="1:11" s="149" customFormat="1" ht="33.75">
      <c r="A31" s="202" t="s">
        <v>161</v>
      </c>
      <c r="B31" s="264">
        <v>93592</v>
      </c>
      <c r="C31" s="265" t="s">
        <v>187</v>
      </c>
      <c r="D31" s="264" t="s">
        <v>153</v>
      </c>
      <c r="E31" s="204">
        <v>6863.1</v>
      </c>
      <c r="F31" s="259"/>
      <c r="G31" s="235">
        <f t="shared" si="0"/>
        <v>0</v>
      </c>
      <c r="H31" s="235">
        <f>ROUND(G31*E31,2)</f>
        <v>0</v>
      </c>
      <c r="J31" s="151"/>
      <c r="K31" s="151"/>
    </row>
    <row r="32" spans="1:11" s="149" customFormat="1" ht="56.25">
      <c r="A32" s="202"/>
      <c r="B32" s="264">
        <v>89931</v>
      </c>
      <c r="C32" s="265" t="s">
        <v>188</v>
      </c>
      <c r="D32" s="264" t="s">
        <v>150</v>
      </c>
      <c r="E32" s="204">
        <v>326.82</v>
      </c>
      <c r="F32" s="259"/>
      <c r="G32" s="235">
        <f t="shared" si="0"/>
        <v>0</v>
      </c>
      <c r="H32" s="235">
        <f>ROUND(G32*E32,2)</f>
        <v>0</v>
      </c>
      <c r="J32" s="151"/>
      <c r="K32" s="151"/>
    </row>
    <row r="33" spans="1:11" s="149" customFormat="1" ht="33.75">
      <c r="A33" s="215"/>
      <c r="B33" s="216" t="s">
        <v>181</v>
      </c>
      <c r="C33" s="269" t="s">
        <v>189</v>
      </c>
      <c r="D33" s="240" t="s">
        <v>138</v>
      </c>
      <c r="E33" s="217">
        <v>1634.08</v>
      </c>
      <c r="F33" s="260"/>
      <c r="G33" s="236">
        <f t="shared" si="0"/>
        <v>0</v>
      </c>
      <c r="H33" s="236">
        <f>ROUND(G33*E33,2)</f>
        <v>0</v>
      </c>
      <c r="J33" s="151"/>
      <c r="K33" s="151"/>
    </row>
    <row r="34" spans="1:11" s="149" customFormat="1" ht="12.75">
      <c r="A34" s="143">
        <v>4</v>
      </c>
      <c r="B34" s="198"/>
      <c r="C34" s="145" t="s">
        <v>132</v>
      </c>
      <c r="D34" s="146"/>
      <c r="E34" s="147"/>
      <c r="F34" s="147"/>
      <c r="G34" s="148" t="s">
        <v>23</v>
      </c>
      <c r="H34" s="147">
        <f>SUM(H35:H38)</f>
        <v>0</v>
      </c>
      <c r="J34" s="151"/>
      <c r="K34" s="151"/>
    </row>
    <row r="35" spans="1:11" s="149" customFormat="1" ht="22.5">
      <c r="A35" s="218" t="s">
        <v>162</v>
      </c>
      <c r="B35" s="270" t="s">
        <v>159</v>
      </c>
      <c r="C35" s="271" t="s">
        <v>200</v>
      </c>
      <c r="D35" s="213" t="s">
        <v>150</v>
      </c>
      <c r="E35" s="214">
        <v>1858.09</v>
      </c>
      <c r="F35" s="261"/>
      <c r="G35" s="239">
        <f t="shared" si="0"/>
        <v>0</v>
      </c>
      <c r="H35" s="239">
        <f>ROUND(G35*E35,2)</f>
        <v>0</v>
      </c>
      <c r="J35" s="151"/>
      <c r="K35" s="151"/>
    </row>
    <row r="36" spans="1:11" s="149" customFormat="1" ht="45">
      <c r="A36" s="202" t="s">
        <v>163</v>
      </c>
      <c r="B36" s="264">
        <v>93592</v>
      </c>
      <c r="C36" s="265" t="s">
        <v>190</v>
      </c>
      <c r="D36" s="264" t="s">
        <v>153</v>
      </c>
      <c r="E36" s="204">
        <v>5574.27</v>
      </c>
      <c r="F36" s="259"/>
      <c r="G36" s="239">
        <f t="shared" si="0"/>
        <v>0</v>
      </c>
      <c r="H36" s="239">
        <f>ROUND(G36*E36,2)</f>
        <v>0</v>
      </c>
      <c r="J36" s="151"/>
      <c r="K36" s="151"/>
    </row>
    <row r="37" spans="1:11" s="149" customFormat="1" ht="56.25">
      <c r="A37" s="202" t="s">
        <v>164</v>
      </c>
      <c r="B37" s="264">
        <v>89929</v>
      </c>
      <c r="C37" s="265" t="s">
        <v>191</v>
      </c>
      <c r="D37" s="264" t="s">
        <v>165</v>
      </c>
      <c r="E37" s="204">
        <v>14642.11</v>
      </c>
      <c r="F37" s="259"/>
      <c r="G37" s="239">
        <f t="shared" si="0"/>
        <v>0</v>
      </c>
      <c r="H37" s="239">
        <f>ROUND(G37*E37,2)</f>
        <v>0</v>
      </c>
      <c r="J37" s="151"/>
      <c r="K37" s="151"/>
    </row>
    <row r="38" spans="1:11" s="149" customFormat="1" ht="56.25">
      <c r="A38" s="215" t="s">
        <v>180</v>
      </c>
      <c r="B38" s="272">
        <v>89886</v>
      </c>
      <c r="C38" s="269" t="s">
        <v>192</v>
      </c>
      <c r="D38" s="272" t="s">
        <v>165</v>
      </c>
      <c r="E38" s="217">
        <v>2080.65</v>
      </c>
      <c r="F38" s="260"/>
      <c r="G38" s="239">
        <f t="shared" si="0"/>
        <v>0</v>
      </c>
      <c r="H38" s="239">
        <f>ROUND(G38*E38,2)</f>
        <v>0</v>
      </c>
      <c r="J38" s="151"/>
      <c r="K38" s="151"/>
    </row>
    <row r="39" spans="1:11" s="149" customFormat="1" ht="12.75">
      <c r="A39" s="143">
        <v>5</v>
      </c>
      <c r="B39" s="198"/>
      <c r="C39" s="145" t="s">
        <v>133</v>
      </c>
      <c r="D39" s="146"/>
      <c r="E39" s="147"/>
      <c r="F39" s="147"/>
      <c r="G39" s="148" t="s">
        <v>23</v>
      </c>
      <c r="H39" s="147">
        <f>SUM(H40:H42)</f>
        <v>0</v>
      </c>
      <c r="K39" s="151"/>
    </row>
    <row r="40" spans="1:11" s="149" customFormat="1" ht="56.25">
      <c r="A40" s="218" t="s">
        <v>166</v>
      </c>
      <c r="B40" s="270">
        <v>89926</v>
      </c>
      <c r="C40" s="271" t="s">
        <v>193</v>
      </c>
      <c r="D40" s="213" t="s">
        <v>150</v>
      </c>
      <c r="E40" s="214">
        <v>1460.18</v>
      </c>
      <c r="F40" s="261"/>
      <c r="G40" s="239">
        <f t="shared" si="0"/>
        <v>0</v>
      </c>
      <c r="H40" s="239">
        <f>ROUND(G40*E40,2)</f>
        <v>0</v>
      </c>
      <c r="I40" s="156"/>
      <c r="K40" s="151"/>
    </row>
    <row r="41" spans="1:11" s="149" customFormat="1" ht="22.5">
      <c r="A41" s="202" t="s">
        <v>167</v>
      </c>
      <c r="B41" s="264" t="s">
        <v>168</v>
      </c>
      <c r="C41" s="265" t="s">
        <v>194</v>
      </c>
      <c r="D41" s="207" t="s">
        <v>150</v>
      </c>
      <c r="E41" s="204">
        <v>1460.18</v>
      </c>
      <c r="F41" s="259"/>
      <c r="G41" s="239">
        <f t="shared" si="0"/>
        <v>0</v>
      </c>
      <c r="H41" s="239">
        <f>ROUND(G41*E41,2)</f>
        <v>0</v>
      </c>
      <c r="K41" s="151"/>
    </row>
    <row r="42" spans="1:11" s="149" customFormat="1" ht="22.5">
      <c r="A42" s="215" t="s">
        <v>169</v>
      </c>
      <c r="B42" s="272" t="s">
        <v>170</v>
      </c>
      <c r="C42" s="269" t="s">
        <v>195</v>
      </c>
      <c r="D42" s="240" t="s">
        <v>150</v>
      </c>
      <c r="E42" s="217">
        <v>1460.18</v>
      </c>
      <c r="F42" s="260"/>
      <c r="G42" s="239">
        <f t="shared" si="0"/>
        <v>0</v>
      </c>
      <c r="H42" s="239">
        <f>ROUND(G42*E42,2)</f>
        <v>0</v>
      </c>
      <c r="K42" s="151"/>
    </row>
    <row r="43" spans="1:11" s="149" customFormat="1" ht="12.75">
      <c r="A43" s="143">
        <v>6</v>
      </c>
      <c r="B43" s="198"/>
      <c r="C43" s="145" t="s">
        <v>134</v>
      </c>
      <c r="D43" s="146"/>
      <c r="E43" s="147"/>
      <c r="F43" s="147"/>
      <c r="G43" s="148" t="s">
        <v>23</v>
      </c>
      <c r="H43" s="147">
        <f>SUM(H44:H50)</f>
        <v>0</v>
      </c>
      <c r="K43" s="151"/>
    </row>
    <row r="44" spans="1:11" s="149" customFormat="1" ht="12.75">
      <c r="A44" s="219" t="s">
        <v>171</v>
      </c>
      <c r="B44" s="220"/>
      <c r="C44" s="221" t="s">
        <v>172</v>
      </c>
      <c r="D44" s="219"/>
      <c r="E44" s="237"/>
      <c r="F44" s="238"/>
      <c r="G44" s="237"/>
      <c r="H44" s="237"/>
      <c r="K44" s="151"/>
    </row>
    <row r="45" spans="1:11" s="149" customFormat="1" ht="33.75">
      <c r="A45" s="202" t="s">
        <v>173</v>
      </c>
      <c r="B45" s="264" t="s">
        <v>174</v>
      </c>
      <c r="C45" s="265" t="s">
        <v>196</v>
      </c>
      <c r="D45" s="207" t="s">
        <v>150</v>
      </c>
      <c r="E45" s="204">
        <v>2080.65</v>
      </c>
      <c r="F45" s="259"/>
      <c r="G45" s="239">
        <f>ROUND(F45+(F45*$C$13),2)</f>
        <v>0</v>
      </c>
      <c r="H45" s="239">
        <f>ROUND(G45*E45,2)</f>
        <v>0</v>
      </c>
      <c r="K45" s="151"/>
    </row>
    <row r="46" spans="1:11" s="149" customFormat="1" ht="33.75">
      <c r="A46" s="202" t="s">
        <v>175</v>
      </c>
      <c r="B46" s="264" t="s">
        <v>151</v>
      </c>
      <c r="C46" s="265" t="s">
        <v>197</v>
      </c>
      <c r="D46" s="207" t="s">
        <v>150</v>
      </c>
      <c r="E46" s="204">
        <v>1040.33</v>
      </c>
      <c r="F46" s="259"/>
      <c r="G46" s="239">
        <f>ROUND(F46+(F46*$C$13),2)</f>
        <v>0</v>
      </c>
      <c r="H46" s="239">
        <f>ROUND(G46*E46,2)</f>
        <v>0</v>
      </c>
      <c r="I46" s="156"/>
      <c r="K46" s="151"/>
    </row>
    <row r="47" spans="1:11" s="149" customFormat="1" ht="12.75">
      <c r="A47" s="224" t="s">
        <v>177</v>
      </c>
      <c r="B47" s="225"/>
      <c r="C47" s="226" t="s">
        <v>176</v>
      </c>
      <c r="D47" s="224"/>
      <c r="E47" s="228"/>
      <c r="F47" s="227"/>
      <c r="G47" s="228"/>
      <c r="H47" s="228"/>
      <c r="I47" s="156"/>
      <c r="K47" s="151"/>
    </row>
    <row r="48" spans="1:11" s="149" customFormat="1" ht="33.75">
      <c r="A48" s="202" t="s">
        <v>178</v>
      </c>
      <c r="B48" s="264" t="s">
        <v>174</v>
      </c>
      <c r="C48" s="265" t="s">
        <v>198</v>
      </c>
      <c r="D48" s="207" t="s">
        <v>150</v>
      </c>
      <c r="E48" s="204">
        <v>17644.05</v>
      </c>
      <c r="F48" s="259"/>
      <c r="G48" s="239">
        <f>ROUND(F48+(F48*$C$13),2)</f>
        <v>0</v>
      </c>
      <c r="H48" s="239">
        <f>ROUND(G48*E48,2)</f>
        <v>0</v>
      </c>
      <c r="K48" s="151"/>
    </row>
    <row r="49" spans="1:11" s="149" customFormat="1" ht="22.5">
      <c r="A49" s="202" t="s">
        <v>179</v>
      </c>
      <c r="B49" s="264" t="s">
        <v>151</v>
      </c>
      <c r="C49" s="265" t="s">
        <v>199</v>
      </c>
      <c r="D49" s="207" t="s">
        <v>150</v>
      </c>
      <c r="E49" s="204">
        <v>8822.03</v>
      </c>
      <c r="F49" s="259"/>
      <c r="G49" s="239">
        <f>ROUND(F49+(F49*$C$13),2)</f>
        <v>0</v>
      </c>
      <c r="H49" s="239">
        <f>ROUND(G49*E49,2)</f>
        <v>0</v>
      </c>
      <c r="I49" s="156"/>
      <c r="K49" s="151"/>
    </row>
    <row r="50" spans="1:11" s="149" customFormat="1" ht="12.75">
      <c r="A50" s="229"/>
      <c r="B50" s="230"/>
      <c r="C50" s="231"/>
      <c r="D50" s="203"/>
      <c r="E50" s="206"/>
      <c r="F50" s="205"/>
      <c r="G50" s="204"/>
      <c r="H50" s="204"/>
      <c r="I50" s="156"/>
      <c r="K50" s="151"/>
    </row>
    <row r="51" spans="1:8" ht="12.75">
      <c r="A51" s="232"/>
      <c r="B51" s="230"/>
      <c r="C51" s="231"/>
      <c r="D51" s="203"/>
      <c r="E51" s="233"/>
      <c r="F51" s="234"/>
      <c r="G51" s="233"/>
      <c r="H51" s="206"/>
    </row>
    <row r="52" spans="1:8" ht="12.75" hidden="1">
      <c r="A52" s="157"/>
      <c r="B52" s="158"/>
      <c r="C52" s="86"/>
      <c r="D52" s="158"/>
      <c r="E52" s="159"/>
      <c r="F52" s="159"/>
      <c r="G52" s="159"/>
      <c r="H52" s="160"/>
    </row>
    <row r="53" spans="1:8" ht="12.75" hidden="1">
      <c r="A53" s="161"/>
      <c r="B53" s="162"/>
      <c r="C53" s="87"/>
      <c r="D53" s="162"/>
      <c r="E53" s="163"/>
      <c r="F53" s="163"/>
      <c r="G53" s="163"/>
      <c r="H53" s="164"/>
    </row>
    <row r="54" spans="1:8" ht="12.75">
      <c r="A54" s="331" t="s">
        <v>75</v>
      </c>
      <c r="B54" s="331"/>
      <c r="C54" s="331"/>
      <c r="D54" s="331"/>
      <c r="E54" s="331"/>
      <c r="F54" s="331"/>
      <c r="G54" s="331"/>
      <c r="H54" s="147">
        <f>H56-H55</f>
        <v>0</v>
      </c>
    </row>
    <row r="55" spans="1:8" ht="12.75">
      <c r="A55" s="331" t="s">
        <v>78</v>
      </c>
      <c r="B55" s="331"/>
      <c r="C55" s="331"/>
      <c r="D55" s="331"/>
      <c r="E55" s="331"/>
      <c r="F55" s="331"/>
      <c r="G55" s="331"/>
      <c r="H55" s="147">
        <f>H56*0.2673</f>
        <v>0</v>
      </c>
    </row>
    <row r="56" spans="1:8" ht="12.75">
      <c r="A56" s="331" t="s">
        <v>76</v>
      </c>
      <c r="B56" s="331"/>
      <c r="C56" s="331"/>
      <c r="D56" s="331"/>
      <c r="E56" s="331"/>
      <c r="F56" s="331"/>
      <c r="G56" s="331"/>
      <c r="H56" s="147">
        <f>H17+H21+H23+H34+H39+H43</f>
        <v>0</v>
      </c>
    </row>
    <row r="60" ht="12.75">
      <c r="F60" s="165"/>
    </row>
    <row r="61" spans="4:7" ht="12.75">
      <c r="D61" s="124" t="s">
        <v>113</v>
      </c>
      <c r="E61" s="129"/>
      <c r="F61" s="130"/>
      <c r="G61" s="93"/>
    </row>
    <row r="62" spans="4:7" ht="12.75">
      <c r="D62" s="125" t="s">
        <v>114</v>
      </c>
      <c r="E62" s="131"/>
      <c r="F62" s="131"/>
      <c r="G62" s="93"/>
    </row>
    <row r="63" ht="12.75">
      <c r="D63" s="127"/>
    </row>
    <row r="64" ht="12.75">
      <c r="D64" s="127"/>
    </row>
    <row r="65" ht="12.75">
      <c r="D65" s="84"/>
    </row>
    <row r="66" spans="4:6" ht="12.75">
      <c r="D66" s="128"/>
      <c r="F66" s="165"/>
    </row>
    <row r="67" spans="4:7" ht="12.75">
      <c r="D67" s="124" t="s">
        <v>125</v>
      </c>
      <c r="E67" s="129"/>
      <c r="F67" s="130"/>
      <c r="G67" s="93"/>
    </row>
    <row r="68" spans="4:7" ht="12.75">
      <c r="D68" s="125" t="s">
        <v>59</v>
      </c>
      <c r="E68" s="131"/>
      <c r="F68" s="131"/>
      <c r="G68" s="93"/>
    </row>
  </sheetData>
  <sheetProtection password="C6F7" sheet="1" selectLockedCells="1"/>
  <mergeCells count="16">
    <mergeCell ref="A56:G56"/>
    <mergeCell ref="A10:B10"/>
    <mergeCell ref="A11:B11"/>
    <mergeCell ref="A2:H3"/>
    <mergeCell ref="A5:B5"/>
    <mergeCell ref="A6:B6"/>
    <mergeCell ref="A7:B7"/>
    <mergeCell ref="A8:B8"/>
    <mergeCell ref="A9:B9"/>
    <mergeCell ref="A54:G54"/>
    <mergeCell ref="E5:G5"/>
    <mergeCell ref="E6:G6"/>
    <mergeCell ref="A12:B12"/>
    <mergeCell ref="A55:G55"/>
    <mergeCell ref="A13:B13"/>
    <mergeCell ref="E8:G8"/>
  </mergeCells>
  <conditionalFormatting sqref="C18 C28 C44:C45 C37 C47 C22 C40:C42 C50:C53">
    <cfRule type="expression" priority="4483" dxfId="74" stopIfTrue="1">
      <formula>Orçamento!#REF!=1</formula>
    </cfRule>
    <cfRule type="expression" priority="4484" dxfId="75" stopIfTrue="1">
      <formula>Orçamento!#REF!=2</formula>
    </cfRule>
    <cfRule type="expression" priority="4485" dxfId="76" stopIfTrue="1">
      <formula>Orçamento!#REF!=3</formula>
    </cfRule>
  </conditionalFormatting>
  <conditionalFormatting sqref="C19 C24:C27">
    <cfRule type="expression" priority="98" dxfId="74" stopIfTrue="1">
      <formula>Orçamento!#REF!=1</formula>
    </cfRule>
    <cfRule type="expression" priority="99" dxfId="75" stopIfTrue="1">
      <formula>Orçamento!#REF!=2</formula>
    </cfRule>
    <cfRule type="expression" priority="100" dxfId="76" stopIfTrue="1">
      <formula>Orçamento!#REF!=3</formula>
    </cfRule>
  </conditionalFormatting>
  <conditionalFormatting sqref="C20">
    <cfRule type="expression" priority="83" dxfId="74" stopIfTrue="1">
      <formula>Orçamento!#REF!=1</formula>
    </cfRule>
    <cfRule type="expression" priority="84" dxfId="75" stopIfTrue="1">
      <formula>Orçamento!#REF!=2</formula>
    </cfRule>
    <cfRule type="expression" priority="85" dxfId="76" stopIfTrue="1">
      <formula>Orçamento!#REF!=3</formula>
    </cfRule>
  </conditionalFormatting>
  <conditionalFormatting sqref="C30">
    <cfRule type="expression" priority="74" dxfId="74" stopIfTrue="1">
      <formula>Orçamento!#REF!=1</formula>
    </cfRule>
    <cfRule type="expression" priority="75" dxfId="75" stopIfTrue="1">
      <formula>Orçamento!#REF!=2</formula>
    </cfRule>
    <cfRule type="expression" priority="76" dxfId="76" stopIfTrue="1">
      <formula>Orçamento!#REF!=3</formula>
    </cfRule>
  </conditionalFormatting>
  <conditionalFormatting sqref="C29">
    <cfRule type="expression" priority="44" dxfId="74" stopIfTrue="1">
      <formula>Orçamento!#REF!=1</formula>
    </cfRule>
    <cfRule type="expression" priority="45" dxfId="75" stopIfTrue="1">
      <formula>Orçamento!#REF!=2</formula>
    </cfRule>
    <cfRule type="expression" priority="46" dxfId="76" stopIfTrue="1">
      <formula>Orçamento!#REF!=3</formula>
    </cfRule>
  </conditionalFormatting>
  <conditionalFormatting sqref="C35">
    <cfRule type="expression" priority="35" dxfId="74" stopIfTrue="1">
      <formula>Orçamento!#REF!=1</formula>
    </cfRule>
    <cfRule type="expression" priority="36" dxfId="75" stopIfTrue="1">
      <formula>Orçamento!#REF!=2</formula>
    </cfRule>
    <cfRule type="expression" priority="37" dxfId="76" stopIfTrue="1">
      <formula>Orçamento!#REF!=3</formula>
    </cfRule>
  </conditionalFormatting>
  <conditionalFormatting sqref="C36">
    <cfRule type="expression" priority="32" dxfId="74" stopIfTrue="1">
      <formula>Orçamento!#REF!=1</formula>
    </cfRule>
    <cfRule type="expression" priority="33" dxfId="75" stopIfTrue="1">
      <formula>Orçamento!#REF!=2</formula>
    </cfRule>
    <cfRule type="expression" priority="34" dxfId="76" stopIfTrue="1">
      <formula>Orçamento!#REF!=3</formula>
    </cfRule>
  </conditionalFormatting>
  <conditionalFormatting sqref="C38">
    <cfRule type="expression" priority="29" dxfId="74" stopIfTrue="1">
      <formula>Orçamento!#REF!=1</formula>
    </cfRule>
    <cfRule type="expression" priority="30" dxfId="75" stopIfTrue="1">
      <formula>Orçamento!#REF!=2</formula>
    </cfRule>
    <cfRule type="expression" priority="31" dxfId="76" stopIfTrue="1">
      <formula>Orçamento!#REF!=3</formula>
    </cfRule>
  </conditionalFormatting>
  <conditionalFormatting sqref="C46">
    <cfRule type="expression" priority="26" dxfId="74" stopIfTrue="1">
      <formula>Orçamento!#REF!=1</formula>
    </cfRule>
    <cfRule type="expression" priority="27" dxfId="75" stopIfTrue="1">
      <formula>Orçamento!#REF!=2</formula>
    </cfRule>
    <cfRule type="expression" priority="28" dxfId="76" stopIfTrue="1">
      <formula>Orçamento!#REF!=3</formula>
    </cfRule>
  </conditionalFormatting>
  <conditionalFormatting sqref="C48">
    <cfRule type="expression" priority="23" dxfId="74" stopIfTrue="1">
      <formula>Orçamento!#REF!=1</formula>
    </cfRule>
    <cfRule type="expression" priority="24" dxfId="75" stopIfTrue="1">
      <formula>Orçamento!#REF!=2</formula>
    </cfRule>
    <cfRule type="expression" priority="25" dxfId="76" stopIfTrue="1">
      <formula>Orçamento!#REF!=3</formula>
    </cfRule>
  </conditionalFormatting>
  <conditionalFormatting sqref="C49">
    <cfRule type="expression" priority="20" dxfId="74" stopIfTrue="1">
      <formula>Orçamento!#REF!=1</formula>
    </cfRule>
    <cfRule type="expression" priority="21" dxfId="75" stopIfTrue="1">
      <formula>Orçamento!#REF!=2</formula>
    </cfRule>
    <cfRule type="expression" priority="22" dxfId="76" stopIfTrue="1">
      <formula>Orçamento!#REF!=3</formula>
    </cfRule>
  </conditionalFormatting>
  <conditionalFormatting sqref="C32">
    <cfRule type="expression" priority="11" dxfId="74" stopIfTrue="1">
      <formula>Orçamento!#REF!=1</formula>
    </cfRule>
    <cfRule type="expression" priority="12" dxfId="75" stopIfTrue="1">
      <formula>Orçamento!#REF!=2</formula>
    </cfRule>
    <cfRule type="expression" priority="13" dxfId="76" stopIfTrue="1">
      <formula>Orçamento!#REF!=3</formula>
    </cfRule>
  </conditionalFormatting>
  <conditionalFormatting sqref="C33">
    <cfRule type="expression" priority="8" dxfId="74" stopIfTrue="1">
      <formula>Orçamento!#REF!=1</formula>
    </cfRule>
    <cfRule type="expression" priority="9" dxfId="75" stopIfTrue="1">
      <formula>Orçamento!#REF!=2</formula>
    </cfRule>
    <cfRule type="expression" priority="10" dxfId="76" stopIfTrue="1">
      <formula>Orçamento!#REF!=3</formula>
    </cfRule>
  </conditionalFormatting>
  <conditionalFormatting sqref="C31">
    <cfRule type="expression" priority="2" dxfId="74" stopIfTrue="1">
      <formula>Orçamento!#REF!=1</formula>
    </cfRule>
    <cfRule type="expression" priority="3" dxfId="75" stopIfTrue="1">
      <formula>Orçamento!#REF!=2</formula>
    </cfRule>
    <cfRule type="expression" priority="4" dxfId="76" stopIfTrue="1">
      <formula>Orçamento!#REF!=3</formula>
    </cfRule>
  </conditionalFormatting>
  <conditionalFormatting sqref="C13">
    <cfRule type="cellIs" priority="1" dxfId="0" operator="lessThanOrEqual" stopIfTrue="1">
      <formula>0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zoomScalePageLayoutView="0" workbookViewId="0" topLeftCell="A1">
      <selection activeCell="I55" sqref="I55"/>
    </sheetView>
  </sheetViews>
  <sheetFormatPr defaultColWidth="9.140625" defaultRowHeight="12.75"/>
  <cols>
    <col min="1" max="1" width="3.28125" style="0" bestFit="1" customWidth="1"/>
    <col min="2" max="2" width="26.140625" style="0" customWidth="1"/>
    <col min="3" max="3" width="13.57421875" style="0" customWidth="1"/>
    <col min="4" max="4" width="7.57421875" style="0" customWidth="1"/>
    <col min="5" max="5" width="10.28125" style="0" customWidth="1"/>
    <col min="6" max="6" width="5.57421875" style="0" customWidth="1"/>
    <col min="7" max="7" width="9.8515625" style="0" customWidth="1"/>
    <col min="8" max="8" width="5.00390625" style="0" customWidth="1"/>
    <col min="9" max="9" width="9.7109375" style="0" customWidth="1"/>
    <col min="10" max="10" width="5.28125" style="0" customWidth="1"/>
    <col min="11" max="11" width="13.421875" style="0" customWidth="1"/>
    <col min="12" max="12" width="6.7109375" style="0" customWidth="1"/>
    <col min="13" max="13" width="13.421875" style="0" customWidth="1"/>
    <col min="14" max="14" width="6.57421875" style="0" customWidth="1"/>
    <col min="15" max="15" width="13.140625" style="0" customWidth="1"/>
    <col min="16" max="16" width="8.140625" style="0" customWidth="1"/>
  </cols>
  <sheetData>
    <row r="1" spans="1:16" ht="13.5" thickBot="1">
      <c r="A1" s="3"/>
      <c r="B1" s="4" t="s">
        <v>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3.5" thickBot="1">
      <c r="A2" s="7"/>
      <c r="B2" s="48" t="e">
        <f>#REF!</f>
        <v>#REF!</v>
      </c>
      <c r="C2" s="8"/>
      <c r="D2" s="50" t="s">
        <v>20</v>
      </c>
      <c r="E2" s="51"/>
      <c r="F2" s="52"/>
      <c r="G2" s="49"/>
      <c r="H2" s="8"/>
      <c r="I2" s="8"/>
      <c r="J2" s="8"/>
      <c r="K2" s="8"/>
      <c r="L2" s="8"/>
      <c r="M2" s="8"/>
      <c r="N2" s="8"/>
      <c r="O2" s="8"/>
      <c r="P2" s="9"/>
    </row>
    <row r="3" spans="1:16" ht="12.75">
      <c r="A3" s="7"/>
      <c r="B3" s="8" t="s">
        <v>21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2.75">
      <c r="A4" s="7"/>
      <c r="B4" s="8" t="s">
        <v>22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ht="12.75">
      <c r="A5" s="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12.75">
      <c r="A6" s="10"/>
      <c r="B6" s="11" t="s">
        <v>0</v>
      </c>
      <c r="C6" s="11" t="s">
        <v>1</v>
      </c>
      <c r="D6" s="11"/>
      <c r="E6" s="42" t="s">
        <v>6</v>
      </c>
      <c r="F6" s="11"/>
      <c r="G6" s="42" t="s">
        <v>7</v>
      </c>
      <c r="H6" s="11"/>
      <c r="I6" s="42" t="s">
        <v>8</v>
      </c>
      <c r="J6" s="11"/>
      <c r="K6" s="42" t="s">
        <v>9</v>
      </c>
      <c r="L6" s="11"/>
      <c r="M6" s="42" t="s">
        <v>10</v>
      </c>
      <c r="N6" s="11"/>
      <c r="O6" s="42" t="s">
        <v>11</v>
      </c>
      <c r="P6" s="12"/>
    </row>
    <row r="7" spans="1:16" ht="12.75">
      <c r="A7" s="10"/>
      <c r="B7" s="13"/>
      <c r="C7" s="14" t="s">
        <v>2</v>
      </c>
      <c r="D7" s="13" t="s">
        <v>3</v>
      </c>
      <c r="E7" s="13" t="s">
        <v>2</v>
      </c>
      <c r="F7" s="13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3" t="s">
        <v>3</v>
      </c>
      <c r="O7" s="13" t="s">
        <v>2</v>
      </c>
      <c r="P7" s="15" t="s">
        <v>3</v>
      </c>
    </row>
    <row r="8" spans="1:16" ht="12.75">
      <c r="A8" s="10">
        <v>1</v>
      </c>
      <c r="B8" s="16" t="e">
        <f>#REF!</f>
        <v>#REF!</v>
      </c>
      <c r="C8" s="14" t="e">
        <f>Orçamento!#REF!</f>
        <v>#REF!</v>
      </c>
      <c r="D8" s="17" t="e">
        <f aca="true" t="shared" si="0" ref="D8:D18">C8/$C$19</f>
        <v>#REF!</v>
      </c>
      <c r="E8" s="18" t="e">
        <f>C8/3</f>
        <v>#REF!</v>
      </c>
      <c r="F8" s="19" t="e">
        <f>E8/C19</f>
        <v>#REF!</v>
      </c>
      <c r="G8" s="18" t="e">
        <f>E8</f>
        <v>#REF!</v>
      </c>
      <c r="H8" s="19" t="e">
        <f>G8/$C$19</f>
        <v>#REF!</v>
      </c>
      <c r="I8" s="18" t="e">
        <f>G8</f>
        <v>#REF!</v>
      </c>
      <c r="J8" s="19" t="e">
        <f>I8/$C$19</f>
        <v>#REF!</v>
      </c>
      <c r="K8" s="20"/>
      <c r="L8" s="20"/>
      <c r="M8" s="20"/>
      <c r="N8" s="20"/>
      <c r="O8" s="20"/>
      <c r="P8" s="21"/>
    </row>
    <row r="9" spans="1:16" ht="12.75">
      <c r="A9" s="10">
        <v>2</v>
      </c>
      <c r="B9" s="16" t="e">
        <f>#REF!</f>
        <v>#REF!</v>
      </c>
      <c r="C9" s="14" t="e">
        <f>Orçamento!#REF!</f>
        <v>#REF!</v>
      </c>
      <c r="D9" s="17" t="e">
        <f t="shared" si="0"/>
        <v>#REF!</v>
      </c>
      <c r="E9" s="18" t="e">
        <f>C9/6</f>
        <v>#REF!</v>
      </c>
      <c r="F9" s="19" t="e">
        <f>E9/$C$19</f>
        <v>#REF!</v>
      </c>
      <c r="G9" s="18" t="e">
        <f>E9</f>
        <v>#REF!</v>
      </c>
      <c r="H9" s="19" t="e">
        <f>G9/$C$19</f>
        <v>#REF!</v>
      </c>
      <c r="I9" s="18" t="e">
        <f>E9</f>
        <v>#REF!</v>
      </c>
      <c r="J9" s="19" t="e">
        <f>I9/$C$19</f>
        <v>#REF!</v>
      </c>
      <c r="K9" s="18" t="e">
        <f aca="true" t="shared" si="1" ref="K9:P9">I9</f>
        <v>#REF!</v>
      </c>
      <c r="L9" s="19" t="e">
        <f t="shared" si="1"/>
        <v>#REF!</v>
      </c>
      <c r="M9" s="18" t="e">
        <f t="shared" si="1"/>
        <v>#REF!</v>
      </c>
      <c r="N9" s="19" t="e">
        <f t="shared" si="1"/>
        <v>#REF!</v>
      </c>
      <c r="O9" s="18" t="e">
        <f t="shared" si="1"/>
        <v>#REF!</v>
      </c>
      <c r="P9" s="22" t="e">
        <f t="shared" si="1"/>
        <v>#REF!</v>
      </c>
    </row>
    <row r="10" spans="1:16" ht="12.75">
      <c r="A10" s="10">
        <v>3</v>
      </c>
      <c r="B10" s="16" t="e">
        <f>#REF!</f>
        <v>#REF!</v>
      </c>
      <c r="C10" s="14" t="e">
        <f>Orçamento!#REF!</f>
        <v>#REF!</v>
      </c>
      <c r="D10" s="17" t="e">
        <f t="shared" si="0"/>
        <v>#REF!</v>
      </c>
      <c r="E10" s="18" t="e">
        <f>C10/12</f>
        <v>#REF!</v>
      </c>
      <c r="F10" s="19" t="e">
        <f>E10/$C$19</f>
        <v>#REF!</v>
      </c>
      <c r="G10" s="18" t="e">
        <f>E10</f>
        <v>#REF!</v>
      </c>
      <c r="H10" s="19" t="e">
        <f>G10/$C$19</f>
        <v>#REF!</v>
      </c>
      <c r="I10" s="18" t="e">
        <f>E10</f>
        <v>#REF!</v>
      </c>
      <c r="J10" s="19" t="e">
        <f>I10/$C$19</f>
        <v>#REF!</v>
      </c>
      <c r="K10" s="18" t="e">
        <f>I10</f>
        <v>#REF!</v>
      </c>
      <c r="L10" s="19" t="e">
        <f>K10/$C$19</f>
        <v>#REF!</v>
      </c>
      <c r="M10" s="18" t="e">
        <f>K10</f>
        <v>#REF!</v>
      </c>
      <c r="N10" s="19" t="e">
        <f>M10/$C$19</f>
        <v>#REF!</v>
      </c>
      <c r="O10" s="18" t="e">
        <f>M10</f>
        <v>#REF!</v>
      </c>
      <c r="P10" s="22" t="e">
        <f>O10/$C$19</f>
        <v>#REF!</v>
      </c>
    </row>
    <row r="11" spans="1:16" ht="12.75">
      <c r="A11" s="10">
        <v>4</v>
      </c>
      <c r="B11" s="16" t="e">
        <f>#REF!</f>
        <v>#REF!</v>
      </c>
      <c r="C11" s="14" t="e">
        <f>Orçamento!#REF!</f>
        <v>#REF!</v>
      </c>
      <c r="D11" s="17" t="e">
        <f t="shared" si="0"/>
        <v>#REF!</v>
      </c>
      <c r="E11" s="20"/>
      <c r="F11" s="23"/>
      <c r="G11" s="20"/>
      <c r="H11" s="23"/>
      <c r="I11" s="20"/>
      <c r="J11" s="23"/>
      <c r="K11" s="20"/>
      <c r="L11" s="24"/>
      <c r="M11" s="20"/>
      <c r="N11" s="24"/>
      <c r="O11" s="20"/>
      <c r="P11" s="25"/>
    </row>
    <row r="12" spans="1:16" ht="12.75">
      <c r="A12" s="10">
        <v>5</v>
      </c>
      <c r="B12" s="16" t="e">
        <f>#REF!</f>
        <v>#REF!</v>
      </c>
      <c r="C12" s="14" t="e">
        <f>Orçamento!#REF!</f>
        <v>#REF!</v>
      </c>
      <c r="D12" s="17" t="e">
        <f t="shared" si="0"/>
        <v>#REF!</v>
      </c>
      <c r="E12" s="20"/>
      <c r="F12" s="23"/>
      <c r="G12" s="20"/>
      <c r="H12" s="23"/>
      <c r="I12" s="20"/>
      <c r="J12" s="23"/>
      <c r="K12" s="20"/>
      <c r="L12" s="23"/>
      <c r="M12" s="20"/>
      <c r="N12" s="23"/>
      <c r="O12" s="20"/>
      <c r="P12" s="26"/>
    </row>
    <row r="13" spans="1:16" ht="12.75">
      <c r="A13" s="10">
        <v>6</v>
      </c>
      <c r="B13" s="16" t="e">
        <f>#REF!</f>
        <v>#REF!</v>
      </c>
      <c r="C13" s="14" t="e">
        <f>Orçamento!#REF!</f>
        <v>#REF!</v>
      </c>
      <c r="D13" s="17" t="e">
        <f t="shared" si="0"/>
        <v>#REF!</v>
      </c>
      <c r="E13" s="18" t="e">
        <f>C13/12</f>
        <v>#REF!</v>
      </c>
      <c r="F13" s="19" t="e">
        <f>E13/$C$19</f>
        <v>#REF!</v>
      </c>
      <c r="G13" s="18" t="e">
        <f>E13</f>
        <v>#REF!</v>
      </c>
      <c r="H13" s="19" t="e">
        <f>G13/$C$19</f>
        <v>#REF!</v>
      </c>
      <c r="I13" s="18" t="e">
        <f>E13</f>
        <v>#REF!</v>
      </c>
      <c r="J13" s="19" t="e">
        <f>I13/$C$19</f>
        <v>#REF!</v>
      </c>
      <c r="K13" s="18" t="e">
        <f>I13</f>
        <v>#REF!</v>
      </c>
      <c r="L13" s="19" t="e">
        <f>K13/$C$19</f>
        <v>#REF!</v>
      </c>
      <c r="M13" s="18" t="e">
        <f>K13</f>
        <v>#REF!</v>
      </c>
      <c r="N13" s="19" t="e">
        <f>M13/$C$19</f>
        <v>#REF!</v>
      </c>
      <c r="O13" s="18" t="e">
        <f>M13</f>
        <v>#REF!</v>
      </c>
      <c r="P13" s="22" t="e">
        <f>O13/$C$19</f>
        <v>#REF!</v>
      </c>
    </row>
    <row r="14" spans="1:16" ht="12.75">
      <c r="A14" s="10">
        <v>7</v>
      </c>
      <c r="B14" s="16" t="e">
        <f>#REF!</f>
        <v>#REF!</v>
      </c>
      <c r="C14" s="14" t="e">
        <f>Orçamento!#REF!</f>
        <v>#REF!</v>
      </c>
      <c r="D14" s="17" t="e">
        <f t="shared" si="0"/>
        <v>#REF!</v>
      </c>
      <c r="E14" s="18" t="e">
        <f>C14/12</f>
        <v>#REF!</v>
      </c>
      <c r="F14" s="19" t="e">
        <f>E14/$C$19</f>
        <v>#REF!</v>
      </c>
      <c r="G14" s="18" t="e">
        <f>E14</f>
        <v>#REF!</v>
      </c>
      <c r="H14" s="19" t="e">
        <f>G14/$C$19</f>
        <v>#REF!</v>
      </c>
      <c r="I14" s="18" t="e">
        <f>E14</f>
        <v>#REF!</v>
      </c>
      <c r="J14" s="19" t="e">
        <f>I14/$C$19</f>
        <v>#REF!</v>
      </c>
      <c r="K14" s="18" t="e">
        <f>I14</f>
        <v>#REF!</v>
      </c>
      <c r="L14" s="19" t="e">
        <f>K14/$C$19</f>
        <v>#REF!</v>
      </c>
      <c r="M14" s="18" t="e">
        <f>K14</f>
        <v>#REF!</v>
      </c>
      <c r="N14" s="19" t="e">
        <f>M14/$C$19</f>
        <v>#REF!</v>
      </c>
      <c r="O14" s="18" t="e">
        <f>M14</f>
        <v>#REF!</v>
      </c>
      <c r="P14" s="22" t="e">
        <f>O14/$C$19</f>
        <v>#REF!</v>
      </c>
    </row>
    <row r="15" spans="1:16" ht="12.75">
      <c r="A15" s="10">
        <v>8</v>
      </c>
      <c r="B15" s="16" t="e">
        <f>#REF!</f>
        <v>#REF!</v>
      </c>
      <c r="C15" s="14" t="e">
        <f>Orçamento!#REF!</f>
        <v>#REF!</v>
      </c>
      <c r="D15" s="17" t="e">
        <f t="shared" si="0"/>
        <v>#REF!</v>
      </c>
      <c r="E15" s="27"/>
      <c r="F15" s="24"/>
      <c r="G15" s="27"/>
      <c r="H15" s="24"/>
      <c r="I15" s="27"/>
      <c r="J15" s="24"/>
      <c r="K15" s="18" t="e">
        <f>C15/9</f>
        <v>#REF!</v>
      </c>
      <c r="L15" s="19" t="e">
        <f>K15/$C$19</f>
        <v>#REF!</v>
      </c>
      <c r="M15" s="18" t="e">
        <f>K15</f>
        <v>#REF!</v>
      </c>
      <c r="N15" s="19" t="e">
        <f>M15/$C$19</f>
        <v>#REF!</v>
      </c>
      <c r="O15" s="18" t="e">
        <f>K15</f>
        <v>#REF!</v>
      </c>
      <c r="P15" s="22" t="e">
        <f>O15/$C$19</f>
        <v>#REF!</v>
      </c>
    </row>
    <row r="16" spans="1:16" ht="12.75">
      <c r="A16" s="10">
        <v>9</v>
      </c>
      <c r="B16" s="16" t="e">
        <f>#REF!</f>
        <v>#REF!</v>
      </c>
      <c r="C16" s="14" t="e">
        <f>Orçamento!#REF!</f>
        <v>#REF!</v>
      </c>
      <c r="D16" s="17" t="e">
        <f t="shared" si="0"/>
        <v>#REF!</v>
      </c>
      <c r="E16" s="27"/>
      <c r="F16" s="24"/>
      <c r="G16" s="27"/>
      <c r="H16" s="24"/>
      <c r="I16" s="27"/>
      <c r="J16" s="24"/>
      <c r="K16" s="20"/>
      <c r="L16" s="23"/>
      <c r="M16" s="20"/>
      <c r="N16" s="23"/>
      <c r="O16" s="20"/>
      <c r="P16" s="26"/>
    </row>
    <row r="17" spans="1:16" ht="12.75">
      <c r="A17" s="10">
        <v>10</v>
      </c>
      <c r="B17" s="16" t="e">
        <f>#REF!</f>
        <v>#REF!</v>
      </c>
      <c r="C17" s="14" t="e">
        <f>Orçamento!#REF!</f>
        <v>#REF!</v>
      </c>
      <c r="D17" s="17" t="e">
        <f t="shared" si="0"/>
        <v>#REF!</v>
      </c>
      <c r="E17" s="27"/>
      <c r="F17" s="24"/>
      <c r="G17" s="27"/>
      <c r="H17" s="24"/>
      <c r="I17" s="27"/>
      <c r="J17" s="24"/>
      <c r="K17" s="20"/>
      <c r="L17" s="23"/>
      <c r="M17" s="20"/>
      <c r="N17" s="23"/>
      <c r="O17" s="20"/>
      <c r="P17" s="26"/>
    </row>
    <row r="18" spans="1:16" ht="12.75">
      <c r="A18" s="10">
        <v>11</v>
      </c>
      <c r="B18" s="16" t="e">
        <f>#REF!</f>
        <v>#REF!</v>
      </c>
      <c r="C18" s="14" t="e">
        <f>Orçamento!#REF!</f>
        <v>#REF!</v>
      </c>
      <c r="D18" s="17" t="e">
        <f t="shared" si="0"/>
        <v>#REF!</v>
      </c>
      <c r="E18" s="27"/>
      <c r="F18" s="24"/>
      <c r="G18" s="27"/>
      <c r="H18" s="24"/>
      <c r="I18" s="27"/>
      <c r="J18" s="24"/>
      <c r="K18" s="20"/>
      <c r="L18" s="23"/>
      <c r="M18" s="20"/>
      <c r="N18" s="23"/>
      <c r="O18" s="20"/>
      <c r="P18" s="26"/>
    </row>
    <row r="19" spans="1:16" ht="12.75">
      <c r="A19" s="10"/>
      <c r="B19" s="13" t="s">
        <v>4</v>
      </c>
      <c r="C19" s="28" t="e">
        <f aca="true" t="shared" si="2" ref="C19:P19">SUM(C8:C18)</f>
        <v>#REF!</v>
      </c>
      <c r="D19" s="29" t="e">
        <f t="shared" si="2"/>
        <v>#REF!</v>
      </c>
      <c r="E19" s="27" t="e">
        <f t="shared" si="2"/>
        <v>#REF!</v>
      </c>
      <c r="F19" s="24" t="e">
        <f t="shared" si="2"/>
        <v>#REF!</v>
      </c>
      <c r="G19" s="27" t="e">
        <f t="shared" si="2"/>
        <v>#REF!</v>
      </c>
      <c r="H19" s="24" t="e">
        <f t="shared" si="2"/>
        <v>#REF!</v>
      </c>
      <c r="I19" s="27" t="e">
        <f t="shared" si="2"/>
        <v>#REF!</v>
      </c>
      <c r="J19" s="24" t="e">
        <f t="shared" si="2"/>
        <v>#REF!</v>
      </c>
      <c r="K19" s="27" t="e">
        <f t="shared" si="2"/>
        <v>#REF!</v>
      </c>
      <c r="L19" s="24" t="e">
        <f t="shared" si="2"/>
        <v>#REF!</v>
      </c>
      <c r="M19" s="27" t="e">
        <f t="shared" si="2"/>
        <v>#REF!</v>
      </c>
      <c r="N19" s="24" t="e">
        <f t="shared" si="2"/>
        <v>#REF!</v>
      </c>
      <c r="O19" s="27" t="e">
        <f t="shared" si="2"/>
        <v>#REF!</v>
      </c>
      <c r="P19" s="25" t="e">
        <f t="shared" si="2"/>
        <v>#REF!</v>
      </c>
    </row>
    <row r="20" spans="1:16" ht="12.75">
      <c r="A20" s="10"/>
      <c r="B20" s="11" t="s">
        <v>5</v>
      </c>
      <c r="C20" s="11"/>
      <c r="D20" s="11"/>
      <c r="E20" s="30" t="e">
        <f>E19</f>
        <v>#REF!</v>
      </c>
      <c r="F20" s="31" t="e">
        <f>F19</f>
        <v>#REF!</v>
      </c>
      <c r="G20" s="30" t="e">
        <f aca="true" t="shared" si="3" ref="G20:M20">G19+E20</f>
        <v>#REF!</v>
      </c>
      <c r="H20" s="31" t="e">
        <f t="shared" si="3"/>
        <v>#REF!</v>
      </c>
      <c r="I20" s="30" t="e">
        <f t="shared" si="3"/>
        <v>#REF!</v>
      </c>
      <c r="J20" s="31" t="e">
        <f t="shared" si="3"/>
        <v>#REF!</v>
      </c>
      <c r="K20" s="30" t="e">
        <f t="shared" si="3"/>
        <v>#REF!</v>
      </c>
      <c r="L20" s="31" t="e">
        <f t="shared" si="3"/>
        <v>#REF!</v>
      </c>
      <c r="M20" s="30" t="e">
        <f t="shared" si="3"/>
        <v>#REF!</v>
      </c>
      <c r="N20" s="31" t="e">
        <f>L20+N19</f>
        <v>#REF!</v>
      </c>
      <c r="O20" s="30" t="e">
        <f>M20+O19</f>
        <v>#REF!</v>
      </c>
      <c r="P20" s="32" t="e">
        <f>N20+P19</f>
        <v>#REF!</v>
      </c>
    </row>
    <row r="21" spans="1:16" ht="12.75">
      <c r="A21" s="43"/>
      <c r="B21" s="44"/>
      <c r="C21" s="44"/>
      <c r="D21" s="44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7"/>
    </row>
    <row r="22" spans="1:16" ht="12.75">
      <c r="A22" s="10" t="s">
        <v>13</v>
      </c>
      <c r="B22" s="11" t="s">
        <v>0</v>
      </c>
      <c r="C22" s="11" t="s">
        <v>1</v>
      </c>
      <c r="D22" s="11"/>
      <c r="E22" s="1" t="s">
        <v>14</v>
      </c>
      <c r="F22" s="31"/>
      <c r="G22" s="1" t="s">
        <v>15</v>
      </c>
      <c r="H22" s="31"/>
      <c r="I22" s="1" t="s">
        <v>16</v>
      </c>
      <c r="J22" s="31"/>
      <c r="K22" s="1" t="s">
        <v>17</v>
      </c>
      <c r="L22" s="31"/>
      <c r="M22" s="1" t="s">
        <v>18</v>
      </c>
      <c r="N22" s="31"/>
      <c r="O22" s="1" t="s">
        <v>19</v>
      </c>
      <c r="P22" s="32"/>
    </row>
    <row r="23" spans="1:16" ht="12.75">
      <c r="A23" s="10"/>
      <c r="B23" s="13"/>
      <c r="C23" s="14" t="s">
        <v>2</v>
      </c>
      <c r="D23" s="13" t="s">
        <v>3</v>
      </c>
      <c r="E23" s="27" t="s">
        <v>2</v>
      </c>
      <c r="F23" s="24" t="s">
        <v>3</v>
      </c>
      <c r="G23" s="27" t="s">
        <v>2</v>
      </c>
      <c r="H23" s="24" t="s">
        <v>3</v>
      </c>
      <c r="I23" s="27" t="s">
        <v>2</v>
      </c>
      <c r="J23" s="24" t="s">
        <v>3</v>
      </c>
      <c r="K23" s="27" t="s">
        <v>2</v>
      </c>
      <c r="L23" s="24" t="s">
        <v>3</v>
      </c>
      <c r="M23" s="27" t="s">
        <v>2</v>
      </c>
      <c r="N23" s="24" t="s">
        <v>3</v>
      </c>
      <c r="O23" s="27" t="s">
        <v>2</v>
      </c>
      <c r="P23" s="25" t="s">
        <v>3</v>
      </c>
    </row>
    <row r="24" spans="1:16" ht="12.75">
      <c r="A24" s="10">
        <v>1</v>
      </c>
      <c r="B24" s="16" t="e">
        <f>B8</f>
        <v>#REF!</v>
      </c>
      <c r="C24" s="14" t="e">
        <f>C8</f>
        <v>#REF!</v>
      </c>
      <c r="D24" s="17" t="e">
        <f aca="true" t="shared" si="4" ref="D24:D34">C24/$C$19</f>
        <v>#REF!</v>
      </c>
      <c r="E24" s="20"/>
      <c r="F24" s="23"/>
      <c r="G24" s="20"/>
      <c r="H24" s="23"/>
      <c r="I24" s="20"/>
      <c r="J24" s="23"/>
      <c r="K24" s="20"/>
      <c r="L24" s="23"/>
      <c r="M24" s="20"/>
      <c r="N24" s="23"/>
      <c r="O24" s="20"/>
      <c r="P24" s="26"/>
    </row>
    <row r="25" spans="1:16" ht="12.75">
      <c r="A25" s="10">
        <v>2</v>
      </c>
      <c r="B25" s="16" t="e">
        <f aca="true" t="shared" si="5" ref="B25:C34">B9</f>
        <v>#REF!</v>
      </c>
      <c r="C25" s="14" t="e">
        <f t="shared" si="5"/>
        <v>#REF!</v>
      </c>
      <c r="D25" s="17" t="e">
        <f t="shared" si="4"/>
        <v>#REF!</v>
      </c>
      <c r="E25" s="20"/>
      <c r="F25" s="23"/>
      <c r="G25" s="20"/>
      <c r="H25" s="23"/>
      <c r="I25" s="20"/>
      <c r="J25" s="23"/>
      <c r="K25" s="20"/>
      <c r="L25" s="23"/>
      <c r="M25" s="20"/>
      <c r="N25" s="23"/>
      <c r="O25" s="20"/>
      <c r="P25" s="26"/>
    </row>
    <row r="26" spans="1:16" ht="12.75">
      <c r="A26" s="10">
        <v>3</v>
      </c>
      <c r="B26" s="16" t="e">
        <f t="shared" si="5"/>
        <v>#REF!</v>
      </c>
      <c r="C26" s="14" t="e">
        <f t="shared" si="5"/>
        <v>#REF!</v>
      </c>
      <c r="D26" s="17" t="e">
        <f t="shared" si="4"/>
        <v>#REF!</v>
      </c>
      <c r="E26" s="18" t="e">
        <f>E10</f>
        <v>#REF!</v>
      </c>
      <c r="F26" s="19" t="e">
        <f>E26/$C$19</f>
        <v>#REF!</v>
      </c>
      <c r="G26" s="18" t="e">
        <f>E26</f>
        <v>#REF!</v>
      </c>
      <c r="H26" s="19" t="e">
        <f>G26/$C$19</f>
        <v>#REF!</v>
      </c>
      <c r="I26" s="18" t="e">
        <f>G26</f>
        <v>#REF!</v>
      </c>
      <c r="J26" s="19" t="e">
        <f>I26/$C$19</f>
        <v>#REF!</v>
      </c>
      <c r="K26" s="18" t="e">
        <f>E26</f>
        <v>#REF!</v>
      </c>
      <c r="L26" s="19" t="e">
        <f aca="true" t="shared" si="6" ref="L26:N34">K26/$C$19</f>
        <v>#REF!</v>
      </c>
      <c r="M26" s="18" t="e">
        <f>G26</f>
        <v>#REF!</v>
      </c>
      <c r="N26" s="19" t="e">
        <f t="shared" si="6"/>
        <v>#REF!</v>
      </c>
      <c r="O26" s="18" t="e">
        <f>I26</f>
        <v>#REF!</v>
      </c>
      <c r="P26" s="22" t="e">
        <f aca="true" t="shared" si="7" ref="P26:P34">O26/$C$19</f>
        <v>#REF!</v>
      </c>
    </row>
    <row r="27" spans="1:16" ht="12.75">
      <c r="A27" s="10">
        <v>4</v>
      </c>
      <c r="B27" s="16" t="e">
        <f t="shared" si="5"/>
        <v>#REF!</v>
      </c>
      <c r="C27" s="14" t="e">
        <f t="shared" si="5"/>
        <v>#REF!</v>
      </c>
      <c r="D27" s="17" t="e">
        <f t="shared" si="4"/>
        <v>#REF!</v>
      </c>
      <c r="E27" s="18" t="e">
        <f>C27/6</f>
        <v>#REF!</v>
      </c>
      <c r="F27" s="19" t="e">
        <f>E27/$C$19</f>
        <v>#REF!</v>
      </c>
      <c r="G27" s="18" t="e">
        <f>E27</f>
        <v>#REF!</v>
      </c>
      <c r="H27" s="19" t="e">
        <f>G27/$C$19</f>
        <v>#REF!</v>
      </c>
      <c r="I27" s="18" t="e">
        <f>E27</f>
        <v>#REF!</v>
      </c>
      <c r="J27" s="19" t="e">
        <f>I27/$C$19</f>
        <v>#REF!</v>
      </c>
      <c r="K27" s="18" t="e">
        <f>I27</f>
        <v>#REF!</v>
      </c>
      <c r="L27" s="19" t="e">
        <f t="shared" si="6"/>
        <v>#REF!</v>
      </c>
      <c r="M27" s="18" t="e">
        <f>K27</f>
        <v>#REF!</v>
      </c>
      <c r="N27" s="19" t="e">
        <f t="shared" si="6"/>
        <v>#REF!</v>
      </c>
      <c r="O27" s="18" t="e">
        <f>M27</f>
        <v>#REF!</v>
      </c>
      <c r="P27" s="22" t="e">
        <f t="shared" si="7"/>
        <v>#REF!</v>
      </c>
    </row>
    <row r="28" spans="1:16" ht="12.75">
      <c r="A28" s="10">
        <v>5</v>
      </c>
      <c r="B28" s="16" t="e">
        <f t="shared" si="5"/>
        <v>#REF!</v>
      </c>
      <c r="C28" s="14" t="e">
        <f t="shared" si="5"/>
        <v>#REF!</v>
      </c>
      <c r="D28" s="17" t="e">
        <f t="shared" si="4"/>
        <v>#REF!</v>
      </c>
      <c r="E28" s="18" t="e">
        <f>C28/6</f>
        <v>#REF!</v>
      </c>
      <c r="F28" s="19" t="e">
        <f>E28/$C$19</f>
        <v>#REF!</v>
      </c>
      <c r="G28" s="18" t="e">
        <f>E28</f>
        <v>#REF!</v>
      </c>
      <c r="H28" s="19" t="e">
        <f>G28/$C$19</f>
        <v>#REF!</v>
      </c>
      <c r="I28" s="18" t="e">
        <f>E28</f>
        <v>#REF!</v>
      </c>
      <c r="J28" s="19" t="e">
        <f>I28/$C$19</f>
        <v>#REF!</v>
      </c>
      <c r="K28" s="18" t="e">
        <f>I28</f>
        <v>#REF!</v>
      </c>
      <c r="L28" s="19" t="e">
        <f t="shared" si="6"/>
        <v>#REF!</v>
      </c>
      <c r="M28" s="18" t="e">
        <f>K28</f>
        <v>#REF!</v>
      </c>
      <c r="N28" s="19" t="e">
        <f t="shared" si="6"/>
        <v>#REF!</v>
      </c>
      <c r="O28" s="18" t="e">
        <f>M28</f>
        <v>#REF!</v>
      </c>
      <c r="P28" s="22" t="e">
        <f t="shared" si="7"/>
        <v>#REF!</v>
      </c>
    </row>
    <row r="29" spans="1:16" ht="12.75">
      <c r="A29" s="10">
        <v>6</v>
      </c>
      <c r="B29" s="16" t="e">
        <f t="shared" si="5"/>
        <v>#REF!</v>
      </c>
      <c r="C29" s="14" t="e">
        <f t="shared" si="5"/>
        <v>#REF!</v>
      </c>
      <c r="D29" s="17" t="e">
        <f t="shared" si="4"/>
        <v>#REF!</v>
      </c>
      <c r="E29" s="18" t="e">
        <f>E13</f>
        <v>#REF!</v>
      </c>
      <c r="F29" s="19" t="e">
        <f>E29/$C$19</f>
        <v>#REF!</v>
      </c>
      <c r="G29" s="18" t="e">
        <f>E13</f>
        <v>#REF!</v>
      </c>
      <c r="H29" s="19" t="e">
        <f>G29/$C$19</f>
        <v>#REF!</v>
      </c>
      <c r="I29" s="18" t="e">
        <f>E29</f>
        <v>#REF!</v>
      </c>
      <c r="J29" s="19" t="e">
        <f>I29/$C$19</f>
        <v>#REF!</v>
      </c>
      <c r="K29" s="18" t="e">
        <f>E29</f>
        <v>#REF!</v>
      </c>
      <c r="L29" s="19" t="e">
        <f t="shared" si="6"/>
        <v>#REF!</v>
      </c>
      <c r="M29" s="18" t="e">
        <f>G29</f>
        <v>#REF!</v>
      </c>
      <c r="N29" s="19" t="e">
        <f t="shared" si="6"/>
        <v>#REF!</v>
      </c>
      <c r="O29" s="18" t="e">
        <f>I29</f>
        <v>#REF!</v>
      </c>
      <c r="P29" s="22" t="e">
        <f t="shared" si="7"/>
        <v>#REF!</v>
      </c>
    </row>
    <row r="30" spans="1:16" ht="12.75">
      <c r="A30" s="10">
        <v>7</v>
      </c>
      <c r="B30" s="16" t="e">
        <f t="shared" si="5"/>
        <v>#REF!</v>
      </c>
      <c r="C30" s="14" t="e">
        <f t="shared" si="5"/>
        <v>#REF!</v>
      </c>
      <c r="D30" s="17" t="e">
        <f t="shared" si="4"/>
        <v>#REF!</v>
      </c>
      <c r="E30" s="18" t="e">
        <f>E14</f>
        <v>#REF!</v>
      </c>
      <c r="F30" s="19" t="e">
        <f>E30/$C$19</f>
        <v>#REF!</v>
      </c>
      <c r="G30" s="18" t="e">
        <f>E14</f>
        <v>#REF!</v>
      </c>
      <c r="H30" s="19" t="e">
        <f>G30/$C$19</f>
        <v>#REF!</v>
      </c>
      <c r="I30" s="18" t="e">
        <f>E30</f>
        <v>#REF!</v>
      </c>
      <c r="J30" s="19" t="e">
        <f>I30/$C$19</f>
        <v>#REF!</v>
      </c>
      <c r="K30" s="18" t="e">
        <f>I30</f>
        <v>#REF!</v>
      </c>
      <c r="L30" s="19" t="e">
        <f t="shared" si="6"/>
        <v>#REF!</v>
      </c>
      <c r="M30" s="18" t="e">
        <f>K30</f>
        <v>#REF!</v>
      </c>
      <c r="N30" s="19" t="e">
        <f t="shared" si="6"/>
        <v>#REF!</v>
      </c>
      <c r="O30" s="18" t="e">
        <f>M30</f>
        <v>#REF!</v>
      </c>
      <c r="P30" s="22" t="e">
        <f t="shared" si="7"/>
        <v>#REF!</v>
      </c>
    </row>
    <row r="31" spans="1:16" ht="12.75">
      <c r="A31" s="10">
        <v>8</v>
      </c>
      <c r="B31" s="16" t="e">
        <f t="shared" si="5"/>
        <v>#REF!</v>
      </c>
      <c r="C31" s="14" t="e">
        <f t="shared" si="5"/>
        <v>#REF!</v>
      </c>
      <c r="D31" s="17" t="e">
        <f t="shared" si="4"/>
        <v>#REF!</v>
      </c>
      <c r="E31" s="18" t="e">
        <f>K15</f>
        <v>#REF!</v>
      </c>
      <c r="F31" s="19" t="e">
        <f>E31/C19</f>
        <v>#REF!</v>
      </c>
      <c r="G31" s="18" t="e">
        <f>E31</f>
        <v>#REF!</v>
      </c>
      <c r="H31" s="19" t="e">
        <f>F31</f>
        <v>#REF!</v>
      </c>
      <c r="I31" s="18" t="e">
        <f>G31</f>
        <v>#REF!</v>
      </c>
      <c r="J31" s="19" t="e">
        <f>H31</f>
        <v>#REF!</v>
      </c>
      <c r="K31" s="18" t="e">
        <f>G31</f>
        <v>#REF!</v>
      </c>
      <c r="L31" s="19" t="e">
        <f t="shared" si="6"/>
        <v>#REF!</v>
      </c>
      <c r="M31" s="18" t="e">
        <f>I31</f>
        <v>#REF!</v>
      </c>
      <c r="N31" s="19" t="e">
        <f t="shared" si="6"/>
        <v>#REF!</v>
      </c>
      <c r="O31" s="18" t="e">
        <f>K31</f>
        <v>#REF!</v>
      </c>
      <c r="P31" s="22" t="e">
        <f t="shared" si="7"/>
        <v>#REF!</v>
      </c>
    </row>
    <row r="32" spans="1:16" ht="12.75">
      <c r="A32" s="10">
        <v>9</v>
      </c>
      <c r="B32" s="16" t="e">
        <f t="shared" si="5"/>
        <v>#REF!</v>
      </c>
      <c r="C32" s="14" t="e">
        <f t="shared" si="5"/>
        <v>#REF!</v>
      </c>
      <c r="D32" s="17" t="e">
        <f t="shared" si="4"/>
        <v>#REF!</v>
      </c>
      <c r="E32" s="20"/>
      <c r="F32" s="23"/>
      <c r="G32" s="20"/>
      <c r="H32" s="23"/>
      <c r="I32" s="20"/>
      <c r="J32" s="23"/>
      <c r="K32" s="18" t="e">
        <f>C32/3</f>
        <v>#REF!</v>
      </c>
      <c r="L32" s="19" t="e">
        <f t="shared" si="6"/>
        <v>#REF!</v>
      </c>
      <c r="M32" s="18" t="e">
        <f>K32</f>
        <v>#REF!</v>
      </c>
      <c r="N32" s="19" t="e">
        <f t="shared" si="6"/>
        <v>#REF!</v>
      </c>
      <c r="O32" s="18" t="e">
        <f>K32</f>
        <v>#REF!</v>
      </c>
      <c r="P32" s="22" t="e">
        <f t="shared" si="7"/>
        <v>#REF!</v>
      </c>
    </row>
    <row r="33" spans="1:16" ht="12.75">
      <c r="A33" s="10">
        <v>10</v>
      </c>
      <c r="B33" s="16" t="e">
        <f t="shared" si="5"/>
        <v>#REF!</v>
      </c>
      <c r="C33" s="14" t="e">
        <f t="shared" si="5"/>
        <v>#REF!</v>
      </c>
      <c r="D33" s="17" t="e">
        <f t="shared" si="4"/>
        <v>#REF!</v>
      </c>
      <c r="E33" s="20"/>
      <c r="F33" s="23"/>
      <c r="G33" s="20"/>
      <c r="H33" s="23"/>
      <c r="I33" s="20"/>
      <c r="J33" s="23"/>
      <c r="K33" s="18" t="e">
        <f>C33/3</f>
        <v>#REF!</v>
      </c>
      <c r="L33" s="19" t="e">
        <f t="shared" si="6"/>
        <v>#REF!</v>
      </c>
      <c r="M33" s="18" t="e">
        <f>K33</f>
        <v>#REF!</v>
      </c>
      <c r="N33" s="19" t="e">
        <f t="shared" si="6"/>
        <v>#REF!</v>
      </c>
      <c r="O33" s="18" t="e">
        <f>K33</f>
        <v>#REF!</v>
      </c>
      <c r="P33" s="22" t="e">
        <f t="shared" si="7"/>
        <v>#REF!</v>
      </c>
    </row>
    <row r="34" spans="1:16" ht="12.75">
      <c r="A34" s="10">
        <v>11</v>
      </c>
      <c r="B34" s="16" t="e">
        <f t="shared" si="5"/>
        <v>#REF!</v>
      </c>
      <c r="C34" s="14" t="e">
        <f t="shared" si="5"/>
        <v>#REF!</v>
      </c>
      <c r="D34" s="17" t="e">
        <f t="shared" si="4"/>
        <v>#REF!</v>
      </c>
      <c r="E34" s="20"/>
      <c r="F34" s="23"/>
      <c r="G34" s="20"/>
      <c r="H34" s="23"/>
      <c r="I34" s="20"/>
      <c r="J34" s="23"/>
      <c r="K34" s="18" t="e">
        <f>C34/3</f>
        <v>#REF!</v>
      </c>
      <c r="L34" s="19" t="e">
        <f t="shared" si="6"/>
        <v>#REF!</v>
      </c>
      <c r="M34" s="18" t="e">
        <f>K34</f>
        <v>#REF!</v>
      </c>
      <c r="N34" s="19" t="e">
        <f t="shared" si="6"/>
        <v>#REF!</v>
      </c>
      <c r="O34" s="18" t="e">
        <f>K34</f>
        <v>#REF!</v>
      </c>
      <c r="P34" s="22" t="e">
        <f t="shared" si="7"/>
        <v>#REF!</v>
      </c>
    </row>
    <row r="35" spans="1:16" ht="12.75">
      <c r="A35" s="10"/>
      <c r="B35" s="13" t="s">
        <v>4</v>
      </c>
      <c r="C35" s="28" t="e">
        <f aca="true" t="shared" si="8" ref="C35:P35">SUM(C24:C34)</f>
        <v>#REF!</v>
      </c>
      <c r="D35" s="29" t="e">
        <f t="shared" si="8"/>
        <v>#REF!</v>
      </c>
      <c r="E35" s="27" t="e">
        <f t="shared" si="8"/>
        <v>#REF!</v>
      </c>
      <c r="F35" s="24" t="e">
        <f t="shared" si="8"/>
        <v>#REF!</v>
      </c>
      <c r="G35" s="27" t="e">
        <f t="shared" si="8"/>
        <v>#REF!</v>
      </c>
      <c r="H35" s="24" t="e">
        <f t="shared" si="8"/>
        <v>#REF!</v>
      </c>
      <c r="I35" s="27" t="e">
        <f t="shared" si="8"/>
        <v>#REF!</v>
      </c>
      <c r="J35" s="24" t="e">
        <f t="shared" si="8"/>
        <v>#REF!</v>
      </c>
      <c r="K35" s="27" t="e">
        <f t="shared" si="8"/>
        <v>#REF!</v>
      </c>
      <c r="L35" s="24" t="e">
        <f t="shared" si="8"/>
        <v>#REF!</v>
      </c>
      <c r="M35" s="27" t="e">
        <f t="shared" si="8"/>
        <v>#REF!</v>
      </c>
      <c r="N35" s="24" t="e">
        <f t="shared" si="8"/>
        <v>#REF!</v>
      </c>
      <c r="O35" s="27" t="e">
        <f t="shared" si="8"/>
        <v>#REF!</v>
      </c>
      <c r="P35" s="25" t="e">
        <f t="shared" si="8"/>
        <v>#REF!</v>
      </c>
    </row>
    <row r="36" spans="1:16" ht="13.5" thickBot="1">
      <c r="A36" s="33"/>
      <c r="B36" s="34" t="s">
        <v>5</v>
      </c>
      <c r="C36" s="34"/>
      <c r="D36" s="34"/>
      <c r="E36" s="35" t="e">
        <f>E35+O20</f>
        <v>#REF!</v>
      </c>
      <c r="F36" s="36" t="e">
        <f>F35+P20</f>
        <v>#REF!</v>
      </c>
      <c r="G36" s="35" t="e">
        <f aca="true" t="shared" si="9" ref="G36:P36">E36+G35</f>
        <v>#REF!</v>
      </c>
      <c r="H36" s="36" t="e">
        <f t="shared" si="9"/>
        <v>#REF!</v>
      </c>
      <c r="I36" s="35" t="e">
        <f t="shared" si="9"/>
        <v>#REF!</v>
      </c>
      <c r="J36" s="36" t="e">
        <f t="shared" si="9"/>
        <v>#REF!</v>
      </c>
      <c r="K36" s="37" t="e">
        <f t="shared" si="9"/>
        <v>#REF!</v>
      </c>
      <c r="L36" s="38" t="e">
        <f t="shared" si="9"/>
        <v>#REF!</v>
      </c>
      <c r="M36" s="37" t="e">
        <f t="shared" si="9"/>
        <v>#REF!</v>
      </c>
      <c r="N36" s="38" t="e">
        <f t="shared" si="9"/>
        <v>#REF!</v>
      </c>
      <c r="O36" s="37" t="e">
        <f t="shared" si="9"/>
        <v>#REF!</v>
      </c>
      <c r="P36" s="39" t="e">
        <f t="shared" si="9"/>
        <v>#REF!</v>
      </c>
    </row>
    <row r="37" ht="12.75">
      <c r="J37" s="2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1">
      <selection activeCell="E44" sqref="E44"/>
    </sheetView>
  </sheetViews>
  <sheetFormatPr defaultColWidth="9.140625" defaultRowHeight="12.75"/>
  <cols>
    <col min="1" max="1" width="9.140625" style="94" customWidth="1"/>
    <col min="2" max="2" width="9.421875" style="94" customWidth="1"/>
    <col min="3" max="3" width="54.140625" style="94" customWidth="1"/>
    <col min="4" max="4" width="6.28125" style="94" customWidth="1"/>
    <col min="5" max="5" width="10.28125" style="94" customWidth="1"/>
    <col min="6" max="6" width="10.7109375" style="94" bestFit="1" customWidth="1"/>
    <col min="7" max="7" width="11.7109375" style="94" customWidth="1"/>
    <col min="8" max="8" width="13.140625" style="94" customWidth="1"/>
    <col min="9" max="16384" width="9.140625" style="94" customWidth="1"/>
  </cols>
  <sheetData>
    <row r="1" ht="37.5" customHeight="1">
      <c r="A1" s="98" t="s">
        <v>65</v>
      </c>
    </row>
    <row r="2" spans="1:9" ht="12.75" customHeight="1">
      <c r="A2" s="326" t="s">
        <v>92</v>
      </c>
      <c r="B2" s="326"/>
      <c r="C2" s="326"/>
      <c r="D2" s="326"/>
      <c r="E2" s="326"/>
      <c r="F2" s="326"/>
      <c r="G2" s="326"/>
      <c r="H2" s="326"/>
      <c r="I2" s="149"/>
    </row>
    <row r="3" spans="1:8" ht="15" customHeight="1">
      <c r="A3" s="326"/>
      <c r="B3" s="326"/>
      <c r="C3" s="326"/>
      <c r="D3" s="326"/>
      <c r="E3" s="326"/>
      <c r="F3" s="326"/>
      <c r="G3" s="326"/>
      <c r="H3" s="326"/>
    </row>
    <row r="4" spans="1:8" ht="12.75" customHeight="1">
      <c r="A4" s="99"/>
      <c r="B4" s="99"/>
      <c r="C4" s="99"/>
      <c r="D4" s="99"/>
      <c r="E4" s="99"/>
      <c r="F4" s="99"/>
      <c r="G4" s="99"/>
      <c r="H4" s="99"/>
    </row>
    <row r="5" spans="1:7" ht="12.75">
      <c r="A5" s="323" t="str">
        <f>'P. BDI'!B3</f>
        <v>Edital :</v>
      </c>
      <c r="B5" s="323"/>
      <c r="C5" s="90" t="str">
        <f>'P. BDI'!C3:F3</f>
        <v>TP -xxx</v>
      </c>
      <c r="D5" s="324" t="s">
        <v>123</v>
      </c>
      <c r="E5" s="325"/>
      <c r="F5" s="327">
        <v>11170.37</v>
      </c>
      <c r="G5" s="328"/>
    </row>
    <row r="6" spans="1:9" ht="12.75">
      <c r="A6" s="323" t="str">
        <f>'P. BDI'!B4</f>
        <v>N° Contrato de Repasse:</v>
      </c>
      <c r="B6" s="323"/>
      <c r="C6" s="101" t="str">
        <f>'P. BDI'!C4:F4</f>
        <v>Recursos proprios</v>
      </c>
      <c r="D6" s="324" t="s">
        <v>94</v>
      </c>
      <c r="E6" s="325"/>
      <c r="F6" s="321">
        <f>Orçamento!H56</f>
        <v>0</v>
      </c>
      <c r="G6" s="322"/>
      <c r="I6" s="132"/>
    </row>
    <row r="7" spans="1:8" ht="12.75">
      <c r="A7" s="323" t="str">
        <f>'P. BDI'!B5</f>
        <v>Tomador: </v>
      </c>
      <c r="B7" s="323"/>
      <c r="C7" s="101" t="str">
        <f>'P. BDI'!C5:F5</f>
        <v>Prefeitura Municipal de Dois Vizinhos - PR</v>
      </c>
      <c r="D7" s="324" t="s">
        <v>77</v>
      </c>
      <c r="E7" s="325"/>
      <c r="F7" s="321">
        <f>F6/F5</f>
        <v>0</v>
      </c>
      <c r="G7" s="322"/>
      <c r="H7" s="102"/>
    </row>
    <row r="8" spans="1:8" ht="25.5">
      <c r="A8" s="323" t="str">
        <f>'P. BDI'!B6</f>
        <v>Empreendimento: </v>
      </c>
      <c r="B8" s="323"/>
      <c r="C8" s="101" t="str">
        <f>'P. BDI'!C6:F6</f>
        <v>PROJETO DE LIMPEZA E DESASSOREAMENTO PARCIAL LAGO DOURADO</v>
      </c>
      <c r="D8" s="100"/>
      <c r="E8" s="103"/>
      <c r="F8" s="103"/>
      <c r="G8" s="103"/>
      <c r="H8" s="102"/>
    </row>
    <row r="9" spans="1:8" ht="12.75">
      <c r="A9" s="323" t="str">
        <f>'P. BDI'!B7</f>
        <v>Local da Obra:</v>
      </c>
      <c r="B9" s="323"/>
      <c r="C9" s="101" t="str">
        <f>'P. BDI'!C7:F7</f>
        <v>RUA ALBERTO FRACASSO</v>
      </c>
      <c r="D9" s="100"/>
      <c r="E9" s="103"/>
      <c r="F9" s="103"/>
      <c r="G9" s="103"/>
      <c r="H9" s="102"/>
    </row>
    <row r="10" spans="1:8" ht="12.75">
      <c r="A10" s="323" t="str">
        <f>'P. BDI'!B8</f>
        <v>Empresa Prop.:</v>
      </c>
      <c r="B10" s="323"/>
      <c r="C10" s="90" t="str">
        <f>'P. BDI'!C8:F8</f>
        <v>xxxxxxxxxxxxxx</v>
      </c>
      <c r="D10" s="100"/>
      <c r="E10" s="103"/>
      <c r="F10" s="103"/>
      <c r="G10" s="103"/>
      <c r="H10" s="102"/>
    </row>
    <row r="11" spans="1:8" ht="12.75">
      <c r="A11" s="323" t="str">
        <f>'P. BDI'!B9</f>
        <v>CNPJ:</v>
      </c>
      <c r="B11" s="323"/>
      <c r="C11" s="90" t="str">
        <f>'P. BDI'!C9:F9</f>
        <v>xxxxxxxxxxxxxx</v>
      </c>
      <c r="D11" s="100"/>
      <c r="E11" s="100"/>
      <c r="F11" s="104"/>
      <c r="G11" s="105"/>
      <c r="H11" s="106"/>
    </row>
    <row r="12" spans="1:8" ht="12.75">
      <c r="A12" s="323" t="str">
        <f>'P. BDI'!B10</f>
        <v>Data do Orçamento Base:</v>
      </c>
      <c r="B12" s="323"/>
      <c r="C12" s="91" t="str">
        <f>'P. BDI'!C10:F10</f>
        <v>xxxxxxxxxxxxxx</v>
      </c>
      <c r="D12" s="100"/>
      <c r="E12" s="100"/>
      <c r="F12" s="104"/>
      <c r="G12" s="105"/>
      <c r="H12" s="106"/>
    </row>
    <row r="13" spans="1:8" ht="12.75">
      <c r="A13" s="323" t="s">
        <v>119</v>
      </c>
      <c r="B13" s="323"/>
      <c r="C13" s="199">
        <f>Orçamento!C13</f>
        <v>0</v>
      </c>
      <c r="D13" s="103"/>
      <c r="E13" s="103"/>
      <c r="F13" s="103"/>
      <c r="G13" s="103"/>
      <c r="H13" s="102"/>
    </row>
    <row r="14" spans="1:8" ht="12.75">
      <c r="A14" s="136"/>
      <c r="B14" s="137"/>
      <c r="C14" s="138"/>
      <c r="D14" s="102"/>
      <c r="E14" s="102"/>
      <c r="F14" s="102"/>
      <c r="G14" s="102"/>
      <c r="H14" s="102"/>
    </row>
    <row r="15" spans="1:8" ht="12.75">
      <c r="A15" s="136"/>
      <c r="B15" s="137"/>
      <c r="C15" s="138"/>
      <c r="D15" s="102"/>
      <c r="E15" s="102"/>
      <c r="F15" s="102"/>
      <c r="G15" s="102"/>
      <c r="H15" s="102"/>
    </row>
    <row r="16" spans="1:8" ht="12.75">
      <c r="A16" s="136"/>
      <c r="B16" s="137"/>
      <c r="C16" s="138"/>
      <c r="D16" s="102"/>
      <c r="E16" s="102"/>
      <c r="F16" s="102"/>
      <c r="G16" s="102"/>
      <c r="H16" s="102"/>
    </row>
    <row r="17" spans="1:8" ht="12.75">
      <c r="A17" s="136"/>
      <c r="B17" s="137"/>
      <c r="C17" s="138"/>
      <c r="D17" s="102"/>
      <c r="E17" s="102"/>
      <c r="F17" s="102"/>
      <c r="G17" s="102"/>
      <c r="H17" s="102"/>
    </row>
    <row r="18" spans="1:8" ht="12.75">
      <c r="A18" s="136"/>
      <c r="B18" s="137"/>
      <c r="C18" s="138"/>
      <c r="D18" s="102"/>
      <c r="E18" s="102"/>
      <c r="F18" s="102"/>
      <c r="G18" s="102"/>
      <c r="H18" s="102"/>
    </row>
    <row r="19" spans="1:8" ht="12.75">
      <c r="A19" s="136"/>
      <c r="B19" s="137"/>
      <c r="C19" s="138"/>
      <c r="D19" s="102"/>
      <c r="E19" s="102"/>
      <c r="F19" s="102"/>
      <c r="G19" s="102"/>
      <c r="H19" s="102"/>
    </row>
    <row r="20" spans="1:8" ht="12.75">
      <c r="A20" s="136"/>
      <c r="B20" s="137"/>
      <c r="C20" s="138"/>
      <c r="D20" s="102"/>
      <c r="E20" s="102"/>
      <c r="F20" s="102"/>
      <c r="G20" s="102"/>
      <c r="H20" s="102"/>
    </row>
    <row r="21" spans="1:8" ht="12.75">
      <c r="A21" s="136"/>
      <c r="B21" s="137"/>
      <c r="C21" s="138"/>
      <c r="D21" s="102"/>
      <c r="E21" s="102"/>
      <c r="F21" s="102"/>
      <c r="G21" s="102"/>
      <c r="H21" s="102"/>
    </row>
    <row r="22" spans="2:8" ht="12.75">
      <c r="B22" s="108" t="s">
        <v>69</v>
      </c>
      <c r="C22" s="108" t="s">
        <v>93</v>
      </c>
      <c r="D22" s="314" t="s">
        <v>96</v>
      </c>
      <c r="E22" s="314"/>
      <c r="F22" s="314" t="s">
        <v>95</v>
      </c>
      <c r="G22" s="314"/>
      <c r="H22" s="108" t="s">
        <v>97</v>
      </c>
    </row>
    <row r="23" spans="2:8" ht="12.75">
      <c r="B23" s="109">
        <f>Orçamento!A17</f>
        <v>1</v>
      </c>
      <c r="C23" s="88" t="str">
        <f>Orçamento!C17</f>
        <v>INSTALAÇÕES</v>
      </c>
      <c r="D23" s="320" t="e">
        <f aca="true" t="shared" si="0" ref="D23:D28">F23/$F$6</f>
        <v>#DIV/0!</v>
      </c>
      <c r="E23" s="320"/>
      <c r="F23" s="319">
        <f>Orçamento!H17</f>
        <v>0</v>
      </c>
      <c r="G23" s="319"/>
      <c r="H23" s="150">
        <f>F23</f>
        <v>0</v>
      </c>
    </row>
    <row r="24" spans="2:8" ht="12.75">
      <c r="B24" s="115">
        <f>Orçamento!A21</f>
        <v>2</v>
      </c>
      <c r="C24" s="86" t="str">
        <f>Orçamento!C21</f>
        <v>RETIRADA DE MATERIAL</v>
      </c>
      <c r="D24" s="320" t="e">
        <f t="shared" si="0"/>
        <v>#DIV/0!</v>
      </c>
      <c r="E24" s="320"/>
      <c r="F24" s="315">
        <f>Orçamento!H21</f>
        <v>0</v>
      </c>
      <c r="G24" s="315"/>
      <c r="H24" s="150">
        <f>H23+F24</f>
        <v>0</v>
      </c>
    </row>
    <row r="25" spans="2:8" ht="12.75">
      <c r="B25" s="115">
        <f>Orçamento!A23</f>
        <v>3</v>
      </c>
      <c r="C25" s="86" t="str">
        <f>Orçamento!C23</f>
        <v>CAMINHOS DE SERVIÇO  E ACESSO</v>
      </c>
      <c r="D25" s="320" t="e">
        <f t="shared" si="0"/>
        <v>#DIV/0!</v>
      </c>
      <c r="E25" s="320"/>
      <c r="F25" s="315">
        <f>Orçamento!H23</f>
        <v>0</v>
      </c>
      <c r="G25" s="315"/>
      <c r="H25" s="150">
        <f>H24+F25</f>
        <v>0</v>
      </c>
    </row>
    <row r="26" spans="2:8" ht="12.75">
      <c r="B26" s="115">
        <f>Orçamento!A34</f>
        <v>4</v>
      </c>
      <c r="C26" s="86" t="str">
        <f>Orçamento!C34</f>
        <v>DESASSOREAMENTO </v>
      </c>
      <c r="D26" s="320" t="e">
        <f t="shared" si="0"/>
        <v>#DIV/0!</v>
      </c>
      <c r="E26" s="320"/>
      <c r="F26" s="315">
        <f>Orçamento!H34</f>
        <v>0</v>
      </c>
      <c r="G26" s="315"/>
      <c r="H26" s="150">
        <f>H25+F26</f>
        <v>0</v>
      </c>
    </row>
    <row r="27" spans="2:8" ht="12.75">
      <c r="B27" s="115">
        <f>Orçamento!A39</f>
        <v>5</v>
      </c>
      <c r="C27" s="86" t="str">
        <f>Orçamento!C39</f>
        <v>CONSTRUÇÃO DE DIQUE DE TERRA CONTENÇÃO ATERRO </v>
      </c>
      <c r="D27" s="320" t="e">
        <f t="shared" si="0"/>
        <v>#DIV/0!</v>
      </c>
      <c r="E27" s="320"/>
      <c r="F27" s="315">
        <f>Orçamento!H39</f>
        <v>0</v>
      </c>
      <c r="G27" s="315"/>
      <c r="H27" s="150">
        <f>H26+F27</f>
        <v>0</v>
      </c>
    </row>
    <row r="28" spans="2:8" ht="12.75">
      <c r="B28" s="115">
        <f>Orçamento!A43</f>
        <v>6</v>
      </c>
      <c r="C28" s="86" t="str">
        <f>Orçamento!C43</f>
        <v>BOTA FORA </v>
      </c>
      <c r="D28" s="320" t="e">
        <f t="shared" si="0"/>
        <v>#DIV/0!</v>
      </c>
      <c r="E28" s="320"/>
      <c r="F28" s="315">
        <f>Orçamento!H43</f>
        <v>0</v>
      </c>
      <c r="G28" s="315"/>
      <c r="H28" s="150">
        <f>H27+F28</f>
        <v>0</v>
      </c>
    </row>
    <row r="29" spans="2:8" ht="12.75">
      <c r="B29" s="115"/>
      <c r="C29" s="86"/>
      <c r="D29" s="320"/>
      <c r="E29" s="320"/>
      <c r="F29" s="315"/>
      <c r="G29" s="315"/>
      <c r="H29" s="150"/>
    </row>
    <row r="30" spans="2:8" ht="12.75">
      <c r="B30" s="115"/>
      <c r="C30" s="86"/>
      <c r="D30" s="320"/>
      <c r="E30" s="320"/>
      <c r="F30" s="315"/>
      <c r="G30" s="315"/>
      <c r="H30" s="150"/>
    </row>
    <row r="31" spans="2:8" ht="12.75">
      <c r="B31" s="115"/>
      <c r="C31" s="86"/>
      <c r="D31" s="320"/>
      <c r="E31" s="320"/>
      <c r="F31" s="315"/>
      <c r="G31" s="315"/>
      <c r="H31" s="150"/>
    </row>
    <row r="32" spans="2:8" ht="12.75">
      <c r="B32" s="115"/>
      <c r="C32" s="86"/>
      <c r="D32" s="316"/>
      <c r="E32" s="316"/>
      <c r="F32" s="315"/>
      <c r="G32" s="315"/>
      <c r="H32" s="150"/>
    </row>
    <row r="33" spans="2:8" ht="12.75">
      <c r="B33" s="115"/>
      <c r="C33" s="86"/>
      <c r="D33" s="316"/>
      <c r="E33" s="316"/>
      <c r="F33" s="315"/>
      <c r="G33" s="315"/>
      <c r="H33" s="150"/>
    </row>
    <row r="34" spans="2:8" ht="12.75">
      <c r="B34" s="115"/>
      <c r="C34" s="86"/>
      <c r="D34" s="316"/>
      <c r="E34" s="316"/>
      <c r="F34" s="315"/>
      <c r="G34" s="315"/>
      <c r="H34" s="160"/>
    </row>
    <row r="35" spans="2:8" ht="12.75">
      <c r="B35" s="115"/>
      <c r="C35" s="86"/>
      <c r="D35" s="316"/>
      <c r="E35" s="316"/>
      <c r="F35" s="315"/>
      <c r="G35" s="315"/>
      <c r="H35" s="160"/>
    </row>
    <row r="36" spans="2:8" ht="12.75">
      <c r="B36" s="115"/>
      <c r="C36" s="86"/>
      <c r="D36" s="316"/>
      <c r="E36" s="316"/>
      <c r="F36" s="315"/>
      <c r="G36" s="315"/>
      <c r="H36" s="160"/>
    </row>
    <row r="37" spans="2:8" ht="12.75">
      <c r="B37" s="116"/>
      <c r="C37" s="87"/>
      <c r="D37" s="317"/>
      <c r="E37" s="317"/>
      <c r="F37" s="312"/>
      <c r="G37" s="312"/>
      <c r="H37" s="164"/>
    </row>
    <row r="38" spans="2:8" ht="12.75">
      <c r="B38" s="311" t="s">
        <v>98</v>
      </c>
      <c r="C38" s="311"/>
      <c r="D38" s="318" t="e">
        <f>SUM(D23:E36)</f>
        <v>#DIV/0!</v>
      </c>
      <c r="E38" s="314"/>
      <c r="F38" s="313">
        <f>SUM(F23:G36)</f>
        <v>0</v>
      </c>
      <c r="G38" s="314"/>
      <c r="H38" s="166">
        <f>H36</f>
        <v>0</v>
      </c>
    </row>
    <row r="42" ht="13.5" customHeight="1"/>
    <row r="44" spans="3:7" ht="12.75">
      <c r="C44" s="126"/>
      <c r="D44" s="124" t="s">
        <v>113</v>
      </c>
      <c r="E44" s="95"/>
      <c r="F44" s="96"/>
      <c r="G44" s="93"/>
    </row>
    <row r="45" spans="3:7" ht="12.75">
      <c r="C45" s="126"/>
      <c r="D45" s="125" t="s">
        <v>114</v>
      </c>
      <c r="E45" s="97"/>
      <c r="F45" s="93"/>
      <c r="G45" s="93"/>
    </row>
    <row r="46" spans="3:5" ht="12.75">
      <c r="C46" s="85"/>
      <c r="D46" s="127"/>
      <c r="E46" s="85"/>
    </row>
    <row r="47" spans="3:5" ht="12.75">
      <c r="C47" s="85"/>
      <c r="D47" s="127"/>
      <c r="E47" s="85"/>
    </row>
    <row r="48" spans="3:5" ht="12.75">
      <c r="C48" s="128"/>
      <c r="D48" s="84"/>
      <c r="E48" s="128"/>
    </row>
    <row r="49" spans="3:5" ht="12.75">
      <c r="C49" s="128"/>
      <c r="D49" s="128"/>
      <c r="E49" s="128"/>
    </row>
    <row r="50" spans="3:7" ht="12.75">
      <c r="C50" s="126"/>
      <c r="D50" s="124" t="s">
        <v>125</v>
      </c>
      <c r="E50" s="95"/>
      <c r="F50" s="96"/>
      <c r="G50" s="93"/>
    </row>
    <row r="51" spans="3:7" ht="12.75">
      <c r="C51" s="126"/>
      <c r="D51" s="125" t="s">
        <v>59</v>
      </c>
      <c r="E51" s="97"/>
      <c r="F51" s="93"/>
      <c r="G51" s="93"/>
    </row>
  </sheetData>
  <sheetProtection password="C6F7" sheet="1" selectLockedCells="1"/>
  <mergeCells count="51">
    <mergeCell ref="F29:G29"/>
    <mergeCell ref="F30:G30"/>
    <mergeCell ref="D28:E28"/>
    <mergeCell ref="D29:E29"/>
    <mergeCell ref="D30:E30"/>
    <mergeCell ref="A7:B7"/>
    <mergeCell ref="A8:B8"/>
    <mergeCell ref="A9:B9"/>
    <mergeCell ref="A10:B10"/>
    <mergeCell ref="A11:B11"/>
    <mergeCell ref="A2:H3"/>
    <mergeCell ref="A5:B5"/>
    <mergeCell ref="D5:E5"/>
    <mergeCell ref="F5:G5"/>
    <mergeCell ref="A6:B6"/>
    <mergeCell ref="D6:E6"/>
    <mergeCell ref="F6:G6"/>
    <mergeCell ref="A12:B12"/>
    <mergeCell ref="D33:E33"/>
    <mergeCell ref="D34:E34"/>
    <mergeCell ref="A13:B13"/>
    <mergeCell ref="D35:E35"/>
    <mergeCell ref="D7:E7"/>
    <mergeCell ref="D32:E32"/>
    <mergeCell ref="F7:G7"/>
    <mergeCell ref="D22:E22"/>
    <mergeCell ref="D23:E23"/>
    <mergeCell ref="D25:E25"/>
    <mergeCell ref="D26:E26"/>
    <mergeCell ref="D24:E24"/>
    <mergeCell ref="F24:G24"/>
    <mergeCell ref="F28:G28"/>
    <mergeCell ref="D37:E37"/>
    <mergeCell ref="D38:E38"/>
    <mergeCell ref="F22:G22"/>
    <mergeCell ref="F23:G23"/>
    <mergeCell ref="F25:G25"/>
    <mergeCell ref="F26:G26"/>
    <mergeCell ref="F27:G27"/>
    <mergeCell ref="D27:E27"/>
    <mergeCell ref="D31:E31"/>
    <mergeCell ref="B38:C38"/>
    <mergeCell ref="F37:G37"/>
    <mergeCell ref="F38:G38"/>
    <mergeCell ref="F31:G31"/>
    <mergeCell ref="F32:G32"/>
    <mergeCell ref="F33:G33"/>
    <mergeCell ref="F34:G34"/>
    <mergeCell ref="F35:G35"/>
    <mergeCell ref="F36:G36"/>
    <mergeCell ref="D36:E36"/>
  </mergeCells>
  <conditionalFormatting sqref="C26:C37 C23">
    <cfRule type="expression" priority="4" dxfId="74" stopIfTrue="1">
      <formula>$J23=1</formula>
    </cfRule>
    <cfRule type="expression" priority="5" dxfId="75" stopIfTrue="1">
      <formula>$K23=2</formula>
    </cfRule>
    <cfRule type="expression" priority="6" dxfId="76" stopIfTrue="1">
      <formula>$K23=3</formula>
    </cfRule>
  </conditionalFormatting>
  <conditionalFormatting sqref="C25">
    <cfRule type="expression" priority="10" dxfId="74" stopIfTrue="1">
      <formula>$J24=1</formula>
    </cfRule>
    <cfRule type="expression" priority="11" dxfId="75" stopIfTrue="1">
      <formula>$K24=2</formula>
    </cfRule>
    <cfRule type="expression" priority="12" dxfId="76" stopIfTrue="1">
      <formula>$K24=3</formula>
    </cfRule>
  </conditionalFormatting>
  <conditionalFormatting sqref="C24">
    <cfRule type="expression" priority="1" dxfId="74" stopIfTrue="1">
      <formula>$J24=1</formula>
    </cfRule>
    <cfRule type="expression" priority="2" dxfId="75" stopIfTrue="1">
      <formula>$K24=2</formula>
    </cfRule>
    <cfRule type="expression" priority="3" dxfId="76" stopIfTrue="1">
      <formula>$K24=3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7.140625" style="94" customWidth="1"/>
    <col min="2" max="2" width="9.421875" style="94" customWidth="1"/>
    <col min="3" max="3" width="54.140625" style="94" customWidth="1"/>
    <col min="4" max="4" width="6.28125" style="94" customWidth="1"/>
    <col min="5" max="5" width="10.28125" style="94" customWidth="1"/>
    <col min="6" max="6" width="10.7109375" style="94" bestFit="1" customWidth="1"/>
    <col min="7" max="15" width="11.7109375" style="94" customWidth="1"/>
    <col min="16" max="16" width="10.7109375" style="94" customWidth="1"/>
    <col min="17" max="16384" width="9.140625" style="94" customWidth="1"/>
  </cols>
  <sheetData>
    <row r="1" ht="37.5" customHeight="1">
      <c r="A1" s="98" t="s">
        <v>65</v>
      </c>
    </row>
    <row r="2" spans="1:16" ht="12.75" customHeight="1">
      <c r="A2" s="326" t="s">
        <v>112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ht="15" customHeight="1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</row>
    <row r="4" spans="1:8" ht="12.75" customHeight="1">
      <c r="A4" s="99"/>
      <c r="B4" s="99"/>
      <c r="C4" s="99"/>
      <c r="D4" s="99"/>
      <c r="E4" s="99"/>
      <c r="F4" s="99"/>
      <c r="G4" s="99"/>
      <c r="H4" s="99"/>
    </row>
    <row r="5" spans="1:7" ht="15.75" customHeight="1">
      <c r="A5" s="323" t="str">
        <f>Orçamento!A5</f>
        <v>Edital :</v>
      </c>
      <c r="B5" s="323"/>
      <c r="C5" s="90" t="str">
        <f>Orçamento!C5</f>
        <v>TP -xxx</v>
      </c>
      <c r="D5" s="323" t="s">
        <v>124</v>
      </c>
      <c r="E5" s="323"/>
      <c r="F5" s="327">
        <f>QCI!F5</f>
        <v>11170.37</v>
      </c>
      <c r="G5" s="328"/>
    </row>
    <row r="6" spans="1:7" ht="12.75">
      <c r="A6" s="323" t="str">
        <f>Orçamento!A6</f>
        <v>N° Contrato de Repasse:</v>
      </c>
      <c r="B6" s="323"/>
      <c r="C6" s="101" t="str">
        <f>Orçamento!C6</f>
        <v>Recursos proprios</v>
      </c>
      <c r="D6" s="323" t="s">
        <v>94</v>
      </c>
      <c r="E6" s="323"/>
      <c r="F6" s="321">
        <f>Orçamento!H56</f>
        <v>0</v>
      </c>
      <c r="G6" s="322"/>
    </row>
    <row r="7" spans="1:8" ht="12.75">
      <c r="A7" s="323" t="str">
        <f>Orçamento!A7</f>
        <v>Tomador: </v>
      </c>
      <c r="B7" s="323"/>
      <c r="C7" s="101" t="str">
        <f>Orçamento!C7</f>
        <v>Prefeitura Municipal de Dois Vizinhos - PR</v>
      </c>
      <c r="D7" s="323" t="s">
        <v>77</v>
      </c>
      <c r="E7" s="323"/>
      <c r="F7" s="321">
        <f>F6/F5</f>
        <v>0</v>
      </c>
      <c r="G7" s="322"/>
      <c r="H7" s="102"/>
    </row>
    <row r="8" spans="1:8" ht="26.25" customHeight="1">
      <c r="A8" s="323" t="str">
        <f>Orçamento!A8</f>
        <v>Empreendimento: </v>
      </c>
      <c r="B8" s="323"/>
      <c r="C8" s="101" t="str">
        <f>Orçamento!C8</f>
        <v>PROJETO DE LIMPEZA E DESASSOREAMENTO PARCIAL LAGO DOURADO</v>
      </c>
      <c r="D8" s="100"/>
      <c r="E8" s="103"/>
      <c r="F8" s="103"/>
      <c r="G8" s="103"/>
      <c r="H8" s="102"/>
    </row>
    <row r="9" spans="1:8" ht="12.75">
      <c r="A9" s="323" t="str">
        <f>Orçamento!A9</f>
        <v>Local da Obra:</v>
      </c>
      <c r="B9" s="323"/>
      <c r="C9" s="101" t="str">
        <f>Orçamento!C9</f>
        <v>RUA ALBERTO FRACASSO</v>
      </c>
      <c r="D9" s="100"/>
      <c r="E9" s="103"/>
      <c r="F9" s="103"/>
      <c r="G9" s="103"/>
      <c r="H9" s="102"/>
    </row>
    <row r="10" spans="1:8" ht="12.75">
      <c r="A10" s="323" t="str">
        <f>Orçamento!A10</f>
        <v>Empresa Prop.:</v>
      </c>
      <c r="B10" s="323"/>
      <c r="C10" s="90" t="str">
        <f>Orçamento!C10</f>
        <v>xxxxxxxxxxxxxx</v>
      </c>
      <c r="D10" s="100"/>
      <c r="E10" s="103"/>
      <c r="F10" s="103"/>
      <c r="G10" s="103"/>
      <c r="H10" s="102"/>
    </row>
    <row r="11" spans="1:8" ht="12.75">
      <c r="A11" s="323" t="str">
        <f>Orçamento!A11</f>
        <v>CNPJ:</v>
      </c>
      <c r="B11" s="323"/>
      <c r="C11" s="90" t="str">
        <f>Orçamento!C11</f>
        <v>xxxxxxxxxxxxxx</v>
      </c>
      <c r="D11" s="100"/>
      <c r="E11" s="100"/>
      <c r="F11" s="104"/>
      <c r="G11" s="105"/>
      <c r="H11" s="106"/>
    </row>
    <row r="12" spans="1:8" ht="12.75">
      <c r="A12" s="323" t="str">
        <f>Orçamento!A12</f>
        <v>Data do Orçamento Base:</v>
      </c>
      <c r="B12" s="323"/>
      <c r="C12" s="91" t="str">
        <f>Orçamento!C12</f>
        <v>xxxxxxxxxxxxxx</v>
      </c>
      <c r="D12" s="100"/>
      <c r="E12" s="100"/>
      <c r="F12" s="104"/>
      <c r="G12" s="105"/>
      <c r="H12" s="106"/>
    </row>
    <row r="13" spans="1:8" ht="12.75">
      <c r="A13" s="323" t="str">
        <f>Orçamento!A13</f>
        <v>BDI Adotado </v>
      </c>
      <c r="B13" s="323"/>
      <c r="C13" s="107">
        <f>Orçamento!C13</f>
        <v>0</v>
      </c>
      <c r="D13" s="103"/>
      <c r="E13" s="103"/>
      <c r="F13" s="103"/>
      <c r="G13" s="103"/>
      <c r="H13" s="102"/>
    </row>
    <row r="15" spans="2:16" ht="12.75">
      <c r="B15" s="108" t="s">
        <v>69</v>
      </c>
      <c r="C15" s="314" t="s">
        <v>93</v>
      </c>
      <c r="D15" s="314"/>
      <c r="E15" s="314" t="s">
        <v>99</v>
      </c>
      <c r="F15" s="314"/>
      <c r="G15" s="108" t="s">
        <v>100</v>
      </c>
      <c r="H15" s="108" t="s">
        <v>101</v>
      </c>
      <c r="I15" s="108" t="s">
        <v>102</v>
      </c>
      <c r="J15" s="108" t="s">
        <v>103</v>
      </c>
      <c r="K15" s="108" t="s">
        <v>104</v>
      </c>
      <c r="L15" s="108" t="s">
        <v>105</v>
      </c>
      <c r="M15" s="108" t="s">
        <v>106</v>
      </c>
      <c r="N15" s="108" t="s">
        <v>107</v>
      </c>
      <c r="O15" s="108" t="s">
        <v>108</v>
      </c>
      <c r="P15" s="108" t="s">
        <v>109</v>
      </c>
    </row>
    <row r="16" spans="2:16" ht="12.75">
      <c r="B16" s="109">
        <f>QCI!B23</f>
        <v>1</v>
      </c>
      <c r="C16" s="334" t="str">
        <f>QCI!C23</f>
        <v>INSTALAÇÕES</v>
      </c>
      <c r="D16" s="334"/>
      <c r="E16" s="319">
        <f>QCI!F23</f>
        <v>0</v>
      </c>
      <c r="F16" s="319"/>
      <c r="G16" s="110">
        <v>0.4</v>
      </c>
      <c r="H16" s="110">
        <v>0.3</v>
      </c>
      <c r="I16" s="110">
        <v>0.3</v>
      </c>
      <c r="J16" s="110"/>
      <c r="K16" s="110"/>
      <c r="L16" s="110"/>
      <c r="M16" s="110"/>
      <c r="N16" s="110"/>
      <c r="O16" s="110"/>
      <c r="P16" s="111">
        <f>SUM(G16:O16)</f>
        <v>1</v>
      </c>
    </row>
    <row r="17" spans="2:16" ht="12.75">
      <c r="B17" s="109">
        <f>QCI!B24</f>
        <v>2</v>
      </c>
      <c r="C17" s="334" t="str">
        <f>QCI!C24</f>
        <v>RETIRADA DE MATERIAL</v>
      </c>
      <c r="D17" s="334"/>
      <c r="E17" s="319">
        <f>QCI!F24</f>
        <v>0</v>
      </c>
      <c r="F17" s="319"/>
      <c r="G17" s="112">
        <v>1</v>
      </c>
      <c r="H17" s="110"/>
      <c r="I17" s="110"/>
      <c r="J17" s="110"/>
      <c r="K17" s="110"/>
      <c r="L17" s="110"/>
      <c r="M17" s="110"/>
      <c r="N17" s="110"/>
      <c r="O17" s="110"/>
      <c r="P17" s="113">
        <f aca="true" t="shared" si="0" ref="P17:P28">SUM(G17:O17)</f>
        <v>1</v>
      </c>
    </row>
    <row r="18" spans="2:16" ht="12.75">
      <c r="B18" s="109">
        <f>QCI!B25</f>
        <v>3</v>
      </c>
      <c r="C18" s="334" t="str">
        <f>QCI!C25</f>
        <v>CAMINHOS DE SERVIÇO  E ACESSO</v>
      </c>
      <c r="D18" s="334"/>
      <c r="E18" s="319">
        <f>QCI!F25</f>
        <v>0</v>
      </c>
      <c r="F18" s="319"/>
      <c r="G18" s="112">
        <v>0.7</v>
      </c>
      <c r="H18" s="110">
        <v>0.3</v>
      </c>
      <c r="I18" s="110"/>
      <c r="J18" s="110"/>
      <c r="K18" s="110"/>
      <c r="L18" s="112"/>
      <c r="M18" s="112"/>
      <c r="N18" s="112"/>
      <c r="O18" s="112"/>
      <c r="P18" s="113">
        <f t="shared" si="0"/>
        <v>1</v>
      </c>
    </row>
    <row r="19" spans="2:16" ht="12.75">
      <c r="B19" s="109">
        <f>QCI!B26</f>
        <v>4</v>
      </c>
      <c r="C19" s="334" t="str">
        <f>QCI!C26</f>
        <v>DESASSOREAMENTO </v>
      </c>
      <c r="D19" s="334"/>
      <c r="E19" s="319">
        <f>QCI!F26</f>
        <v>0</v>
      </c>
      <c r="F19" s="319"/>
      <c r="G19" s="112">
        <v>0.3</v>
      </c>
      <c r="H19" s="112">
        <v>0.35</v>
      </c>
      <c r="I19" s="112">
        <v>0.35</v>
      </c>
      <c r="J19" s="112"/>
      <c r="K19" s="112"/>
      <c r="L19" s="112"/>
      <c r="M19" s="112"/>
      <c r="N19" s="112"/>
      <c r="O19" s="112"/>
      <c r="P19" s="113">
        <f t="shared" si="0"/>
        <v>0.9999999999999999</v>
      </c>
    </row>
    <row r="20" spans="2:16" ht="12.75">
      <c r="B20" s="109">
        <f>QCI!B27</f>
        <v>5</v>
      </c>
      <c r="C20" s="334" t="str">
        <f>QCI!C27</f>
        <v>CONSTRUÇÃO DE DIQUE DE TERRA CONTENÇÃO ATERRO </v>
      </c>
      <c r="D20" s="334"/>
      <c r="E20" s="319">
        <f>QCI!F27</f>
        <v>0</v>
      </c>
      <c r="F20" s="319"/>
      <c r="G20" s="112">
        <v>0.6</v>
      </c>
      <c r="H20" s="112">
        <v>0.4</v>
      </c>
      <c r="I20" s="112"/>
      <c r="J20" s="112"/>
      <c r="K20" s="112"/>
      <c r="L20" s="112"/>
      <c r="M20" s="112"/>
      <c r="N20" s="112"/>
      <c r="O20" s="112"/>
      <c r="P20" s="113">
        <f t="shared" si="0"/>
        <v>1</v>
      </c>
    </row>
    <row r="21" spans="2:16" ht="12.75">
      <c r="B21" s="109">
        <f>QCI!B28</f>
        <v>6</v>
      </c>
      <c r="C21" s="334" t="str">
        <f>QCI!C28</f>
        <v>BOTA FORA </v>
      </c>
      <c r="D21" s="334"/>
      <c r="E21" s="319">
        <f>QCI!F28</f>
        <v>0</v>
      </c>
      <c r="F21" s="319"/>
      <c r="G21" s="112">
        <v>0.3</v>
      </c>
      <c r="H21" s="112">
        <v>0.35</v>
      </c>
      <c r="I21" s="112">
        <v>0.35</v>
      </c>
      <c r="J21" s="112"/>
      <c r="K21" s="112"/>
      <c r="L21" s="112"/>
      <c r="M21" s="112"/>
      <c r="N21" s="112"/>
      <c r="O21" s="112"/>
      <c r="P21" s="113">
        <f t="shared" si="0"/>
        <v>0.9999999999999999</v>
      </c>
    </row>
    <row r="22" spans="2:16" ht="12.75">
      <c r="B22" s="109"/>
      <c r="C22" s="334"/>
      <c r="D22" s="334"/>
      <c r="E22" s="319"/>
      <c r="F22" s="319"/>
      <c r="G22" s="112"/>
      <c r="H22" s="112"/>
      <c r="I22" s="112"/>
      <c r="J22" s="112"/>
      <c r="K22" s="112"/>
      <c r="L22" s="112"/>
      <c r="M22" s="112"/>
      <c r="N22" s="112"/>
      <c r="O22" s="112"/>
      <c r="P22" s="113">
        <f t="shared" si="0"/>
        <v>0</v>
      </c>
    </row>
    <row r="23" spans="2:16" ht="12.75">
      <c r="B23" s="109"/>
      <c r="C23" s="334"/>
      <c r="D23" s="334"/>
      <c r="E23" s="319"/>
      <c r="F23" s="319"/>
      <c r="G23" s="112"/>
      <c r="H23" s="112"/>
      <c r="I23" s="112"/>
      <c r="J23" s="112"/>
      <c r="K23" s="112"/>
      <c r="L23" s="112"/>
      <c r="M23" s="112"/>
      <c r="N23" s="112"/>
      <c r="O23" s="112"/>
      <c r="P23" s="113">
        <f t="shared" si="0"/>
        <v>0</v>
      </c>
    </row>
    <row r="24" spans="2:16" ht="12.75">
      <c r="B24" s="109"/>
      <c r="C24" s="334"/>
      <c r="D24" s="334"/>
      <c r="E24" s="319"/>
      <c r="F24" s="319"/>
      <c r="G24" s="112"/>
      <c r="H24" s="112"/>
      <c r="I24" s="112"/>
      <c r="J24" s="112"/>
      <c r="K24" s="112"/>
      <c r="L24" s="112"/>
      <c r="M24" s="112"/>
      <c r="N24" s="112"/>
      <c r="O24" s="112"/>
      <c r="P24" s="113">
        <f t="shared" si="0"/>
        <v>0</v>
      </c>
    </row>
    <row r="25" spans="2:16" ht="12.75">
      <c r="B25" s="109"/>
      <c r="C25" s="334"/>
      <c r="D25" s="334"/>
      <c r="E25" s="315"/>
      <c r="F25" s="315"/>
      <c r="G25" s="112"/>
      <c r="H25" s="112"/>
      <c r="I25" s="112"/>
      <c r="J25" s="112"/>
      <c r="K25" s="112"/>
      <c r="L25" s="112"/>
      <c r="M25" s="112"/>
      <c r="N25" s="112"/>
      <c r="O25" s="112"/>
      <c r="P25" s="113">
        <f t="shared" si="0"/>
        <v>0</v>
      </c>
    </row>
    <row r="26" spans="2:16" ht="12.75">
      <c r="B26" s="109"/>
      <c r="C26" s="334"/>
      <c r="D26" s="334"/>
      <c r="E26" s="315"/>
      <c r="F26" s="315"/>
      <c r="G26" s="112"/>
      <c r="H26" s="112"/>
      <c r="I26" s="112"/>
      <c r="J26" s="112"/>
      <c r="K26" s="112"/>
      <c r="L26" s="112"/>
      <c r="M26" s="112"/>
      <c r="N26" s="112"/>
      <c r="O26" s="112"/>
      <c r="P26" s="113">
        <f t="shared" si="0"/>
        <v>0</v>
      </c>
    </row>
    <row r="27" spans="2:16" ht="12.75">
      <c r="B27" s="115"/>
      <c r="C27" s="341"/>
      <c r="D27" s="341"/>
      <c r="E27" s="315"/>
      <c r="F27" s="315"/>
      <c r="G27" s="112"/>
      <c r="H27" s="112"/>
      <c r="I27" s="112"/>
      <c r="J27" s="112"/>
      <c r="K27" s="112"/>
      <c r="L27" s="112"/>
      <c r="M27" s="112"/>
      <c r="N27" s="112"/>
      <c r="O27" s="112"/>
      <c r="P27" s="113">
        <f t="shared" si="0"/>
        <v>0</v>
      </c>
    </row>
    <row r="28" spans="2:16" ht="12.75">
      <c r="B28" s="116"/>
      <c r="C28" s="342"/>
      <c r="D28" s="342"/>
      <c r="E28" s="312"/>
      <c r="F28" s="312"/>
      <c r="G28" s="117"/>
      <c r="H28" s="117"/>
      <c r="I28" s="117"/>
      <c r="J28" s="117"/>
      <c r="K28" s="117"/>
      <c r="L28" s="117"/>
      <c r="M28" s="117"/>
      <c r="N28" s="117"/>
      <c r="O28" s="117"/>
      <c r="P28" s="118">
        <f t="shared" si="0"/>
        <v>0</v>
      </c>
    </row>
    <row r="29" spans="2:16" ht="12.75">
      <c r="B29" s="335" t="s">
        <v>111</v>
      </c>
      <c r="C29" s="335"/>
      <c r="D29" s="335"/>
      <c r="E29" s="338">
        <v>1</v>
      </c>
      <c r="F29" s="339"/>
      <c r="G29" s="119" t="e">
        <f aca="true" t="shared" si="1" ref="G29:O29">G30/$E$30</f>
        <v>#DIV/0!</v>
      </c>
      <c r="H29" s="119" t="e">
        <f t="shared" si="1"/>
        <v>#DIV/0!</v>
      </c>
      <c r="I29" s="119" t="e">
        <f t="shared" si="1"/>
        <v>#DIV/0!</v>
      </c>
      <c r="J29" s="119" t="e">
        <f t="shared" si="1"/>
        <v>#DIV/0!</v>
      </c>
      <c r="K29" s="119" t="e">
        <f t="shared" si="1"/>
        <v>#DIV/0!</v>
      </c>
      <c r="L29" s="119" t="e">
        <f t="shared" si="1"/>
        <v>#DIV/0!</v>
      </c>
      <c r="M29" s="119" t="e">
        <f t="shared" si="1"/>
        <v>#DIV/0!</v>
      </c>
      <c r="N29" s="119" t="e">
        <f t="shared" si="1"/>
        <v>#DIV/0!</v>
      </c>
      <c r="O29" s="119" t="e">
        <f t="shared" si="1"/>
        <v>#DIV/0!</v>
      </c>
      <c r="P29" s="120"/>
    </row>
    <row r="30" spans="2:16" ht="12.75">
      <c r="B30" s="335" t="s">
        <v>24</v>
      </c>
      <c r="C30" s="335"/>
      <c r="D30" s="335"/>
      <c r="E30" s="340">
        <f>SUM(E16:F28)</f>
        <v>0</v>
      </c>
      <c r="F30" s="315"/>
      <c r="G30" s="114">
        <f aca="true" t="shared" si="2" ref="G30:O30">(G16*$E$16)+(G17*$E$17)+(G18*$E$18)+(G19*$E$19)+(G20*$E$20)+(G21*$E$21)+(G22*$E$22)+(G23*$E$23)+(G24*$E$24)</f>
        <v>0</v>
      </c>
      <c r="H30" s="114">
        <f t="shared" si="2"/>
        <v>0</v>
      </c>
      <c r="I30" s="114">
        <f t="shared" si="2"/>
        <v>0</v>
      </c>
      <c r="J30" s="114">
        <f t="shared" si="2"/>
        <v>0</v>
      </c>
      <c r="K30" s="114">
        <f t="shared" si="2"/>
        <v>0</v>
      </c>
      <c r="L30" s="114">
        <f t="shared" si="2"/>
        <v>0</v>
      </c>
      <c r="M30" s="114">
        <f t="shared" si="2"/>
        <v>0</v>
      </c>
      <c r="N30" s="114">
        <f t="shared" si="2"/>
        <v>0</v>
      </c>
      <c r="O30" s="114">
        <f t="shared" si="2"/>
        <v>0</v>
      </c>
      <c r="P30" s="121"/>
    </row>
    <row r="31" spans="2:16" ht="12.75">
      <c r="B31" s="335" t="s">
        <v>110</v>
      </c>
      <c r="C31" s="335"/>
      <c r="D31" s="335"/>
      <c r="E31" s="336"/>
      <c r="F31" s="337"/>
      <c r="G31" s="122">
        <f>G30</f>
        <v>0</v>
      </c>
      <c r="H31" s="122">
        <f>H30+G31</f>
        <v>0</v>
      </c>
      <c r="I31" s="122">
        <f aca="true" t="shared" si="3" ref="I31:O31">I30+H31</f>
        <v>0</v>
      </c>
      <c r="J31" s="122">
        <f t="shared" si="3"/>
        <v>0</v>
      </c>
      <c r="K31" s="122">
        <f t="shared" si="3"/>
        <v>0</v>
      </c>
      <c r="L31" s="122">
        <f t="shared" si="3"/>
        <v>0</v>
      </c>
      <c r="M31" s="122">
        <f t="shared" si="3"/>
        <v>0</v>
      </c>
      <c r="N31" s="122">
        <f t="shared" si="3"/>
        <v>0</v>
      </c>
      <c r="O31" s="122">
        <f t="shared" si="3"/>
        <v>0</v>
      </c>
      <c r="P31" s="123"/>
    </row>
    <row r="37" spans="6:9" ht="12.75">
      <c r="F37" s="124" t="s">
        <v>113</v>
      </c>
      <c r="G37" s="95"/>
      <c r="H37" s="96"/>
      <c r="I37" s="93"/>
    </row>
    <row r="38" spans="6:9" ht="12.75">
      <c r="F38" s="125" t="s">
        <v>114</v>
      </c>
      <c r="G38" s="97"/>
      <c r="H38" s="93"/>
      <c r="I38" s="93"/>
    </row>
    <row r="39" spans="6:7" ht="12.75">
      <c r="F39" s="127"/>
      <c r="G39" s="85"/>
    </row>
    <row r="40" spans="6:7" ht="12.75">
      <c r="F40" s="127"/>
      <c r="G40" s="85"/>
    </row>
    <row r="41" spans="6:7" ht="12.75">
      <c r="F41" s="84"/>
      <c r="G41" s="128"/>
    </row>
    <row r="42" spans="6:7" ht="12.75">
      <c r="F42" s="128"/>
      <c r="G42" s="128"/>
    </row>
    <row r="43" spans="6:9" ht="12.75">
      <c r="F43" s="124" t="s">
        <v>125</v>
      </c>
      <c r="G43" s="95"/>
      <c r="H43" s="96"/>
      <c r="I43" s="93"/>
    </row>
    <row r="44" spans="6:9" ht="12.75">
      <c r="F44" s="125" t="s">
        <v>59</v>
      </c>
      <c r="G44" s="97"/>
      <c r="H44" s="93"/>
      <c r="I44" s="93"/>
    </row>
  </sheetData>
  <sheetProtection password="C6F7" sheet="1" selectLockedCells="1"/>
  <mergeCells count="50">
    <mergeCell ref="F5:G5"/>
    <mergeCell ref="A6:B6"/>
    <mergeCell ref="D6:E6"/>
    <mergeCell ref="F6:G6"/>
    <mergeCell ref="A5:B5"/>
    <mergeCell ref="C23:D23"/>
    <mergeCell ref="E20:F20"/>
    <mergeCell ref="E21:F21"/>
    <mergeCell ref="C20:D20"/>
    <mergeCell ref="C16:D16"/>
    <mergeCell ref="C25:D25"/>
    <mergeCell ref="E17:F17"/>
    <mergeCell ref="E18:F18"/>
    <mergeCell ref="E19:F19"/>
    <mergeCell ref="A13:B13"/>
    <mergeCell ref="C15:D15"/>
    <mergeCell ref="E25:F25"/>
    <mergeCell ref="E22:F22"/>
    <mergeCell ref="E23:F23"/>
    <mergeCell ref="E24:F24"/>
    <mergeCell ref="D5:E5"/>
    <mergeCell ref="A9:B9"/>
    <mergeCell ref="A10:B10"/>
    <mergeCell ref="C26:D26"/>
    <mergeCell ref="C27:D27"/>
    <mergeCell ref="C28:D28"/>
    <mergeCell ref="C21:D21"/>
    <mergeCell ref="C22:D22"/>
    <mergeCell ref="E26:F26"/>
    <mergeCell ref="C24:D24"/>
    <mergeCell ref="E30:F30"/>
    <mergeCell ref="B29:D29"/>
    <mergeCell ref="B30:D30"/>
    <mergeCell ref="A2:P3"/>
    <mergeCell ref="A11:B11"/>
    <mergeCell ref="A12:B12"/>
    <mergeCell ref="A7:B7"/>
    <mergeCell ref="D7:E7"/>
    <mergeCell ref="F7:G7"/>
    <mergeCell ref="A8:B8"/>
    <mergeCell ref="C17:D17"/>
    <mergeCell ref="C18:D18"/>
    <mergeCell ref="C19:D19"/>
    <mergeCell ref="E15:F15"/>
    <mergeCell ref="E16:F16"/>
    <mergeCell ref="B31:D31"/>
    <mergeCell ref="E31:F31"/>
    <mergeCell ref="E27:F27"/>
    <mergeCell ref="E28:F28"/>
    <mergeCell ref="E29:F29"/>
  </mergeCells>
  <conditionalFormatting sqref="C16:C27">
    <cfRule type="expression" priority="13" dxfId="74" stopIfTrue="1">
      <formula>$J16=1</formula>
    </cfRule>
    <cfRule type="expression" priority="14" dxfId="75" stopIfTrue="1">
      <formula>$K16=2</formula>
    </cfRule>
    <cfRule type="expression" priority="15" dxfId="76" stopIfTrue="1">
      <formula>$K16=3</formula>
    </cfRule>
  </conditionalFormatting>
  <conditionalFormatting sqref="C28">
    <cfRule type="expression" priority="7" dxfId="74" stopIfTrue="1">
      <formula>$J28=1</formula>
    </cfRule>
    <cfRule type="expression" priority="8" dxfId="75" stopIfTrue="1">
      <formula>$K28=2</formula>
    </cfRule>
    <cfRule type="expression" priority="9" dxfId="76" stopIfTrue="1">
      <formula>$K28=3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RAUL ZANELLA</cp:lastModifiedBy>
  <cp:lastPrinted>2020-01-02T11:48:03Z</cp:lastPrinted>
  <dcterms:created xsi:type="dcterms:W3CDTF">2006-10-10T19:21:35Z</dcterms:created>
  <dcterms:modified xsi:type="dcterms:W3CDTF">2020-01-31T11:45:18Z</dcterms:modified>
  <cp:category/>
  <cp:version/>
  <cp:contentType/>
  <cp:contentStatus/>
</cp:coreProperties>
</file>