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2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  <sheet name="Plan1" sheetId="6" r:id="rId6"/>
  </sheets>
  <definedNames>
    <definedName name="_xlnm.Print_Area" localSheetId="4">'CRON'!$A$2:$S$55</definedName>
    <definedName name="_xlnm.Print_Area" localSheetId="3">'CRONO MORADIAS 08-08-07'!$A$1:$P$36</definedName>
    <definedName name="_xlnm.Print_Area" localSheetId="2">'Orçamento'!$A$2:$H$62</definedName>
    <definedName name="_xlnm.Print_Area" localSheetId="0">'P. BDI'!$A$2:$F$51</definedName>
    <definedName name="_xlnm.Print_Area" localSheetId="1">'QCI'!$A$2:$H$60</definedName>
  </definedNames>
  <calcPr fullCalcOnLoad="1"/>
</workbook>
</file>

<file path=xl/sharedStrings.xml><?xml version="1.0" encoding="utf-8"?>
<sst xmlns="http://schemas.openxmlformats.org/spreadsheetml/2006/main" count="252" uniqueCount="171">
  <si>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</si>
  <si>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</si>
  <si>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</si>
  <si>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</si>
  <si>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</si>
  <si>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</si>
  <si>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</si>
  <si>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</si>
  <si>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</si>
  <si>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</si>
  <si>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</si>
  <si>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</si>
  <si>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</si>
  <si>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</si>
  <si>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</si>
  <si>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</si>
  <si>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</si>
  <si>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</si>
  <si>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</si>
  <si>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</si>
  <si>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</si>
  <si>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</si>
  <si>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</si>
  <si>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</si>
  <si>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</si>
  <si>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</si>
  <si>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</si>
  <si>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</si>
  <si>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</si>
  <si>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</si>
  <si>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</si>
  <si>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</si>
  <si>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</si>
  <si>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</si>
  <si>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</si>
  <si>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</si>
  <si>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</si>
  <si>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</si>
  <si>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</si>
  <si>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</si>
  <si>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</si>
  <si>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</si>
  <si>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</si>
  <si>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</si>
  <si>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</si>
  <si>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</si>
  <si>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</si>
  <si>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</si>
  <si>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</si>
  <si>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</si>
  <si>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</si>
  <si>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</si>
  <si>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</si>
  <si>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</si>
  <si>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</si>
  <si>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</si>
  <si>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</si>
  <si>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</si>
  <si>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</si>
  <si>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</si>
  <si>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</si>
  <si>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</si>
  <si>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</si>
  <si>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</si>
  <si>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</si>
  <si>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</si>
  <si>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</si>
  <si>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</si>
  <si>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</si>
  <si>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</si>
  <si>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</si>
  <si>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</si>
  <si>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</si>
  <si>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M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</si>
  <si>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</si>
  <si>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</si>
  <si>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</si>
  <si>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</si>
  <si>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</si>
  <si>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</si>
  <si>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</si>
  <si>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</si>
  <si>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</si>
  <si>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</si>
  <si>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</si>
  <si>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</si>
  <si>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</si>
  <si>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</si>
  <si>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</si>
  <si>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</si>
  <si>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</si>
  <si>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</si>
  <si>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</si>
  <si>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</si>
  <si>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</si>
  <si>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</si>
  <si>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</si>
  <si>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</si>
  <si>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</si>
  <si>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</si>
  <si>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</si>
  <si>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</si>
  <si>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</si>
  <si>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</si>
  <si>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</si>
  <si>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</si>
  <si>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</si>
  <si>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</si>
  <si>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</si>
  <si>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</si>
  <si>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</si>
  <si>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</si>
  <si>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</si>
  <si>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</si>
  <si>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</si>
  <si>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</si>
  <si>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</si>
  <si>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</si>
  <si>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</si>
  <si>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</si>
  <si>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</si>
  <si>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 xml:space="preserve">RAUL CAMILO ISOTTON </t>
  </si>
  <si>
    <t xml:space="preserve">PREFEITO </t>
  </si>
  <si>
    <t>Área:</t>
  </si>
  <si>
    <t>N° Contrato de Repasse:</t>
  </si>
  <si>
    <t>Encargos sociais s/ m.o.</t>
  </si>
  <si>
    <t>88,52% (hora)</t>
  </si>
  <si>
    <t>50,76% (mês)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</si>
  <si>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</si>
  <si>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</si>
  <si>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</si>
  <si>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</si>
  <si>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>Recursos Proprios</t>
  </si>
  <si>
    <t>1.1</t>
  </si>
  <si>
    <t>1.2</t>
  </si>
  <si>
    <t>73817/1</t>
  </si>
  <si>
    <t>VALOR UNIT</t>
  </si>
  <si>
    <t>MÊS °10</t>
  </si>
  <si>
    <t>MÊS °11</t>
  </si>
  <si>
    <t>MÊS °12</t>
  </si>
  <si>
    <t>Área :</t>
  </si>
  <si>
    <t>PAVIMENTAÇÃO POLIÉDRICA RURAL</t>
  </si>
  <si>
    <t>Perimetro Rural</t>
  </si>
  <si>
    <t>ESTRADA MAZURANA - TRECHO 01</t>
  </si>
  <si>
    <t>REGULARIZACAO E COMPACTACAO DE SUBLEITO ATE 20 CM DE ESPESSURA</t>
  </si>
  <si>
    <t>COLCHÃO DE ARGILA PARA PAVIMENTAÇÃO POLIÉDRICA - ESPESSURA 15 CM - DER/PR 53260</t>
  </si>
  <si>
    <t>TRANSPORTE COMERCIAL COM CAMINHAO BASCULANTE 6 M3, RODOVIA PAVIMENTADA DMT 15 KM (COLCHÃO DE ARGILA)</t>
  </si>
  <si>
    <t>M3XKM</t>
  </si>
  <si>
    <t>TRANSPORTE COMERCIAL COM CAMINHAO BASCULANTE 6 M3, RODOVIA PAVIMENTADA DMT 15 KM (PÉTREO)</t>
  </si>
  <si>
    <t>REJUNTE DE MATERIAL GRANULAR - PO DE PEDRA E= 1,5CM</t>
  </si>
  <si>
    <t>COMPACTACAO DE PAVIMENTO POLIEDRICO</t>
  </si>
  <si>
    <t>532600 DER</t>
  </si>
  <si>
    <t>532700 DER</t>
  </si>
  <si>
    <t>1.3</t>
  </si>
  <si>
    <t>1.4</t>
  </si>
  <si>
    <t>1.5</t>
  </si>
  <si>
    <t>1.6</t>
  </si>
  <si>
    <t>1.7</t>
  </si>
  <si>
    <t>1.8</t>
  </si>
  <si>
    <t>EXTRAÇÃO, CARGA, PREPARO, ASSENTAMENTO DE PEDRAS POLIÉDRICAS (INCLUSO INDENIZAÇÃO). EXCLUSIVE TRANSPORTE</t>
  </si>
  <si>
    <t>EXTRACAO, CARGA E ASSENTAMENTO DE CORDAO DE PEDRA PARA PAVIMENTO POLIEDRICO, EXCLUSIVE TRANSPORTE DE PEDRA</t>
  </si>
  <si>
    <t>CORTE DE PEDRA PARA PAVIMENTO POLIEDRICO</t>
  </si>
  <si>
    <t>1.9</t>
  </si>
  <si>
    <t>1.10</t>
  </si>
  <si>
    <t>CONTENCAO LATERAL COM SOLO LOCAL PARA PAVIMENTO POLIEDRICO INCLUSIVE COMPACTAÇÃO</t>
  </si>
  <si>
    <t>SINAPI AGOSTO 2017</t>
  </si>
  <si>
    <t>ESTRADA MAZURANA - TRECHO 02</t>
  </si>
  <si>
    <t>Custo: R$/m²</t>
  </si>
  <si>
    <t>EXTRACAO, CARGA E ASSENTAMENTO DE CORDAO DE PEDRA PARA PAVIMENTO POLIEDRICO, INCLUSIVE TRANSPORTE DE PEDRA</t>
  </si>
  <si>
    <t>RAUL ZANELLA</t>
  </si>
  <si>
    <t>CREA-PR 136.200/D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</si>
</sst>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36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10" fontId="17" fillId="0" borderId="0" xfId="0" applyNumberFormat="1" applyFon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58" fillId="0" borderId="0" xfId="0" applyFont="1" applyAlignment="1">
      <alignment vertical="center"/>
    </xf>
    <xf numFmtId="1" fontId="2" fillId="37" borderId="0" xfId="0" applyNumberFormat="1" applyFont="1" applyFill="1" applyBorder="1" applyAlignment="1" applyProtection="1">
      <alignment vertical="center"/>
      <protection locked="0"/>
    </xf>
    <xf numFmtId="14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173" fontId="1" fillId="36" borderId="10" xfId="0" applyNumberFormat="1" applyFont="1" applyFill="1" applyBorder="1" applyAlignment="1">
      <alignment/>
    </xf>
    <xf numFmtId="173" fontId="1" fillId="36" borderId="10" xfId="0" applyNumberFormat="1" applyFont="1" applyFill="1" applyBorder="1" applyAlignment="1">
      <alignment horizontal="right"/>
    </xf>
    <xf numFmtId="0" fontId="2" fillId="0" borderId="24" xfId="0" applyFont="1" applyBorder="1" applyAlignment="1" applyProtection="1">
      <alignment vertical="center"/>
      <protection/>
    </xf>
    <xf numFmtId="1" fontId="10" fillId="37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37" borderId="31" xfId="0" applyNumberFormat="1" applyFont="1" applyFill="1" applyBorder="1" applyAlignment="1" applyProtection="1">
      <alignment horizontal="right" vertical="top"/>
      <protection/>
    </xf>
    <xf numFmtId="10" fontId="0" fillId="0" borderId="32" xfId="0" applyNumberFormat="1" applyFont="1" applyBorder="1" applyAlignment="1" applyProtection="1">
      <alignment vertical="top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8" borderId="34" xfId="0" applyFont="1" applyFill="1" applyBorder="1" applyAlignment="1" applyProtection="1">
      <alignment horizontal="center" vertical="center" wrapText="1"/>
      <protection/>
    </xf>
    <xf numFmtId="0" fontId="10" fillId="38" borderId="35" xfId="0" applyFont="1" applyFill="1" applyBorder="1" applyAlignment="1" applyProtection="1">
      <alignment horizontal="center" vertical="center" wrapText="1"/>
      <protection/>
    </xf>
    <xf numFmtId="0" fontId="10" fillId="38" borderId="36" xfId="0" applyFont="1" applyFill="1" applyBorder="1" applyAlignment="1" applyProtection="1">
      <alignment horizontal="center" vertical="center" wrapText="1"/>
      <protection/>
    </xf>
    <xf numFmtId="0" fontId="10" fillId="38" borderId="37" xfId="0" applyFont="1" applyFill="1" applyBorder="1" applyAlignment="1" applyProtection="1">
      <alignment vertical="center"/>
      <protection/>
    </xf>
    <xf numFmtId="10" fontId="3" fillId="0" borderId="34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14" fillId="39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41" xfId="0" applyNumberFormat="1" applyFont="1" applyFill="1" applyBorder="1" applyAlignment="1" applyProtection="1">
      <alignment horizontal="center" vertical="center"/>
      <protection/>
    </xf>
    <xf numFmtId="10" fontId="3" fillId="0" borderId="42" xfId="0" applyNumberFormat="1" applyFont="1" applyFill="1" applyBorder="1" applyAlignment="1" applyProtection="1">
      <alignment horizontal="center" vertical="center"/>
      <protection/>
    </xf>
    <xf numFmtId="10" fontId="3" fillId="0" borderId="43" xfId="0" applyNumberFormat="1" applyFont="1" applyFill="1" applyBorder="1" applyAlignment="1" applyProtection="1">
      <alignment horizontal="center" vertical="center"/>
      <protection/>
    </xf>
    <xf numFmtId="10" fontId="3" fillId="0" borderId="44" xfId="0" applyNumberFormat="1" applyFont="1" applyFill="1" applyBorder="1" applyAlignment="1" applyProtection="1">
      <alignment horizontal="center" vertical="center"/>
      <protection/>
    </xf>
    <xf numFmtId="10" fontId="10" fillId="37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0" fillId="0" borderId="0" xfId="5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73" fontId="21" fillId="34" borderId="10" xfId="0" applyNumberFormat="1" applyFont="1" applyFill="1" applyBorder="1" applyAlignment="1">
      <alignment horizontal="center" vertical="center" wrapText="1"/>
    </xf>
    <xf numFmtId="10" fontId="2" fillId="37" borderId="24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 applyProtection="1">
      <alignment horizontal="left" wrapText="1"/>
      <protection/>
    </xf>
    <xf numFmtId="173" fontId="4" fillId="0" borderId="2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Border="1" applyAlignment="1" applyProtection="1">
      <alignment horizontal="left" wrapText="1"/>
      <protection/>
    </xf>
    <xf numFmtId="173" fontId="4" fillId="0" borderId="35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6" xfId="0" applyFont="1" applyBorder="1" applyAlignment="1" applyProtection="1">
      <alignment horizontal="left" wrapText="1"/>
      <protection/>
    </xf>
    <xf numFmtId="173" fontId="4" fillId="0" borderId="46" xfId="0" applyNumberFormat="1" applyFont="1" applyFill="1" applyBorder="1" applyAlignment="1">
      <alignment/>
    </xf>
    <xf numFmtId="173" fontId="4" fillId="0" borderId="24" xfId="0" applyNumberFormat="1" applyFont="1" applyFill="1" applyBorder="1" applyAlignment="1">
      <alignment horizontal="center"/>
    </xf>
    <xf numFmtId="10" fontId="4" fillId="0" borderId="24" xfId="51" applyNumberFormat="1" applyFont="1" applyFill="1" applyBorder="1" applyAlignment="1">
      <alignment horizontal="center"/>
    </xf>
    <xf numFmtId="10" fontId="4" fillId="0" borderId="35" xfId="51" applyNumberFormat="1" applyFont="1" applyFill="1" applyBorder="1" applyAlignment="1">
      <alignment horizontal="center"/>
    </xf>
    <xf numFmtId="10" fontId="4" fillId="0" borderId="38" xfId="51" applyNumberFormat="1" applyFont="1" applyFill="1" applyBorder="1" applyAlignment="1">
      <alignment horizontal="center"/>
    </xf>
    <xf numFmtId="10" fontId="4" fillId="0" borderId="36" xfId="51" applyNumberFormat="1" applyFont="1" applyFill="1" applyBorder="1" applyAlignment="1">
      <alignment horizontal="center"/>
    </xf>
    <xf numFmtId="173" fontId="4" fillId="0" borderId="41" xfId="0" applyNumberFormat="1" applyFont="1" applyFill="1" applyBorder="1" applyAlignment="1">
      <alignment horizontal="center"/>
    </xf>
    <xf numFmtId="173" fontId="4" fillId="0" borderId="43" xfId="0" applyNumberFormat="1" applyFont="1" applyFill="1" applyBorder="1" applyAlignment="1">
      <alignment horizontal="center"/>
    </xf>
    <xf numFmtId="173" fontId="4" fillId="0" borderId="44" xfId="0" applyNumberFormat="1" applyFont="1" applyFill="1" applyBorder="1" applyAlignment="1">
      <alignment horizontal="center"/>
    </xf>
    <xf numFmtId="10" fontId="4" fillId="0" borderId="46" xfId="51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10" fontId="4" fillId="0" borderId="48" xfId="51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0" fontId="4" fillId="0" borderId="41" xfId="51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0" fontId="4" fillId="0" borderId="45" xfId="51" applyNumberFormat="1" applyFont="1" applyFill="1" applyBorder="1" applyAlignment="1">
      <alignment horizontal="center"/>
    </xf>
    <xf numFmtId="0" fontId="4" fillId="0" borderId="47" xfId="0" applyFont="1" applyBorder="1" applyAlignment="1">
      <alignment/>
    </xf>
    <xf numFmtId="173" fontId="4" fillId="0" borderId="48" xfId="0" applyNumberFormat="1" applyFont="1" applyFill="1" applyBorder="1" applyAlignment="1">
      <alignment horizontal="right"/>
    </xf>
    <xf numFmtId="173" fontId="4" fillId="0" borderId="41" xfId="0" applyNumberFormat="1" applyFont="1" applyFill="1" applyBorder="1" applyAlignment="1">
      <alignment horizontal="right"/>
    </xf>
    <xf numFmtId="0" fontId="17" fillId="0" borderId="40" xfId="0" applyFont="1" applyBorder="1" applyAlignment="1">
      <alignment/>
    </xf>
    <xf numFmtId="0" fontId="17" fillId="0" borderId="49" xfId="0" applyFont="1" applyBorder="1" applyAlignment="1">
      <alignment/>
    </xf>
    <xf numFmtId="173" fontId="4" fillId="0" borderId="45" xfId="0" applyNumberFormat="1" applyFont="1" applyFill="1" applyBorder="1" applyAlignment="1">
      <alignment horizontal="right"/>
    </xf>
    <xf numFmtId="10" fontId="18" fillId="0" borderId="0" xfId="51" applyNumberFormat="1" applyFont="1" applyAlignment="1">
      <alignment horizontal="center" vertical="center"/>
    </xf>
    <xf numFmtId="10" fontId="0" fillId="0" borderId="0" xfId="51" applyNumberFormat="1" applyFont="1" applyAlignment="1">
      <alignment vertical="center"/>
    </xf>
    <xf numFmtId="173" fontId="4" fillId="0" borderId="46" xfId="0" applyNumberFormat="1" applyFont="1" applyFill="1" applyBorder="1" applyAlignment="1">
      <alignment horizontal="right"/>
    </xf>
    <xf numFmtId="173" fontId="4" fillId="0" borderId="35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9" fillId="0" borderId="0" xfId="0" applyFont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 indent="4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" fillId="37" borderId="24" xfId="51" applyNumberFormat="1" applyFont="1" applyFill="1" applyBorder="1" applyAlignment="1" applyProtection="1">
      <alignment horizontal="center" vertical="center" wrapText="1"/>
      <protection locked="0"/>
    </xf>
    <xf numFmtId="14" fontId="2" fillId="37" borderId="2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1" xfId="0" applyNumberFormat="1" applyFont="1" applyFill="1" applyBorder="1" applyAlignment="1">
      <alignment/>
    </xf>
    <xf numFmtId="173" fontId="4" fillId="0" borderId="31" xfId="0" applyNumberFormat="1" applyFont="1" applyFill="1" applyBorder="1" applyAlignment="1">
      <alignment horizontal="right"/>
    </xf>
    <xf numFmtId="173" fontId="4" fillId="0" borderId="29" xfId="0" applyNumberFormat="1" applyFont="1" applyFill="1" applyBorder="1" applyAlignment="1">
      <alignment/>
    </xf>
    <xf numFmtId="173" fontId="4" fillId="0" borderId="50" xfId="0" applyNumberFormat="1" applyFont="1" applyFill="1" applyBorder="1" applyAlignment="1">
      <alignment/>
    </xf>
    <xf numFmtId="10" fontId="4" fillId="0" borderId="29" xfId="51" applyNumberFormat="1" applyFont="1" applyFill="1" applyBorder="1" applyAlignment="1">
      <alignment horizontal="center"/>
    </xf>
    <xf numFmtId="10" fontId="4" fillId="0" borderId="50" xfId="51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197" fontId="4" fillId="0" borderId="48" xfId="0" applyNumberFormat="1" applyFont="1" applyFill="1" applyBorder="1" applyAlignment="1">
      <alignment horizontal="right"/>
    </xf>
    <xf numFmtId="197" fontId="1" fillId="3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5" fontId="14" fillId="0" borderId="51" xfId="0" applyNumberFormat="1" applyFont="1" applyFill="1" applyBorder="1" applyAlignment="1" applyProtection="1">
      <alignment horizontal="center" vertical="center"/>
      <protection/>
    </xf>
    <xf numFmtId="175" fontId="2" fillId="37" borderId="24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0" xfId="0" applyNumberFormat="1" applyFont="1" applyBorder="1" applyAlignment="1" applyProtection="1">
      <alignment horizontal="distributed" vertical="top"/>
      <protection/>
    </xf>
    <xf numFmtId="0" fontId="2" fillId="0" borderId="54" xfId="0" applyFont="1" applyBorder="1" applyAlignment="1" applyProtection="1">
      <alignment horizontal="distributed" vertical="top"/>
      <protection/>
    </xf>
    <xf numFmtId="0" fontId="2" fillId="0" borderId="55" xfId="0" applyFont="1" applyBorder="1" applyAlignment="1" applyProtection="1">
      <alignment horizontal="distributed" vertical="top"/>
      <protection/>
    </xf>
    <xf numFmtId="0" fontId="10" fillId="38" borderId="56" xfId="0" applyFont="1" applyFill="1" applyBorder="1" applyAlignment="1" applyProtection="1">
      <alignment horizontal="center" vertical="center"/>
      <protection/>
    </xf>
    <xf numFmtId="0" fontId="10" fillId="38" borderId="37" xfId="0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0" fillId="38" borderId="57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1" fontId="2" fillId="37" borderId="29" xfId="0" applyNumberFormat="1" applyFont="1" applyFill="1" applyBorder="1" applyAlignment="1" applyProtection="1">
      <alignment horizontal="center" vertical="center"/>
      <protection locked="0"/>
    </xf>
    <xf numFmtId="1" fontId="2" fillId="37" borderId="58" xfId="0" applyNumberFormat="1" applyFont="1" applyFill="1" applyBorder="1" applyAlignment="1" applyProtection="1">
      <alignment horizontal="center" vertical="center"/>
      <protection locked="0"/>
    </xf>
    <xf numFmtId="1" fontId="2" fillId="37" borderId="59" xfId="0" applyNumberFormat="1" applyFont="1" applyFill="1" applyBorder="1" applyAlignment="1" applyProtection="1">
      <alignment horizontal="center" vertical="center"/>
      <protection locked="0"/>
    </xf>
    <xf numFmtId="1" fontId="2" fillId="37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37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37" borderId="59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0" xfId="0" applyNumberFormat="1" applyFont="1" applyBorder="1" applyAlignment="1" applyProtection="1">
      <alignment horizontal="center"/>
      <protection/>
    </xf>
    <xf numFmtId="10" fontId="2" fillId="0" borderId="54" xfId="0" applyNumberFormat="1" applyFont="1" applyBorder="1" applyAlignment="1" applyProtection="1">
      <alignment horizontal="center"/>
      <protection/>
    </xf>
    <xf numFmtId="10" fontId="2" fillId="0" borderId="55" xfId="0" applyNumberFormat="1" applyFont="1" applyBorder="1" applyAlignment="1" applyProtection="1">
      <alignment horizontal="center"/>
      <protection/>
    </xf>
    <xf numFmtId="14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58" xfId="0" applyNumberFormat="1" applyFont="1" applyFill="1" applyBorder="1" applyAlignment="1" applyProtection="1">
      <alignment horizontal="center" vertical="center"/>
      <protection locked="0"/>
    </xf>
    <xf numFmtId="0" fontId="2" fillId="37" borderId="59" xfId="0" applyNumberFormat="1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>
      <alignment horizontal="right" vertical="center" wrapText="1"/>
    </xf>
    <xf numFmtId="173" fontId="4" fillId="0" borderId="35" xfId="0" applyNumberFormat="1" applyFont="1" applyFill="1" applyBorder="1" applyAlignment="1">
      <alignment horizontal="center"/>
    </xf>
    <xf numFmtId="173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center"/>
    </xf>
    <xf numFmtId="10" fontId="4" fillId="0" borderId="24" xfId="51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0" fontId="21" fillId="34" borderId="10" xfId="0" applyNumberFormat="1" applyFont="1" applyFill="1" applyBorder="1" applyAlignment="1">
      <alignment horizontal="center" vertical="center" wrapText="1"/>
    </xf>
    <xf numFmtId="173" fontId="4" fillId="0" borderId="46" xfId="0" applyNumberFormat="1" applyFont="1" applyFill="1" applyBorder="1" applyAlignment="1">
      <alignment horizontal="center"/>
    </xf>
    <xf numFmtId="10" fontId="4" fillId="0" borderId="46" xfId="5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4" fontId="2" fillId="37" borderId="41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40" xfId="0" applyNumberFormat="1" applyFont="1" applyFill="1" applyBorder="1" applyAlignment="1" applyProtection="1">
      <alignment horizontal="right" vertical="center" wrapText="1"/>
      <protection locked="0"/>
    </xf>
    <xf numFmtId="170" fontId="2" fillId="37" borderId="41" xfId="45" applyFont="1" applyFill="1" applyBorder="1" applyAlignment="1" applyProtection="1">
      <alignment horizontal="right" vertical="center" wrapText="1"/>
      <protection locked="0"/>
    </xf>
    <xf numFmtId="170" fontId="2" fillId="37" borderId="40" xfId="45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1" fillId="36" borderId="60" xfId="0" applyNumberFormat="1" applyFont="1" applyFill="1" applyBorder="1" applyAlignment="1">
      <alignment horizontal="center"/>
    </xf>
    <xf numFmtId="197" fontId="1" fillId="36" borderId="61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/>
    </xf>
    <xf numFmtId="4" fontId="2" fillId="37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6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46" xfId="0" applyFont="1" applyBorder="1" applyAlignment="1" applyProtection="1">
      <alignment horizontal="left" wrapText="1" indent="2"/>
      <protection/>
    </xf>
    <xf numFmtId="0" fontId="4" fillId="0" borderId="35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>
      <alignment horizontal="right" vertical="center" wrapText="1" indent="2"/>
    </xf>
    <xf numFmtId="173" fontId="4" fillId="0" borderId="64" xfId="0" applyNumberFormat="1" applyFont="1" applyFill="1" applyBorder="1" applyAlignment="1">
      <alignment horizontal="center"/>
    </xf>
    <xf numFmtId="173" fontId="4" fillId="0" borderId="43" xfId="0" applyNumberFormat="1" applyFont="1" applyFill="1" applyBorder="1" applyAlignment="1">
      <alignment horizontal="center"/>
    </xf>
    <xf numFmtId="10" fontId="4" fillId="0" borderId="65" xfId="51" applyNumberFormat="1" applyFont="1" applyFill="1" applyBorder="1" applyAlignment="1">
      <alignment horizontal="center"/>
    </xf>
    <xf numFmtId="10" fontId="4" fillId="0" borderId="38" xfId="51" applyNumberFormat="1" applyFont="1" applyFill="1" applyBorder="1" applyAlignment="1">
      <alignment horizontal="center"/>
    </xf>
    <xf numFmtId="173" fontId="4" fillId="0" borderId="59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37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view="pageBreakPreview" zoomScaleSheetLayoutView="100" zoomScalePageLayoutView="0" workbookViewId="0" topLeftCell="A40">
      <selection activeCell="C49" sqref="C49"/>
    </sheetView>
  </sheetViews>
  <sheetFormatPr defaultColWidth="9.140625" defaultRowHeight="12.75"/>
  <cols>
    <col min="1" max="1" width="1.7109375" style="76" customWidth="1"/>
    <col min="2" max="2" width="24.421875" style="76" bestFit="1" customWidth="1"/>
    <col min="3" max="5" width="10.7109375" style="76" customWidth="1"/>
    <col min="6" max="6" width="17.7109375" style="77" customWidth="1"/>
    <col min="7" max="7" width="9.140625" style="76" customWidth="1"/>
    <col min="8" max="8" width="11.28125" style="76" hidden="1" customWidth="1"/>
    <col min="9" max="9" width="12.8515625" style="76" hidden="1" customWidth="1"/>
    <col min="10" max="10" width="11.7109375" style="76" hidden="1" customWidth="1"/>
    <col min="11" max="11" width="0" style="76" hidden="1" customWidth="1"/>
    <col min="12" max="18" width="9.140625" style="76" customWidth="1"/>
    <col min="19" max="19" width="9.140625" style="78" customWidth="1"/>
    <col min="20" max="20" width="9.140625" style="79" customWidth="1"/>
    <col min="21" max="16384" width="9.140625" style="76" customWidth="1"/>
  </cols>
  <sheetData>
    <row r="1" ht="35.25" customHeight="1">
      <c r="B1" s="91" t="s">
        <v>67</v>
      </c>
    </row>
    <row r="2" spans="2:20" s="62" customFormat="1" ht="32.25" customHeight="1">
      <c r="B2" s="230" t="s">
        <v>26</v>
      </c>
      <c r="C2" s="230"/>
      <c r="D2" s="230"/>
      <c r="E2" s="230"/>
      <c r="F2" s="230"/>
      <c r="S2" s="63"/>
      <c r="T2" s="64"/>
    </row>
    <row r="3" spans="2:20" s="65" customFormat="1" ht="12.75">
      <c r="B3" s="65" t="s">
        <v>62</v>
      </c>
      <c r="C3" s="231" t="s">
        <v>63</v>
      </c>
      <c r="D3" s="232"/>
      <c r="E3" s="232"/>
      <c r="F3" s="233"/>
      <c r="S3" s="66"/>
      <c r="T3" s="67"/>
    </row>
    <row r="4" spans="2:20" s="65" customFormat="1" ht="12.75">
      <c r="B4" s="65" t="s">
        <v>124</v>
      </c>
      <c r="C4" s="231" t="s">
        <v>132</v>
      </c>
      <c r="D4" s="232"/>
      <c r="E4" s="232"/>
      <c r="F4" s="233"/>
      <c r="S4" s="66"/>
      <c r="T4" s="67"/>
    </row>
    <row r="5" spans="2:20" s="65" customFormat="1" ht="12.75">
      <c r="B5" s="65" t="s">
        <v>27</v>
      </c>
      <c r="C5" s="231" t="s">
        <v>64</v>
      </c>
      <c r="D5" s="232"/>
      <c r="E5" s="232"/>
      <c r="F5" s="233"/>
      <c r="S5" s="66"/>
      <c r="T5" s="67"/>
    </row>
    <row r="6" spans="2:20" s="65" customFormat="1" ht="12.75">
      <c r="B6" s="68" t="s">
        <v>28</v>
      </c>
      <c r="C6" s="234" t="s">
        <v>141</v>
      </c>
      <c r="D6" s="235"/>
      <c r="E6" s="235"/>
      <c r="F6" s="236"/>
      <c r="S6" s="66"/>
      <c r="T6" s="67"/>
    </row>
    <row r="7" spans="2:20" s="69" customFormat="1" ht="13.5" customHeight="1">
      <c r="B7" s="69" t="s">
        <v>68</v>
      </c>
      <c r="C7" s="231" t="s">
        <v>142</v>
      </c>
      <c r="D7" s="232"/>
      <c r="E7" s="232"/>
      <c r="F7" s="233"/>
      <c r="S7" s="70"/>
      <c r="T7" s="71"/>
    </row>
    <row r="8" spans="2:20" s="69" customFormat="1" ht="13.5" customHeight="1">
      <c r="B8" s="69" t="s">
        <v>70</v>
      </c>
      <c r="C8" s="231" t="s">
        <v>65</v>
      </c>
      <c r="D8" s="232"/>
      <c r="E8" s="232"/>
      <c r="F8" s="233"/>
      <c r="S8" s="70"/>
      <c r="T8" s="71"/>
    </row>
    <row r="9" spans="2:20" s="69" customFormat="1" ht="13.5" customHeight="1">
      <c r="B9" s="69" t="s">
        <v>66</v>
      </c>
      <c r="C9" s="231" t="s">
        <v>65</v>
      </c>
      <c r="D9" s="232"/>
      <c r="E9" s="232"/>
      <c r="F9" s="233"/>
      <c r="S9" s="70"/>
      <c r="T9" s="71"/>
    </row>
    <row r="10" spans="2:20" s="69" customFormat="1" ht="12.75">
      <c r="B10" s="69" t="s">
        <v>71</v>
      </c>
      <c r="C10" s="240">
        <v>43038</v>
      </c>
      <c r="D10" s="241"/>
      <c r="E10" s="241"/>
      <c r="F10" s="242"/>
      <c r="S10" s="70"/>
      <c r="T10" s="71"/>
    </row>
    <row r="11" spans="3:20" s="69" customFormat="1" ht="12.75">
      <c r="C11" s="93"/>
      <c r="D11" s="94"/>
      <c r="E11" s="94"/>
      <c r="F11" s="94"/>
      <c r="S11" s="70"/>
      <c r="T11" s="71"/>
    </row>
    <row r="12" spans="2:20" s="69" customFormat="1" ht="24.75" customHeight="1">
      <c r="B12" s="102" t="s">
        <v>29</v>
      </c>
      <c r="C12" s="103">
        <v>2</v>
      </c>
      <c r="D12" s="104">
        <f>IF(C12&gt;0,IF(C12&lt;7,,"&lt;--- Insira valor entre 1 e 6"),"&lt;--- Insira valor entre 1 e 6")</f>
        <v>0</v>
      </c>
      <c r="E12" s="105"/>
      <c r="F12" s="106"/>
      <c r="S12" s="70"/>
      <c r="T12" s="71"/>
    </row>
    <row r="13" spans="2:20" s="69" customFormat="1" ht="12.75">
      <c r="B13" s="107" t="s">
        <v>30</v>
      </c>
      <c r="C13" s="73">
        <v>1</v>
      </c>
      <c r="D13" s="237" t="s">
        <v>31</v>
      </c>
      <c r="E13" s="238"/>
      <c r="F13" s="239"/>
      <c r="S13" s="70"/>
      <c r="T13" s="71"/>
    </row>
    <row r="14" spans="2:20" s="69" customFormat="1" ht="30" customHeight="1">
      <c r="B14" s="107" t="s">
        <v>32</v>
      </c>
      <c r="C14" s="108">
        <v>2</v>
      </c>
      <c r="D14" s="74">
        <f>IF(D15&lt;&gt;0,0,"( X )")</f>
        <v>0</v>
      </c>
      <c r="E14" s="109" t="s">
        <v>33</v>
      </c>
      <c r="F14" s="110"/>
      <c r="S14" s="70"/>
      <c r="T14" s="71"/>
    </row>
    <row r="15" spans="2:20" s="69" customFormat="1" ht="30" customHeight="1">
      <c r="B15" s="107" t="s">
        <v>34</v>
      </c>
      <c r="C15" s="108">
        <v>3</v>
      </c>
      <c r="D15" s="111" t="s">
        <v>84</v>
      </c>
      <c r="E15" s="112" t="s">
        <v>35</v>
      </c>
      <c r="F15" s="113"/>
      <c r="S15" s="70"/>
      <c r="T15" s="71"/>
    </row>
    <row r="16" spans="2:20" s="69" customFormat="1" ht="30" customHeight="1">
      <c r="B16" s="107" t="s">
        <v>36</v>
      </c>
      <c r="C16" s="108">
        <v>4</v>
      </c>
      <c r="D16" s="217" t="s">
        <v>37</v>
      </c>
      <c r="E16" s="218"/>
      <c r="F16" s="219"/>
      <c r="S16" s="70"/>
      <c r="T16" s="71"/>
    </row>
    <row r="17" spans="2:20" s="69" customFormat="1" ht="30" customHeight="1">
      <c r="B17" s="107" t="s">
        <v>38</v>
      </c>
      <c r="C17" s="108">
        <v>5</v>
      </c>
      <c r="D17" s="75">
        <f>IF(D18&lt;&gt;0,0,"( X )")</f>
        <v>0</v>
      </c>
      <c r="E17" s="109" t="s">
        <v>39</v>
      </c>
      <c r="F17" s="110"/>
      <c r="S17" s="70"/>
      <c r="T17" s="71"/>
    </row>
    <row r="18" spans="2:20" s="69" customFormat="1" ht="30" customHeight="1">
      <c r="B18" s="107" t="s">
        <v>40</v>
      </c>
      <c r="C18" s="108">
        <v>6</v>
      </c>
      <c r="D18" s="111" t="s">
        <v>84</v>
      </c>
      <c r="E18" s="112" t="s">
        <v>41</v>
      </c>
      <c r="F18" s="113"/>
      <c r="S18" s="70"/>
      <c r="T18" s="71"/>
    </row>
    <row r="19" spans="2:20" s="69" customFormat="1" ht="12.75">
      <c r="B19" s="114"/>
      <c r="C19" s="105"/>
      <c r="D19" s="105"/>
      <c r="E19" s="105"/>
      <c r="F19" s="106"/>
      <c r="S19" s="70"/>
      <c r="T19" s="71"/>
    </row>
    <row r="20" spans="2:10" ht="15.75" customHeight="1">
      <c r="B20" s="115"/>
      <c r="C20" s="220" t="s">
        <v>42</v>
      </c>
      <c r="D20" s="220"/>
      <c r="E20" s="220"/>
      <c r="F20" s="115"/>
      <c r="H20" s="135" t="s">
        <v>88</v>
      </c>
      <c r="I20" s="137">
        <f>F22</f>
        <v>0.038</v>
      </c>
      <c r="J20" s="135"/>
    </row>
    <row r="21" spans="2:20" s="80" customFormat="1" ht="31.5">
      <c r="B21" s="116" t="s">
        <v>43</v>
      </c>
      <c r="C21" s="117" t="s">
        <v>44</v>
      </c>
      <c r="D21" s="117" t="s">
        <v>45</v>
      </c>
      <c r="E21" s="117" t="s">
        <v>46</v>
      </c>
      <c r="F21" s="118" t="s">
        <v>47</v>
      </c>
      <c r="H21" s="136" t="s">
        <v>89</v>
      </c>
      <c r="I21" s="138">
        <f>F23</f>
        <v>0.0032</v>
      </c>
      <c r="J21" s="136"/>
      <c r="S21" s="81"/>
      <c r="T21" s="82"/>
    </row>
    <row r="22" spans="2:19" ht="15.75">
      <c r="B22" s="119" t="s">
        <v>48</v>
      </c>
      <c r="C22" s="120">
        <v>0.038</v>
      </c>
      <c r="D22" s="121">
        <v>0.0401</v>
      </c>
      <c r="E22" s="122">
        <v>0.0467</v>
      </c>
      <c r="F22" s="123">
        <f>C22</f>
        <v>0.038</v>
      </c>
      <c r="G22" s="72">
        <f>IF(F22=0,"",IF(F22&lt;C22,"Atenção, observar os intervalos!",IF(F22&gt;E22,"Atenção, observar os intervalos!","")))</f>
      </c>
      <c r="H22" s="135" t="s">
        <v>90</v>
      </c>
      <c r="I22" s="137">
        <f>I21</f>
        <v>0.0032</v>
      </c>
      <c r="J22" s="135"/>
      <c r="R22" s="79"/>
      <c r="S22" s="79"/>
    </row>
    <row r="23" spans="2:19" ht="15.75">
      <c r="B23" s="119" t="s">
        <v>49</v>
      </c>
      <c r="C23" s="124">
        <v>0.0032</v>
      </c>
      <c r="D23" s="125">
        <v>0.004</v>
      </c>
      <c r="E23" s="126">
        <v>0.0074</v>
      </c>
      <c r="F23" s="123">
        <f>C23</f>
        <v>0.0032</v>
      </c>
      <c r="G23" s="72">
        <f>IF(F23=0,"",IF(F23&lt;C23,"Atenção, observar os intervalos!",IF(F23&gt;E23,"Atenção, observar os intervalos!","")))</f>
      </c>
      <c r="H23" s="135" t="s">
        <v>91</v>
      </c>
      <c r="I23" s="137">
        <f aca="true" t="shared" si="0" ref="I23:I28">F24</f>
        <v>0.005</v>
      </c>
      <c r="J23" s="135"/>
      <c r="R23" s="79"/>
      <c r="S23" s="79"/>
    </row>
    <row r="24" spans="2:19" ht="15.75">
      <c r="B24" s="119" t="s">
        <v>50</v>
      </c>
      <c r="C24" s="124">
        <v>0.005</v>
      </c>
      <c r="D24" s="125">
        <v>0.0056</v>
      </c>
      <c r="E24" s="126">
        <v>0.0097</v>
      </c>
      <c r="F24" s="123">
        <f>C24</f>
        <v>0.005</v>
      </c>
      <c r="G24" s="72">
        <f>IF(F24=0,"",IF(F24&lt;C24,"Atenção, observar os intervalos!",IF(F24&gt;E24,"Atenção, observar os intervalos!","")))</f>
      </c>
      <c r="H24" s="135" t="s">
        <v>92</v>
      </c>
      <c r="I24" s="137">
        <f t="shared" si="0"/>
        <v>0.0102</v>
      </c>
      <c r="J24" s="134"/>
      <c r="R24" s="79"/>
      <c r="S24" s="79"/>
    </row>
    <row r="25" spans="2:19" ht="15.75">
      <c r="B25" s="119" t="s">
        <v>51</v>
      </c>
      <c r="C25" s="124">
        <v>0.0102</v>
      </c>
      <c r="D25" s="125">
        <v>0.0111</v>
      </c>
      <c r="E25" s="126">
        <v>0.0121</v>
      </c>
      <c r="F25" s="123">
        <f>C25</f>
        <v>0.0102</v>
      </c>
      <c r="G25" s="72">
        <f>IF(F25=0,"",IF(F25&lt;C25,"Atenção, observar os intervalos!",IF(F25&gt;E25,"Atenção, observar os intervalos!","")))</f>
      </c>
      <c r="H25" s="135" t="s">
        <v>93</v>
      </c>
      <c r="I25" s="137">
        <f t="shared" si="0"/>
        <v>0.0664</v>
      </c>
      <c r="J25" s="134"/>
      <c r="R25" s="79"/>
      <c r="S25" s="79"/>
    </row>
    <row r="26" spans="2:19" ht="15.75">
      <c r="B26" s="119" t="s">
        <v>52</v>
      </c>
      <c r="C26" s="127">
        <v>0.0664</v>
      </c>
      <c r="D26" s="128">
        <v>0.073</v>
      </c>
      <c r="E26" s="129">
        <v>0.0869</v>
      </c>
      <c r="F26" s="123">
        <f>C26</f>
        <v>0.0664</v>
      </c>
      <c r="G26" s="72">
        <f>IF(F26=0,"",IF(F26&lt;C26,"Atenção, observar os intervalos!",IF(F26&gt;E26,"Atenção, observar os intervalos!","")))</f>
      </c>
      <c r="H26" s="135" t="s">
        <v>94</v>
      </c>
      <c r="I26" s="137">
        <f t="shared" si="0"/>
        <v>0.0365</v>
      </c>
      <c r="J26" s="135"/>
      <c r="R26" s="79"/>
      <c r="S26" s="79"/>
    </row>
    <row r="27" spans="2:19" ht="15.75">
      <c r="B27" s="221" t="s">
        <v>53</v>
      </c>
      <c r="C27" s="222"/>
      <c r="D27" s="222"/>
      <c r="E27" s="223"/>
      <c r="F27" s="130">
        <v>0.0365</v>
      </c>
      <c r="G27" s="72"/>
      <c r="H27" s="135" t="s">
        <v>95</v>
      </c>
      <c r="I27" s="137">
        <f t="shared" si="0"/>
        <v>0.03</v>
      </c>
      <c r="J27" s="135"/>
      <c r="R27" s="79"/>
      <c r="S27" s="79"/>
    </row>
    <row r="28" spans="2:19" ht="15.75">
      <c r="B28" s="224" t="s">
        <v>54</v>
      </c>
      <c r="C28" s="225"/>
      <c r="D28" s="225"/>
      <c r="E28" s="226"/>
      <c r="F28" s="130">
        <v>0.03</v>
      </c>
      <c r="G28" s="72"/>
      <c r="H28" s="135" t="s">
        <v>96</v>
      </c>
      <c r="I28" s="137">
        <f t="shared" si="0"/>
        <v>0.045</v>
      </c>
      <c r="J28" s="135"/>
      <c r="R28" s="79"/>
      <c r="S28" s="79"/>
    </row>
    <row r="29" spans="2:19" ht="16.5" thickBot="1">
      <c r="B29" s="227" t="s">
        <v>55</v>
      </c>
      <c r="C29" s="228"/>
      <c r="D29" s="228"/>
      <c r="E29" s="228"/>
      <c r="F29" s="83">
        <v>0.045</v>
      </c>
      <c r="G29" s="72"/>
      <c r="H29" s="135"/>
      <c r="I29" s="139"/>
      <c r="J29" s="139"/>
      <c r="K29" s="84"/>
      <c r="L29" s="85"/>
      <c r="M29" s="180"/>
      <c r="N29" s="180"/>
      <c r="O29" s="181"/>
      <c r="R29" s="79"/>
      <c r="S29" s="79"/>
    </row>
    <row r="30" spans="2:18" ht="12.75">
      <c r="B30" s="131"/>
      <c r="C30" s="131"/>
      <c r="D30" s="131"/>
      <c r="E30" s="131"/>
      <c r="F30" s="115"/>
      <c r="H30" s="135"/>
      <c r="I30" s="139"/>
      <c r="J30" s="139"/>
      <c r="K30" s="84"/>
      <c r="L30" s="85"/>
      <c r="M30" s="85"/>
      <c r="N30" s="85"/>
      <c r="R30" s="78"/>
    </row>
    <row r="31" spans="2:19" ht="15.75">
      <c r="B31" s="229" t="s">
        <v>56</v>
      </c>
      <c r="C31" s="229"/>
      <c r="D31" s="229"/>
      <c r="E31" s="229"/>
      <c r="F31" s="132">
        <f>ROUND((((1+I20+I22+I23)*(1+I24)*(1+I25))/(1-I26-I27))-1,4)</f>
        <v>0.2073</v>
      </c>
      <c r="G31" s="86"/>
      <c r="H31" s="134" t="s">
        <v>85</v>
      </c>
      <c r="I31" s="134" t="s">
        <v>86</v>
      </c>
      <c r="J31" s="134" t="s">
        <v>87</v>
      </c>
      <c r="R31" s="79"/>
      <c r="S31" s="79"/>
    </row>
    <row r="32" spans="2:19" ht="16.5" thickBot="1">
      <c r="B32" s="212" t="s">
        <v>57</v>
      </c>
      <c r="C32" s="213"/>
      <c r="D32" s="213"/>
      <c r="E32" s="213"/>
      <c r="F32" s="210">
        <f>ROUND((((1+I20+I22+I23)*(1+I24)*(1+I25))/(1-I26-I27-I28))-1,4)</f>
        <v>0.2685</v>
      </c>
      <c r="G32" s="87"/>
      <c r="H32" s="134">
        <v>0.2034</v>
      </c>
      <c r="I32" s="134">
        <v>0.2212</v>
      </c>
      <c r="J32" s="134">
        <v>0.25</v>
      </c>
      <c r="R32" s="79"/>
      <c r="S32" s="79"/>
    </row>
    <row r="33" spans="2:6" ht="12.75">
      <c r="B33" s="131"/>
      <c r="C33" s="131"/>
      <c r="D33" s="131"/>
      <c r="E33" s="131"/>
      <c r="F33" s="115"/>
    </row>
    <row r="34" spans="2:6" ht="48" customHeight="1">
      <c r="B34" s="214" t="s">
        <v>58</v>
      </c>
      <c r="C34" s="214"/>
      <c r="D34" s="214"/>
      <c r="E34" s="214"/>
      <c r="F34" s="214"/>
    </row>
    <row r="35" spans="2:6" ht="12.75">
      <c r="B35" s="131"/>
      <c r="C35" s="131"/>
      <c r="D35" s="131"/>
      <c r="E35" s="131"/>
      <c r="F35" s="115"/>
    </row>
    <row r="36" spans="2:6" ht="12.75">
      <c r="B36" s="215" t="s">
        <v>59</v>
      </c>
      <c r="C36" s="215"/>
      <c r="D36" s="215"/>
      <c r="E36" s="215"/>
      <c r="F36" s="215"/>
    </row>
    <row r="37" spans="2:6" ht="12.75">
      <c r="B37" s="216" t="s">
        <v>60</v>
      </c>
      <c r="C37" s="216"/>
      <c r="D37" s="216"/>
      <c r="E37" s="216"/>
      <c r="F37" s="216"/>
    </row>
    <row r="38" spans="2:20" ht="15.75">
      <c r="B38" s="189" t="s">
        <v>129</v>
      </c>
      <c r="C38" s="188"/>
      <c r="D38" s="188"/>
      <c r="E38" s="188"/>
      <c r="F38" s="188"/>
      <c r="M38" s="189"/>
      <c r="P38" s="190"/>
      <c r="Q38" s="77"/>
      <c r="T38" s="76"/>
    </row>
    <row r="39" spans="2:17" ht="15.75">
      <c r="B39" s="191" t="s">
        <v>128</v>
      </c>
      <c r="C39" s="188"/>
      <c r="D39" s="188"/>
      <c r="E39" s="188"/>
      <c r="F39" s="188"/>
      <c r="M39" s="191"/>
      <c r="Q39" s="77"/>
    </row>
    <row r="40" spans="2:6" ht="22.5" customHeight="1">
      <c r="B40" s="131"/>
      <c r="C40" s="131"/>
      <c r="D40" s="131"/>
      <c r="E40" s="131"/>
      <c r="F40" s="133"/>
    </row>
    <row r="41" ht="12.75">
      <c r="B41" s="62"/>
    </row>
    <row r="42" spans="2:4" ht="12.75">
      <c r="B42" s="88" t="s">
        <v>118</v>
      </c>
      <c r="C42" s="148" t="s">
        <v>169</v>
      </c>
      <c r="D42" s="148"/>
    </row>
    <row r="43" spans="2:4" ht="12.75">
      <c r="B43" s="147" t="s">
        <v>120</v>
      </c>
      <c r="C43" s="145" t="s">
        <v>170</v>
      </c>
      <c r="D43" s="145"/>
    </row>
    <row r="44" spans="2:4" ht="12.75">
      <c r="B44" s="89"/>
      <c r="C44" s="89"/>
      <c r="D44" s="89"/>
    </row>
    <row r="45" spans="2:4" ht="12.75">
      <c r="B45" s="89"/>
      <c r="C45" s="89"/>
      <c r="D45" s="89"/>
    </row>
    <row r="47" spans="2:4" ht="12.75">
      <c r="B47" s="90"/>
      <c r="C47" s="90"/>
      <c r="D47" s="90"/>
    </row>
    <row r="48" spans="2:4" ht="12.75">
      <c r="B48" s="88" t="s">
        <v>119</v>
      </c>
      <c r="C48" s="146" t="s">
        <v>121</v>
      </c>
      <c r="D48" s="146"/>
    </row>
    <row r="49" spans="2:4" ht="12.75">
      <c r="B49" s="147" t="s">
        <v>61</v>
      </c>
      <c r="C49" s="145" t="s">
        <v>122</v>
      </c>
      <c r="D49" s="145"/>
    </row>
  </sheetData>
  <sheetProtection/>
  <mergeCells count="20">
    <mergeCell ref="B2:F2"/>
    <mergeCell ref="C3:F3"/>
    <mergeCell ref="C5:F5"/>
    <mergeCell ref="C6:F6"/>
    <mergeCell ref="C7:F7"/>
    <mergeCell ref="D13:F13"/>
    <mergeCell ref="C8:F8"/>
    <mergeCell ref="C9:F9"/>
    <mergeCell ref="C10:F10"/>
    <mergeCell ref="C4:F4"/>
    <mergeCell ref="B32:E32"/>
    <mergeCell ref="B34:F34"/>
    <mergeCell ref="B36:F36"/>
    <mergeCell ref="B37:F37"/>
    <mergeCell ref="D16:F16"/>
    <mergeCell ref="C20:E20"/>
    <mergeCell ref="B27:E27"/>
    <mergeCell ref="B28:E28"/>
    <mergeCell ref="B29:E29"/>
    <mergeCell ref="B31:E31"/>
  </mergeCells>
  <conditionalFormatting sqref="F22:F26">
    <cfRule type="cellIs" priority="13" dxfId="30" operator="between" stopIfTrue="1">
      <formula>$C22</formula>
      <formula>$E22</formula>
    </cfRule>
  </conditionalFormatting>
  <conditionalFormatting sqref="B13:C18">
    <cfRule type="expression" priority="10" dxfId="18" stopIfTrue="1">
      <formula>$C$12=0</formula>
    </cfRule>
    <cfRule type="expression" priority="11" dxfId="18" stopIfTrue="1">
      <formula>$C$12&gt;6</formula>
    </cfRule>
    <cfRule type="expression" priority="12" dxfId="27" stopIfTrue="1">
      <formula>$C13&lt;&gt;$C$12</formula>
    </cfRule>
  </conditionalFormatting>
  <conditionalFormatting sqref="E14">
    <cfRule type="expression" priority="9" dxfId="18" stopIfTrue="1">
      <formula>$D$15&lt;&gt;0</formula>
    </cfRule>
  </conditionalFormatting>
  <conditionalFormatting sqref="E15">
    <cfRule type="expression" priority="8" dxfId="23" stopIfTrue="1">
      <formula>$D$15&lt;&gt;0</formula>
    </cfRule>
  </conditionalFormatting>
  <conditionalFormatting sqref="E17 B31:F31">
    <cfRule type="expression" priority="7" dxfId="18" stopIfTrue="1">
      <formula>$D$18&lt;&gt;0</formula>
    </cfRule>
  </conditionalFormatting>
  <conditionalFormatting sqref="E18">
    <cfRule type="expression" priority="6" dxfId="23" stopIfTrue="1">
      <formula>$D$18&lt;&gt;0</formula>
    </cfRule>
  </conditionalFormatting>
  <conditionalFormatting sqref="B32:F32">
    <cfRule type="expression" priority="5" dxfId="31" stopIfTrue="1">
      <formula>$D$18&lt;&gt;0</formula>
    </cfRule>
  </conditionalFormatting>
  <conditionalFormatting sqref="B37:F37 C38:F39">
    <cfRule type="expression" priority="4" dxfId="18" stopIfTrue="1">
      <formula>$D$18&lt;&gt;0</formula>
    </cfRule>
  </conditionalFormatting>
  <conditionalFormatting sqref="F29">
    <cfRule type="expression" priority="3" dxfId="32" stopIfTrue="1">
      <formula>$D$18&lt;&gt;0</formula>
    </cfRule>
  </conditionalFormatting>
  <conditionalFormatting sqref="B29:E29">
    <cfRule type="expression" priority="2" dxfId="33" stopIfTrue="1">
      <formula>$D$18&lt;&gt;0</formula>
    </cfRule>
  </conditionalFormatting>
  <conditionalFormatting sqref="B36:F36">
    <cfRule type="expression" priority="1" dxfId="18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31">
      <selection activeCell="E41" sqref="E41"/>
    </sheetView>
  </sheetViews>
  <sheetFormatPr defaultColWidth="9.140625" defaultRowHeight="12.75"/>
  <cols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7" width="11.7109375" style="0" customWidth="1"/>
    <col min="8" max="8" width="13.140625" style="0" customWidth="1"/>
    <col min="10" max="10" width="13.28125" style="0" bestFit="1" customWidth="1"/>
  </cols>
  <sheetData>
    <row r="1" ht="37.5" customHeight="1">
      <c r="A1" s="91" t="s">
        <v>67</v>
      </c>
    </row>
    <row r="2" spans="1:9" ht="12.75" customHeight="1">
      <c r="A2" s="254" t="s">
        <v>97</v>
      </c>
      <c r="B2" s="254"/>
      <c r="C2" s="254"/>
      <c r="D2" s="254"/>
      <c r="E2" s="254"/>
      <c r="F2" s="254"/>
      <c r="G2" s="254"/>
      <c r="H2" s="254"/>
      <c r="I2" s="2"/>
    </row>
    <row r="3" spans="1:8" ht="15" customHeight="1">
      <c r="A3" s="254"/>
      <c r="B3" s="254"/>
      <c r="C3" s="254"/>
      <c r="D3" s="254"/>
      <c r="E3" s="254"/>
      <c r="F3" s="254"/>
      <c r="G3" s="254"/>
      <c r="H3" s="254"/>
    </row>
    <row r="4" spans="1:8" ht="12.75" customHeight="1">
      <c r="A4" s="96"/>
      <c r="B4" s="96"/>
      <c r="C4" s="96"/>
      <c r="D4" s="96"/>
      <c r="E4" s="96"/>
      <c r="F4" s="96"/>
      <c r="G4" s="96"/>
      <c r="H4" s="96"/>
    </row>
    <row r="5" spans="1:7" ht="12.75">
      <c r="A5" s="253" t="str">
        <f>'P. BDI'!B3</f>
        <v>Edital :</v>
      </c>
      <c r="B5" s="253"/>
      <c r="C5" s="193" t="str">
        <f>'P. BDI'!C3:F3</f>
        <v>TP -xxx</v>
      </c>
      <c r="D5" s="255" t="s">
        <v>140</v>
      </c>
      <c r="E5" s="256"/>
      <c r="F5" s="257">
        <v>6450.3</v>
      </c>
      <c r="G5" s="258"/>
    </row>
    <row r="6" spans="1:9" ht="24.75" customHeight="1">
      <c r="A6" s="253" t="str">
        <f>'P. BDI'!B4</f>
        <v>N° Contrato de Repasse:</v>
      </c>
      <c r="B6" s="253"/>
      <c r="C6" s="193" t="str">
        <f>'P. BDI'!C4:F4</f>
        <v>Recursos Proprios</v>
      </c>
      <c r="D6" s="255" t="s">
        <v>99</v>
      </c>
      <c r="E6" s="256"/>
      <c r="F6" s="259">
        <f>Orçamento!G50</f>
        <v>196333.37000000002</v>
      </c>
      <c r="G6" s="260"/>
      <c r="I6" s="92"/>
    </row>
    <row r="7" spans="1:8" ht="12.75">
      <c r="A7" s="253" t="str">
        <f>'P. BDI'!B5</f>
        <v>Tomador: </v>
      </c>
      <c r="B7" s="253"/>
      <c r="C7" s="193" t="str">
        <f>'P. BDI'!C5:F5</f>
        <v>Prefeitura Municipal de Dois Vizinhos - PR</v>
      </c>
      <c r="D7" s="205"/>
      <c r="E7" s="194"/>
      <c r="F7" s="194"/>
      <c r="G7" s="194"/>
      <c r="H7" s="57"/>
    </row>
    <row r="8" spans="1:8" ht="25.5" customHeight="1">
      <c r="A8" s="253" t="str">
        <f>'P. BDI'!B6</f>
        <v>Empreendimento: </v>
      </c>
      <c r="B8" s="253"/>
      <c r="C8" s="193" t="str">
        <f>'P. BDI'!C6:F6</f>
        <v>PAVIMENTAÇÃO POLIÉDRICA RURAL</v>
      </c>
      <c r="D8" s="192"/>
      <c r="E8" s="194"/>
      <c r="F8" s="194"/>
      <c r="G8" s="194"/>
      <c r="H8" s="57"/>
    </row>
    <row r="9" spans="1:8" ht="12.75">
      <c r="A9" s="253" t="str">
        <f>'P. BDI'!B7</f>
        <v>Local da Obra:</v>
      </c>
      <c r="B9" s="253"/>
      <c r="C9" s="193" t="str">
        <f>'P. BDI'!C7:F7</f>
        <v>Perimetro Rural</v>
      </c>
      <c r="D9" s="192"/>
      <c r="E9" s="194"/>
      <c r="F9" s="194"/>
      <c r="G9" s="194"/>
      <c r="H9" s="57"/>
    </row>
    <row r="10" spans="1:8" ht="12.75">
      <c r="A10" s="253" t="str">
        <f>'P. BDI'!B8</f>
        <v>Empresa Prop.:</v>
      </c>
      <c r="B10" s="253"/>
      <c r="C10" s="193" t="str">
        <f>'P. BDI'!C8:F8</f>
        <v>xxxxxxxxxxxxxx</v>
      </c>
      <c r="D10" s="192"/>
      <c r="E10" s="194"/>
      <c r="F10" s="194"/>
      <c r="G10" s="194"/>
      <c r="H10" s="57"/>
    </row>
    <row r="11" spans="1:8" ht="12.75">
      <c r="A11" s="253" t="str">
        <f>'P. BDI'!B9</f>
        <v>CNPJ:</v>
      </c>
      <c r="B11" s="253"/>
      <c r="C11" s="193" t="str">
        <f>'P. BDI'!C9:F9</f>
        <v>xxxxxxxxxxxxxx</v>
      </c>
      <c r="D11" s="192"/>
      <c r="E11" s="192"/>
      <c r="F11" s="195"/>
      <c r="G11" s="196"/>
      <c r="H11" s="94"/>
    </row>
    <row r="12" spans="1:8" ht="12.75">
      <c r="A12" s="253" t="str">
        <f>'P. BDI'!B10</f>
        <v>Data Base:</v>
      </c>
      <c r="B12" s="253"/>
      <c r="C12" s="198">
        <f>'P. BDI'!C10:F10</f>
        <v>43038</v>
      </c>
      <c r="D12" s="192"/>
      <c r="E12" s="192"/>
      <c r="F12" s="195"/>
      <c r="G12" s="196"/>
      <c r="H12" s="94"/>
    </row>
    <row r="13" spans="1:8" ht="12.75">
      <c r="A13" s="253" t="s">
        <v>130</v>
      </c>
      <c r="B13" s="253"/>
      <c r="C13" s="211">
        <f>'P. BDI'!F32</f>
        <v>0.2685</v>
      </c>
      <c r="D13" s="194"/>
      <c r="E13" s="194"/>
      <c r="F13" s="194"/>
      <c r="G13" s="194"/>
      <c r="H13" s="57"/>
    </row>
    <row r="14" spans="1:8" ht="12.75">
      <c r="A14" s="59"/>
      <c r="B14" s="56"/>
      <c r="C14" s="55"/>
      <c r="D14" s="57"/>
      <c r="E14" s="57"/>
      <c r="F14" s="57"/>
      <c r="G14" s="57"/>
      <c r="H14" s="57"/>
    </row>
    <row r="15" spans="1:8" ht="12.75">
      <c r="A15" s="59"/>
      <c r="B15" s="56"/>
      <c r="C15" s="55"/>
      <c r="D15" s="57"/>
      <c r="E15" s="57"/>
      <c r="F15" s="57"/>
      <c r="G15" s="57"/>
      <c r="H15" s="57"/>
    </row>
    <row r="16" spans="1:8" ht="12.75">
      <c r="A16" s="59"/>
      <c r="B16" s="56"/>
      <c r="C16" s="55"/>
      <c r="D16" s="57"/>
      <c r="E16" s="57"/>
      <c r="F16" s="57"/>
      <c r="G16" s="57"/>
      <c r="H16" s="57"/>
    </row>
    <row r="17" spans="1:8" ht="12.75">
      <c r="A17" s="59"/>
      <c r="B17" s="56"/>
      <c r="C17" s="55"/>
      <c r="D17" s="57"/>
      <c r="E17" s="57"/>
      <c r="F17" s="57"/>
      <c r="G17" s="57"/>
      <c r="H17" s="57"/>
    </row>
    <row r="18" spans="1:8" ht="12.75">
      <c r="A18" s="59"/>
      <c r="B18" s="56"/>
      <c r="C18" s="55"/>
      <c r="D18" s="57"/>
      <c r="E18" s="57"/>
      <c r="F18" s="57"/>
      <c r="G18" s="57"/>
      <c r="H18" s="57"/>
    </row>
    <row r="19" spans="1:8" ht="12.75">
      <c r="A19" s="59"/>
      <c r="B19" s="56"/>
      <c r="C19" s="55"/>
      <c r="D19" s="57"/>
      <c r="E19" s="57"/>
      <c r="F19" s="57"/>
      <c r="G19" s="57"/>
      <c r="H19" s="57"/>
    </row>
    <row r="20" spans="1:8" ht="12.75">
      <c r="A20" s="59"/>
      <c r="B20" s="56"/>
      <c r="C20" s="55"/>
      <c r="D20" s="57"/>
      <c r="E20" s="57"/>
      <c r="F20" s="57"/>
      <c r="G20" s="57"/>
      <c r="H20" s="57"/>
    </row>
    <row r="21" spans="1:8" ht="12.75">
      <c r="A21" s="59"/>
      <c r="B21" s="56"/>
      <c r="C21" s="55"/>
      <c r="D21" s="57"/>
      <c r="E21" s="57"/>
      <c r="F21" s="57"/>
      <c r="G21" s="57"/>
      <c r="H21" s="57"/>
    </row>
    <row r="22" spans="2:8" ht="12.75">
      <c r="B22" s="140" t="s">
        <v>74</v>
      </c>
      <c r="C22" s="140" t="s">
        <v>98</v>
      </c>
      <c r="D22" s="246" t="s">
        <v>101</v>
      </c>
      <c r="E22" s="246"/>
      <c r="F22" s="246" t="s">
        <v>100</v>
      </c>
      <c r="G22" s="246"/>
      <c r="H22" s="140" t="s">
        <v>102</v>
      </c>
    </row>
    <row r="23" spans="2:8" ht="12.75">
      <c r="B23" s="168">
        <f>Orçamento!A17</f>
        <v>1</v>
      </c>
      <c r="C23" s="157" t="str">
        <f>Orçamento!C17</f>
        <v>ESTRADA MAZURANA - TRECHO 01</v>
      </c>
      <c r="D23" s="252">
        <f>F23/$F$6</f>
        <v>0.9437298916633479</v>
      </c>
      <c r="E23" s="252"/>
      <c r="F23" s="251">
        <f>Orçamento!H17</f>
        <v>185285.67</v>
      </c>
      <c r="G23" s="251"/>
      <c r="H23" s="175">
        <f>F23</f>
        <v>185285.67</v>
      </c>
    </row>
    <row r="24" spans="2:8" ht="12.75">
      <c r="B24" s="170">
        <f>Orçamento!A31</f>
        <v>2</v>
      </c>
      <c r="C24" s="151" t="str">
        <f>Orçamento!C31</f>
        <v>ESTRADA MAZURANA - TRECHO 02</v>
      </c>
      <c r="D24" s="248">
        <f>F24/F35</f>
        <v>0.05627010833665209</v>
      </c>
      <c r="E24" s="248"/>
      <c r="F24" s="247">
        <f>Orçamento!H31</f>
        <v>11047.7</v>
      </c>
      <c r="G24" s="247"/>
      <c r="H24" s="175">
        <f>H23+F24</f>
        <v>196333.37000000002</v>
      </c>
    </row>
    <row r="25" spans="2:8" ht="12.75">
      <c r="B25" s="170"/>
      <c r="C25" s="151"/>
      <c r="D25" s="248"/>
      <c r="E25" s="248"/>
      <c r="F25" s="247"/>
      <c r="G25" s="247"/>
      <c r="H25" s="175"/>
    </row>
    <row r="26" spans="2:8" ht="12.75">
      <c r="B26" s="170"/>
      <c r="C26" s="151"/>
      <c r="D26" s="248"/>
      <c r="E26" s="248"/>
      <c r="F26" s="247"/>
      <c r="G26" s="247"/>
      <c r="H26" s="176"/>
    </row>
    <row r="27" spans="2:8" ht="12.75">
      <c r="B27" s="170"/>
      <c r="C27" s="151"/>
      <c r="D27" s="248"/>
      <c r="E27" s="248"/>
      <c r="F27" s="247"/>
      <c r="G27" s="247"/>
      <c r="H27" s="176"/>
    </row>
    <row r="28" spans="2:8" ht="12.75">
      <c r="B28" s="170"/>
      <c r="C28" s="151"/>
      <c r="D28" s="248"/>
      <c r="E28" s="248"/>
      <c r="F28" s="247"/>
      <c r="G28" s="247"/>
      <c r="H28" s="176"/>
    </row>
    <row r="29" spans="2:8" ht="12.75">
      <c r="B29" s="170"/>
      <c r="C29" s="151"/>
      <c r="D29" s="248"/>
      <c r="E29" s="248"/>
      <c r="F29" s="247"/>
      <c r="G29" s="247"/>
      <c r="H29" s="176"/>
    </row>
    <row r="30" spans="2:8" ht="12.75">
      <c r="B30" s="170"/>
      <c r="C30" s="151"/>
      <c r="D30" s="248"/>
      <c r="E30" s="248"/>
      <c r="F30" s="247"/>
      <c r="G30" s="247"/>
      <c r="H30" s="176"/>
    </row>
    <row r="31" spans="2:8" ht="12.75">
      <c r="B31" s="170"/>
      <c r="C31" s="151"/>
      <c r="D31" s="248"/>
      <c r="E31" s="248"/>
      <c r="F31" s="247"/>
      <c r="G31" s="247"/>
      <c r="H31" s="176"/>
    </row>
    <row r="32" spans="2:8" ht="12.75">
      <c r="B32" s="170"/>
      <c r="C32" s="151"/>
      <c r="D32" s="248"/>
      <c r="E32" s="248"/>
      <c r="F32" s="247"/>
      <c r="G32" s="247"/>
      <c r="H32" s="176"/>
    </row>
    <row r="33" spans="2:8" ht="12.75">
      <c r="B33" s="170"/>
      <c r="C33" s="151"/>
      <c r="D33" s="248"/>
      <c r="E33" s="248"/>
      <c r="F33" s="247"/>
      <c r="G33" s="247"/>
      <c r="H33" s="176"/>
    </row>
    <row r="34" spans="2:8" ht="12.75">
      <c r="B34" s="172"/>
      <c r="C34" s="154"/>
      <c r="D34" s="249"/>
      <c r="E34" s="249"/>
      <c r="F34" s="244"/>
      <c r="G34" s="244"/>
      <c r="H34" s="179"/>
    </row>
    <row r="35" spans="2:8" ht="12.75">
      <c r="B35" s="243" t="s">
        <v>103</v>
      </c>
      <c r="C35" s="243"/>
      <c r="D35" s="250">
        <f>SUM(D23:E33)</f>
        <v>1</v>
      </c>
      <c r="E35" s="246"/>
      <c r="F35" s="245">
        <f>SUM(F23:G33)</f>
        <v>196333.37000000002</v>
      </c>
      <c r="G35" s="246"/>
      <c r="H35" s="141">
        <f>H33</f>
        <v>0</v>
      </c>
    </row>
    <row r="39" ht="13.5" customHeight="1"/>
    <row r="41" spans="3:6" ht="12.75">
      <c r="C41" s="144"/>
      <c r="D41" s="88" t="s">
        <v>118</v>
      </c>
      <c r="E41" s="146" t="str">
        <f>'P. BDI'!C42</f>
        <v>RAUL ZANELLA</v>
      </c>
      <c r="F41" s="149"/>
    </row>
    <row r="42" spans="3:5" ht="12.75">
      <c r="C42" s="144"/>
      <c r="D42" s="147" t="s">
        <v>120</v>
      </c>
      <c r="E42" s="144" t="str">
        <f>'P. BDI'!C43</f>
        <v>CREA-PR 136.200/D</v>
      </c>
    </row>
    <row r="43" spans="3:5" ht="12.75">
      <c r="C43" s="143"/>
      <c r="D43" s="89"/>
      <c r="E43" s="143"/>
    </row>
    <row r="44" spans="3:5" ht="12.75">
      <c r="C44" s="143"/>
      <c r="D44" s="89"/>
      <c r="E44" s="143"/>
    </row>
    <row r="45" spans="3:5" ht="12.75">
      <c r="C45" s="62"/>
      <c r="D45" s="76"/>
      <c r="E45" s="62"/>
    </row>
    <row r="46" spans="3:5" ht="12.75">
      <c r="C46" s="62"/>
      <c r="D46" s="62"/>
      <c r="E46" s="62"/>
    </row>
    <row r="47" spans="3:6" ht="12.75">
      <c r="C47" s="144"/>
      <c r="D47" s="88" t="s">
        <v>119</v>
      </c>
      <c r="E47" s="146" t="str">
        <f>'P. BDI'!C48</f>
        <v>RAUL CAMILO ISOTTON </v>
      </c>
      <c r="F47" s="149"/>
    </row>
    <row r="48" spans="3:5" ht="12.75">
      <c r="C48" s="144"/>
      <c r="D48" s="147" t="s">
        <v>61</v>
      </c>
      <c r="E48" s="144" t="str">
        <f>'P. BDI'!C49</f>
        <v>PREFEITO </v>
      </c>
    </row>
  </sheetData>
  <sheetProtection/>
  <mergeCells count="43">
    <mergeCell ref="A7:B7"/>
    <mergeCell ref="A8:B8"/>
    <mergeCell ref="A2:H3"/>
    <mergeCell ref="A5:B5"/>
    <mergeCell ref="D5:E5"/>
    <mergeCell ref="F5:G5"/>
    <mergeCell ref="A6:B6"/>
    <mergeCell ref="D6:E6"/>
    <mergeCell ref="F6:G6"/>
    <mergeCell ref="F24:G24"/>
    <mergeCell ref="A9:B9"/>
    <mergeCell ref="A10:B10"/>
    <mergeCell ref="A11:B11"/>
    <mergeCell ref="A12:B12"/>
    <mergeCell ref="D30:E30"/>
    <mergeCell ref="A13:B13"/>
    <mergeCell ref="D32:E32"/>
    <mergeCell ref="D22:E22"/>
    <mergeCell ref="D23:E23"/>
    <mergeCell ref="D25:E25"/>
    <mergeCell ref="D26:E26"/>
    <mergeCell ref="D24:E24"/>
    <mergeCell ref="D31:E31"/>
    <mergeCell ref="D34:E34"/>
    <mergeCell ref="D35:E35"/>
    <mergeCell ref="F22:G22"/>
    <mergeCell ref="F23:G23"/>
    <mergeCell ref="F25:G25"/>
    <mergeCell ref="F26:G26"/>
    <mergeCell ref="F27:G27"/>
    <mergeCell ref="D27:E27"/>
    <mergeCell ref="D28:E28"/>
    <mergeCell ref="D29:E29"/>
    <mergeCell ref="B35:C35"/>
    <mergeCell ref="F34:G34"/>
    <mergeCell ref="F35:G35"/>
    <mergeCell ref="F28:G28"/>
    <mergeCell ref="F29:G29"/>
    <mergeCell ref="F30:G30"/>
    <mergeCell ref="F31:G31"/>
    <mergeCell ref="F32:G32"/>
    <mergeCell ref="F33:G33"/>
    <mergeCell ref="D33:E33"/>
  </mergeCells>
  <conditionalFormatting sqref="C26:C34 C23">
    <cfRule type="expression" priority="4" dxfId="34" stopIfTrue="1">
      <formula>$J23=1</formula>
    </cfRule>
    <cfRule type="expression" priority="5" dxfId="35" stopIfTrue="1">
      <formula>$K23=2</formula>
    </cfRule>
    <cfRule type="expression" priority="6" dxfId="36" stopIfTrue="1">
      <formula>$K23=3</formula>
    </cfRule>
  </conditionalFormatting>
  <conditionalFormatting sqref="C25">
    <cfRule type="expression" priority="10" dxfId="34" stopIfTrue="1">
      <formula>$J24=1</formula>
    </cfRule>
    <cfRule type="expression" priority="11" dxfId="35" stopIfTrue="1">
      <formula>$K24=2</formula>
    </cfRule>
    <cfRule type="expression" priority="12" dxfId="36" stopIfTrue="1">
      <formula>$K24=3</formula>
    </cfRule>
  </conditionalFormatting>
  <conditionalFormatting sqref="C24">
    <cfRule type="expression" priority="1" dxfId="34" stopIfTrue="1">
      <formula>$J24=1</formula>
    </cfRule>
    <cfRule type="expression" priority="2" dxfId="35" stopIfTrue="1">
      <formula>$K24=2</formula>
    </cfRule>
    <cfRule type="expression" priority="3" dxfId="36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selection activeCell="A2" sqref="A2:H3"/>
    </sheetView>
  </sheetViews>
  <sheetFormatPr defaultColWidth="9.140625" defaultRowHeight="12.75"/>
  <cols>
    <col min="1" max="1" width="8.00390625" style="0" customWidth="1"/>
    <col min="2" max="2" width="13.28125" style="0" bestFit="1" customWidth="1"/>
    <col min="3" max="3" width="54.140625" style="0" customWidth="1"/>
    <col min="4" max="4" width="6.28125" style="0" customWidth="1"/>
    <col min="5" max="5" width="10.7109375" style="0" bestFit="1" customWidth="1"/>
    <col min="6" max="7" width="11.7109375" style="0" customWidth="1"/>
    <col min="8" max="8" width="13.140625" style="0" customWidth="1"/>
  </cols>
  <sheetData>
    <row r="1" ht="32.25" customHeight="1">
      <c r="A1" s="91" t="s">
        <v>67</v>
      </c>
    </row>
    <row r="2" spans="1:8" ht="12.75" customHeight="1">
      <c r="A2" s="254" t="s">
        <v>69</v>
      </c>
      <c r="B2" s="254"/>
      <c r="C2" s="254"/>
      <c r="D2" s="254"/>
      <c r="E2" s="254"/>
      <c r="F2" s="254"/>
      <c r="G2" s="254"/>
      <c r="H2" s="254"/>
    </row>
    <row r="3" spans="1:8" ht="15" customHeight="1">
      <c r="A3" s="254"/>
      <c r="B3" s="254"/>
      <c r="C3" s="254"/>
      <c r="D3" s="254"/>
      <c r="E3" s="254"/>
      <c r="F3" s="254"/>
      <c r="G3" s="254"/>
      <c r="H3" s="254"/>
    </row>
    <row r="4" spans="1:8" ht="12.75" customHeight="1">
      <c r="A4" s="96"/>
      <c r="B4" s="96"/>
      <c r="C4" s="96"/>
      <c r="D4" s="96"/>
      <c r="E4" s="96"/>
      <c r="F4" s="96"/>
      <c r="G4" s="96"/>
      <c r="H4" s="96"/>
    </row>
    <row r="5" spans="1:7" ht="15.75" customHeight="1">
      <c r="A5" s="253" t="str">
        <f>QCI!A5</f>
        <v>Edital :</v>
      </c>
      <c r="B5" s="253"/>
      <c r="C5" s="193" t="str">
        <f>QCI!C5</f>
        <v>TP -xxx</v>
      </c>
      <c r="D5" s="192" t="s">
        <v>123</v>
      </c>
      <c r="F5" s="266">
        <f>QCI!F5</f>
        <v>6450.3</v>
      </c>
      <c r="G5" s="267"/>
    </row>
    <row r="6" spans="1:9" ht="12.75" customHeight="1">
      <c r="A6" s="253" t="str">
        <f>QCI!A6</f>
        <v>N° Contrato de Repasse:</v>
      </c>
      <c r="B6" s="253"/>
      <c r="C6" s="193" t="str">
        <f>QCI!C6</f>
        <v>Recursos Proprios</v>
      </c>
      <c r="D6" s="268" t="s">
        <v>167</v>
      </c>
      <c r="E6" s="269"/>
      <c r="F6" s="266">
        <f>G50/F5</f>
        <v>30.437866455823762</v>
      </c>
      <c r="G6" s="267"/>
      <c r="H6" s="206"/>
      <c r="I6" s="92"/>
    </row>
    <row r="7" spans="1:8" ht="12.75">
      <c r="A7" s="253" t="str">
        <f>QCI!A7</f>
        <v>Tomador: </v>
      </c>
      <c r="B7" s="253"/>
      <c r="C7" s="193" t="str">
        <f>QCI!C7</f>
        <v>Prefeitura Municipal de Dois Vizinhos - PR</v>
      </c>
      <c r="D7" s="192"/>
      <c r="E7" s="194"/>
      <c r="F7" s="194"/>
      <c r="G7" s="194"/>
      <c r="H7" s="57"/>
    </row>
    <row r="8" spans="1:8" ht="12.75">
      <c r="A8" s="253" t="str">
        <f>QCI!A8</f>
        <v>Empreendimento: </v>
      </c>
      <c r="B8" s="253"/>
      <c r="C8" s="193" t="str">
        <f>QCI!C8</f>
        <v>PAVIMENTAÇÃO POLIÉDRICA RURAL</v>
      </c>
      <c r="D8" s="192"/>
      <c r="E8" s="194"/>
      <c r="F8" s="194"/>
      <c r="G8" s="194"/>
      <c r="H8" s="57"/>
    </row>
    <row r="9" spans="1:8" ht="12.75">
      <c r="A9" s="253" t="str">
        <f>QCI!A9</f>
        <v>Local da Obra:</v>
      </c>
      <c r="B9" s="253"/>
      <c r="C9" s="193" t="str">
        <f>QCI!C9</f>
        <v>Perimetro Rural</v>
      </c>
      <c r="D9" s="192"/>
      <c r="E9" s="194"/>
      <c r="F9" s="194"/>
      <c r="G9" s="194"/>
      <c r="H9" s="57"/>
    </row>
    <row r="10" spans="1:8" ht="12.75">
      <c r="A10" s="253" t="str">
        <f>QCI!A10</f>
        <v>Empresa Prop.:</v>
      </c>
      <c r="B10" s="253"/>
      <c r="C10" s="193" t="str">
        <f>QCI!C10</f>
        <v>xxxxxxxxxxxxxx</v>
      </c>
      <c r="D10" s="192"/>
      <c r="E10" s="194"/>
      <c r="F10" s="194"/>
      <c r="G10" s="194"/>
      <c r="H10" s="57"/>
    </row>
    <row r="11" spans="1:8" ht="12.75">
      <c r="A11" s="253" t="str">
        <f>QCI!A11</f>
        <v>CNPJ:</v>
      </c>
      <c r="B11" s="253"/>
      <c r="C11" s="193" t="str">
        <f>QCI!C11</f>
        <v>xxxxxxxxxxxxxx</v>
      </c>
      <c r="D11" s="192"/>
      <c r="E11" s="195"/>
      <c r="F11" s="262" t="s">
        <v>125</v>
      </c>
      <c r="G11" s="262"/>
      <c r="H11" s="262"/>
    </row>
    <row r="12" spans="1:8" ht="12.75">
      <c r="A12" s="253" t="str">
        <f>QCI!A12</f>
        <v>Data Base:</v>
      </c>
      <c r="B12" s="253"/>
      <c r="C12" s="198">
        <f>QCI!C12</f>
        <v>43038</v>
      </c>
      <c r="D12" s="192"/>
      <c r="E12" s="195"/>
      <c r="F12" s="262" t="s">
        <v>126</v>
      </c>
      <c r="G12" s="262"/>
      <c r="H12" s="262"/>
    </row>
    <row r="13" spans="1:8" ht="12.75">
      <c r="A13" s="261" t="str">
        <f>QCI!A13</f>
        <v>BDI Adotado </v>
      </c>
      <c r="B13" s="261"/>
      <c r="C13" s="142">
        <f>QCI!C13</f>
        <v>0.2685</v>
      </c>
      <c r="D13" s="95"/>
      <c r="E13" s="97"/>
      <c r="F13" s="262" t="s">
        <v>127</v>
      </c>
      <c r="G13" s="262"/>
      <c r="H13" s="262"/>
    </row>
    <row r="14" spans="1:8" ht="12.75" customHeight="1">
      <c r="A14" s="59"/>
      <c r="B14" s="56"/>
      <c r="C14" s="55"/>
      <c r="D14" s="57"/>
      <c r="E14" s="57"/>
      <c r="F14" s="57"/>
      <c r="G14" s="57"/>
      <c r="H14" s="57"/>
    </row>
    <row r="15" spans="1:8" s="1" customFormat="1" ht="25.5" customHeight="1">
      <c r="A15" s="98" t="s">
        <v>74</v>
      </c>
      <c r="B15" s="98" t="s">
        <v>75</v>
      </c>
      <c r="C15" s="98" t="s">
        <v>76</v>
      </c>
      <c r="D15" s="98" t="s">
        <v>131</v>
      </c>
      <c r="E15" s="98" t="s">
        <v>77</v>
      </c>
      <c r="F15" s="98" t="s">
        <v>136</v>
      </c>
      <c r="G15" s="98" t="s">
        <v>78</v>
      </c>
      <c r="H15" s="98" t="s">
        <v>79</v>
      </c>
    </row>
    <row r="16" spans="1:8" s="1" customFormat="1" ht="14.25" customHeight="1">
      <c r="A16" s="60"/>
      <c r="B16" s="58"/>
      <c r="C16" s="58"/>
      <c r="D16" s="58"/>
      <c r="E16" s="58"/>
      <c r="F16" s="58"/>
      <c r="G16" s="58"/>
      <c r="H16" s="58"/>
    </row>
    <row r="17" spans="1:8" s="2" customFormat="1" ht="12.75">
      <c r="A17" s="61">
        <v>1</v>
      </c>
      <c r="B17" s="61" t="s">
        <v>165</v>
      </c>
      <c r="C17" s="61" t="s">
        <v>143</v>
      </c>
      <c r="D17" s="99"/>
      <c r="E17" s="100"/>
      <c r="F17" s="101" t="s">
        <v>24</v>
      </c>
      <c r="G17" s="101"/>
      <c r="H17" s="208">
        <f>SUM(H18:H30)</f>
        <v>185285.67</v>
      </c>
    </row>
    <row r="18" spans="1:8" s="2" customFormat="1" ht="12.75">
      <c r="A18" s="174"/>
      <c r="B18" s="184"/>
      <c r="C18" s="157"/>
      <c r="D18" s="156"/>
      <c r="E18" s="158"/>
      <c r="F18" s="158"/>
      <c r="G18" s="199"/>
      <c r="H18" s="207"/>
    </row>
    <row r="19" spans="1:11" s="2" customFormat="1" ht="12.75">
      <c r="A19" s="174"/>
      <c r="B19" s="185"/>
      <c r="C19" s="157"/>
      <c r="D19" s="156"/>
      <c r="E19" s="182"/>
      <c r="F19" s="182"/>
      <c r="G19" s="200"/>
      <c r="H19" s="207"/>
      <c r="K19"/>
    </row>
    <row r="20" spans="1:11" s="2" customFormat="1" ht="22.5">
      <c r="A20" s="174" t="s">
        <v>133</v>
      </c>
      <c r="B20" s="185">
        <v>72961</v>
      </c>
      <c r="C20" s="157" t="s">
        <v>144</v>
      </c>
      <c r="D20" s="156" t="s">
        <v>13</v>
      </c>
      <c r="E20" s="182"/>
      <c r="F20" s="182">
        <v>1.15</v>
      </c>
      <c r="G20" s="200">
        <f aca="true" t="shared" si="0" ref="G20:G29">ROUND((F20*$C$13)+F20,2)</f>
        <v>1.46</v>
      </c>
      <c r="H20" s="207">
        <f>ROUND((G20*E20),2)</f>
        <v>0</v>
      </c>
      <c r="K20"/>
    </row>
    <row r="21" spans="1:11" s="2" customFormat="1" ht="22.5">
      <c r="A21" s="174" t="s">
        <v>134</v>
      </c>
      <c r="B21" s="185" t="s">
        <v>151</v>
      </c>
      <c r="C21" s="157" t="s">
        <v>145</v>
      </c>
      <c r="D21" s="156" t="s">
        <v>13</v>
      </c>
      <c r="E21" s="182"/>
      <c r="F21" s="182">
        <v>1.63</v>
      </c>
      <c r="G21" s="200">
        <f t="shared" si="0"/>
        <v>2.07</v>
      </c>
      <c r="H21" s="207">
        <f aca="true" t="shared" si="1" ref="H21:H27">ROUND((G21*E21),2)</f>
        <v>0</v>
      </c>
      <c r="K21"/>
    </row>
    <row r="22" spans="1:11" s="2" customFormat="1" ht="22.5">
      <c r="A22" s="174" t="s">
        <v>153</v>
      </c>
      <c r="B22" s="185">
        <v>72887</v>
      </c>
      <c r="C22" s="157" t="s">
        <v>146</v>
      </c>
      <c r="D22" s="156" t="s">
        <v>147</v>
      </c>
      <c r="E22" s="182"/>
      <c r="F22" s="182">
        <v>0.94</v>
      </c>
      <c r="G22" s="200">
        <f t="shared" si="0"/>
        <v>1.19</v>
      </c>
      <c r="H22" s="207">
        <f t="shared" si="1"/>
        <v>0</v>
      </c>
      <c r="K22"/>
    </row>
    <row r="23" spans="1:11" s="2" customFormat="1" ht="22.5">
      <c r="A23" s="174" t="s">
        <v>154</v>
      </c>
      <c r="B23" s="185">
        <v>95683</v>
      </c>
      <c r="C23" s="157" t="s">
        <v>159</v>
      </c>
      <c r="D23" s="156" t="s">
        <v>13</v>
      </c>
      <c r="E23" s="182">
        <v>6085</v>
      </c>
      <c r="F23" s="182">
        <v>12.58</v>
      </c>
      <c r="G23" s="200">
        <f t="shared" si="0"/>
        <v>15.96</v>
      </c>
      <c r="H23" s="207">
        <f>ROUND((G23*E23),2)</f>
        <v>97116.6</v>
      </c>
      <c r="K23" s="209"/>
    </row>
    <row r="24" spans="1:11" s="2" customFormat="1" ht="22.5">
      <c r="A24" s="174" t="s">
        <v>155</v>
      </c>
      <c r="B24" s="185">
        <v>72887</v>
      </c>
      <c r="C24" s="157" t="s">
        <v>148</v>
      </c>
      <c r="D24" s="156" t="s">
        <v>147</v>
      </c>
      <c r="E24" s="182">
        <f>(E23*0.15)*15</f>
        <v>13691.25</v>
      </c>
      <c r="F24" s="182">
        <v>0.94</v>
      </c>
      <c r="G24" s="200">
        <f t="shared" si="0"/>
        <v>1.19</v>
      </c>
      <c r="H24" s="207">
        <f>ROUND((G24*E24),2)</f>
        <v>16292.59</v>
      </c>
      <c r="K24"/>
    </row>
    <row r="25" spans="1:11" s="2" customFormat="1" ht="12.75">
      <c r="A25" s="174" t="s">
        <v>156</v>
      </c>
      <c r="B25" s="185">
        <v>72974</v>
      </c>
      <c r="C25" s="157" t="s">
        <v>161</v>
      </c>
      <c r="D25" s="156" t="s">
        <v>13</v>
      </c>
      <c r="E25" s="182">
        <f>1400*6</f>
        <v>8400</v>
      </c>
      <c r="F25" s="182">
        <v>5.43</v>
      </c>
      <c r="G25" s="200">
        <f>ROUND((F25*$C$13)+F25,2)</f>
        <v>6.89</v>
      </c>
      <c r="H25" s="207">
        <f t="shared" si="1"/>
        <v>57876</v>
      </c>
      <c r="K25"/>
    </row>
    <row r="26" spans="1:11" s="2" customFormat="1" ht="12.75">
      <c r="A26" s="174" t="s">
        <v>157</v>
      </c>
      <c r="B26" s="185" t="s">
        <v>135</v>
      </c>
      <c r="C26" s="157" t="s">
        <v>149</v>
      </c>
      <c r="D26" s="156" t="s">
        <v>72</v>
      </c>
      <c r="E26" s="182"/>
      <c r="F26" s="182">
        <v>61.45</v>
      </c>
      <c r="G26" s="200">
        <f t="shared" si="0"/>
        <v>77.95</v>
      </c>
      <c r="H26" s="207">
        <f t="shared" si="1"/>
        <v>0</v>
      </c>
      <c r="K26"/>
    </row>
    <row r="27" spans="1:11" s="2" customFormat="1" ht="12.75">
      <c r="A27" s="174" t="s">
        <v>158</v>
      </c>
      <c r="B27" s="185" t="s">
        <v>152</v>
      </c>
      <c r="C27" s="157" t="s">
        <v>150</v>
      </c>
      <c r="D27" s="156" t="s">
        <v>13</v>
      </c>
      <c r="E27" s="182"/>
      <c r="F27" s="182">
        <v>0.39</v>
      </c>
      <c r="G27" s="200">
        <f t="shared" si="0"/>
        <v>0.49</v>
      </c>
      <c r="H27" s="207">
        <f t="shared" si="1"/>
        <v>0</v>
      </c>
      <c r="K27"/>
    </row>
    <row r="28" spans="1:11" s="2" customFormat="1" ht="22.5">
      <c r="A28" s="174" t="s">
        <v>162</v>
      </c>
      <c r="B28" s="185">
        <v>72978</v>
      </c>
      <c r="C28" s="157" t="s">
        <v>168</v>
      </c>
      <c r="D28" s="156" t="s">
        <v>73</v>
      </c>
      <c r="E28" s="182">
        <v>2032</v>
      </c>
      <c r="F28" s="182">
        <v>5.43</v>
      </c>
      <c r="G28" s="200">
        <f t="shared" si="0"/>
        <v>6.89</v>
      </c>
      <c r="H28" s="207">
        <f>ROUND((G28*E28),2)</f>
        <v>14000.48</v>
      </c>
      <c r="K28"/>
    </row>
    <row r="29" spans="1:11" s="2" customFormat="1" ht="22.5">
      <c r="A29" s="174" t="s">
        <v>163</v>
      </c>
      <c r="B29" s="185">
        <v>72972</v>
      </c>
      <c r="C29" s="157" t="s">
        <v>164</v>
      </c>
      <c r="D29" s="156" t="s">
        <v>13</v>
      </c>
      <c r="E29" s="182"/>
      <c r="F29" s="182">
        <v>0.86</v>
      </c>
      <c r="G29" s="200">
        <f t="shared" si="0"/>
        <v>1.09</v>
      </c>
      <c r="H29" s="207">
        <f>ROUND((G29*E29),2)</f>
        <v>0</v>
      </c>
      <c r="K29"/>
    </row>
    <row r="30" spans="1:11" s="2" customFormat="1" ht="12.75">
      <c r="A30" s="174"/>
      <c r="B30" s="185"/>
      <c r="C30" s="157"/>
      <c r="D30" s="156"/>
      <c r="E30" s="182"/>
      <c r="F30" s="182"/>
      <c r="G30" s="200"/>
      <c r="H30" s="207"/>
      <c r="K30"/>
    </row>
    <row r="31" spans="1:11" s="2" customFormat="1" ht="12.75">
      <c r="A31" s="61">
        <v>2</v>
      </c>
      <c r="B31" s="61" t="s">
        <v>165</v>
      </c>
      <c r="C31" s="61" t="s">
        <v>166</v>
      </c>
      <c r="D31" s="99"/>
      <c r="E31" s="100"/>
      <c r="F31" s="101" t="s">
        <v>24</v>
      </c>
      <c r="G31" s="101"/>
      <c r="H31" s="208">
        <f>SUM(H32:H43)</f>
        <v>11047.7</v>
      </c>
      <c r="K31"/>
    </row>
    <row r="32" spans="1:11" s="2" customFormat="1" ht="12.75">
      <c r="A32" s="174"/>
      <c r="B32" s="185"/>
      <c r="C32" s="157"/>
      <c r="D32" s="156"/>
      <c r="E32" s="158"/>
      <c r="F32" s="182"/>
      <c r="G32" s="200"/>
      <c r="H32" s="207"/>
      <c r="K32"/>
    </row>
    <row r="33" spans="1:11" s="2" customFormat="1" ht="22.5">
      <c r="A33" s="174"/>
      <c r="B33" s="185">
        <v>72961</v>
      </c>
      <c r="C33" s="157" t="s">
        <v>144</v>
      </c>
      <c r="D33" s="156" t="s">
        <v>13</v>
      </c>
      <c r="E33" s="182"/>
      <c r="F33" s="182">
        <v>1.15</v>
      </c>
      <c r="G33" s="200">
        <f aca="true" t="shared" si="2" ref="G33:G41">ROUND((F33*$C$13)+F33,2)</f>
        <v>1.46</v>
      </c>
      <c r="H33" s="207">
        <f aca="true" t="shared" si="3" ref="H33:H42">ROUND((G33*E33),2)</f>
        <v>0</v>
      </c>
      <c r="K33"/>
    </row>
    <row r="34" spans="1:11" s="2" customFormat="1" ht="22.5">
      <c r="A34" s="174"/>
      <c r="B34" s="185" t="s">
        <v>151</v>
      </c>
      <c r="C34" s="157" t="s">
        <v>145</v>
      </c>
      <c r="D34" s="156" t="s">
        <v>13</v>
      </c>
      <c r="E34" s="182"/>
      <c r="F34" s="182">
        <v>1.63</v>
      </c>
      <c r="G34" s="200">
        <f t="shared" si="2"/>
        <v>2.07</v>
      </c>
      <c r="H34" s="207">
        <f t="shared" si="3"/>
        <v>0</v>
      </c>
      <c r="K34"/>
    </row>
    <row r="35" spans="1:11" s="2" customFormat="1" ht="22.5">
      <c r="A35" s="174"/>
      <c r="B35" s="185">
        <v>72887</v>
      </c>
      <c r="C35" s="157" t="s">
        <v>146</v>
      </c>
      <c r="D35" s="156" t="s">
        <v>147</v>
      </c>
      <c r="E35" s="182"/>
      <c r="F35" s="182">
        <v>0.94</v>
      </c>
      <c r="G35" s="200">
        <f t="shared" si="2"/>
        <v>1.19</v>
      </c>
      <c r="H35" s="207">
        <f t="shared" si="3"/>
        <v>0</v>
      </c>
      <c r="K35"/>
    </row>
    <row r="36" spans="1:11" s="2" customFormat="1" ht="22.5">
      <c r="A36" s="174"/>
      <c r="B36" s="185">
        <v>95683</v>
      </c>
      <c r="C36" s="157" t="s">
        <v>159</v>
      </c>
      <c r="D36" s="156" t="s">
        <v>13</v>
      </c>
      <c r="E36" s="182">
        <v>365.3</v>
      </c>
      <c r="F36" s="182">
        <v>12.58</v>
      </c>
      <c r="G36" s="200">
        <f t="shared" si="2"/>
        <v>15.96</v>
      </c>
      <c r="H36" s="207">
        <f t="shared" si="3"/>
        <v>5830.19</v>
      </c>
      <c r="K36"/>
    </row>
    <row r="37" spans="1:11" s="2" customFormat="1" ht="22.5">
      <c r="A37" s="174"/>
      <c r="B37" s="185">
        <v>72887</v>
      </c>
      <c r="C37" s="157" t="s">
        <v>148</v>
      </c>
      <c r="D37" s="156" t="s">
        <v>147</v>
      </c>
      <c r="E37" s="182">
        <f>(E36*0.15)*15</f>
        <v>821.9250000000001</v>
      </c>
      <c r="F37" s="182">
        <v>0.94</v>
      </c>
      <c r="G37" s="200">
        <f t="shared" si="2"/>
        <v>1.19</v>
      </c>
      <c r="H37" s="207">
        <f t="shared" si="3"/>
        <v>978.09</v>
      </c>
      <c r="K37"/>
    </row>
    <row r="38" spans="1:11" s="2" customFormat="1" ht="12.75">
      <c r="A38" s="174"/>
      <c r="B38" s="185">
        <v>72974</v>
      </c>
      <c r="C38" s="157" t="s">
        <v>161</v>
      </c>
      <c r="D38" s="156" t="s">
        <v>13</v>
      </c>
      <c r="E38" s="182">
        <f>E36</f>
        <v>365.3</v>
      </c>
      <c r="F38" s="182">
        <v>5.43</v>
      </c>
      <c r="G38" s="200">
        <f t="shared" si="2"/>
        <v>6.89</v>
      </c>
      <c r="H38" s="207">
        <f t="shared" si="3"/>
        <v>2516.92</v>
      </c>
      <c r="K38"/>
    </row>
    <row r="39" spans="1:11" s="2" customFormat="1" ht="12.75">
      <c r="A39" s="174"/>
      <c r="B39" s="185" t="s">
        <v>135</v>
      </c>
      <c r="C39" s="157" t="s">
        <v>149</v>
      </c>
      <c r="D39" s="156" t="s">
        <v>72</v>
      </c>
      <c r="E39" s="182"/>
      <c r="F39" s="182">
        <v>61.45</v>
      </c>
      <c r="G39" s="200">
        <f t="shared" si="2"/>
        <v>77.95</v>
      </c>
      <c r="H39" s="207">
        <f t="shared" si="3"/>
        <v>0</v>
      </c>
      <c r="K39"/>
    </row>
    <row r="40" spans="1:11" s="2" customFormat="1" ht="12.75">
      <c r="A40" s="174"/>
      <c r="B40" s="185" t="s">
        <v>152</v>
      </c>
      <c r="C40" s="157" t="s">
        <v>150</v>
      </c>
      <c r="D40" s="156" t="s">
        <v>13</v>
      </c>
      <c r="E40" s="182"/>
      <c r="F40" s="182">
        <v>0.39</v>
      </c>
      <c r="G40" s="200">
        <f t="shared" si="2"/>
        <v>0.49</v>
      </c>
      <c r="H40" s="207">
        <f t="shared" si="3"/>
        <v>0</v>
      </c>
      <c r="K40"/>
    </row>
    <row r="41" spans="1:11" s="2" customFormat="1" ht="22.5">
      <c r="A41" s="174"/>
      <c r="B41" s="185">
        <v>72978</v>
      </c>
      <c r="C41" s="157" t="s">
        <v>160</v>
      </c>
      <c r="D41" s="156" t="s">
        <v>73</v>
      </c>
      <c r="E41" s="182">
        <v>250</v>
      </c>
      <c r="F41" s="182">
        <v>5.43</v>
      </c>
      <c r="G41" s="200">
        <f t="shared" si="2"/>
        <v>6.89</v>
      </c>
      <c r="H41" s="207">
        <f t="shared" si="3"/>
        <v>1722.5</v>
      </c>
      <c r="K41"/>
    </row>
    <row r="42" spans="1:11" s="2" customFormat="1" ht="22.5">
      <c r="A42" s="174"/>
      <c r="B42" s="185">
        <v>72972</v>
      </c>
      <c r="C42" s="157" t="s">
        <v>164</v>
      </c>
      <c r="D42" s="156" t="s">
        <v>13</v>
      </c>
      <c r="E42" s="182"/>
      <c r="F42" s="182">
        <v>0.86</v>
      </c>
      <c r="G42" s="200">
        <f>ROUND((F42*$C$13)+F42,2)</f>
        <v>1.09</v>
      </c>
      <c r="H42" s="207">
        <f t="shared" si="3"/>
        <v>0</v>
      </c>
      <c r="K42"/>
    </row>
    <row r="43" spans="1:11" s="2" customFormat="1" ht="12.75">
      <c r="A43" s="174"/>
      <c r="B43" s="185"/>
      <c r="C43" s="157"/>
      <c r="D43" s="156"/>
      <c r="E43" s="158"/>
      <c r="F43" s="182"/>
      <c r="G43" s="200"/>
      <c r="H43" s="175"/>
      <c r="K43"/>
    </row>
    <row r="44" spans="1:8" ht="12.75">
      <c r="A44" s="178"/>
      <c r="B44" s="187"/>
      <c r="C44" s="154"/>
      <c r="D44" s="153"/>
      <c r="E44" s="183"/>
      <c r="F44" s="182"/>
      <c r="G44" s="200"/>
      <c r="H44" s="175"/>
    </row>
    <row r="45" spans="1:8" ht="12.75">
      <c r="A45" s="177"/>
      <c r="B45" s="186"/>
      <c r="C45" s="151"/>
      <c r="D45" s="150"/>
      <c r="E45" s="152"/>
      <c r="F45" s="152"/>
      <c r="G45" s="201"/>
      <c r="H45" s="176"/>
    </row>
    <row r="46" spans="1:8" ht="12.75" hidden="1">
      <c r="A46" s="177"/>
      <c r="B46" s="150"/>
      <c r="C46" s="151"/>
      <c r="D46" s="150"/>
      <c r="E46" s="152"/>
      <c r="F46" s="152"/>
      <c r="G46" s="201"/>
      <c r="H46" s="176"/>
    </row>
    <row r="47" spans="1:8" ht="12.75" hidden="1">
      <c r="A47" s="178"/>
      <c r="B47" s="153"/>
      <c r="C47" s="154"/>
      <c r="D47" s="153"/>
      <c r="E47" s="155"/>
      <c r="F47" s="155"/>
      <c r="G47" s="202"/>
      <c r="H47" s="179"/>
    </row>
    <row r="48" spans="1:8" ht="12.75">
      <c r="A48" s="265" t="s">
        <v>80</v>
      </c>
      <c r="B48" s="265"/>
      <c r="C48" s="265"/>
      <c r="D48" s="265"/>
      <c r="E48" s="265"/>
      <c r="F48" s="265"/>
      <c r="G48" s="263">
        <f>ROUND(G50/(1+C13),2)</f>
        <v>154776.01</v>
      </c>
      <c r="H48" s="264"/>
    </row>
    <row r="49" spans="1:8" ht="12.75">
      <c r="A49" s="265" t="s">
        <v>83</v>
      </c>
      <c r="B49" s="265"/>
      <c r="C49" s="265"/>
      <c r="D49" s="265"/>
      <c r="E49" s="265"/>
      <c r="F49" s="265"/>
      <c r="G49" s="263">
        <f>G50-G48</f>
        <v>41557.360000000015</v>
      </c>
      <c r="H49" s="264"/>
    </row>
    <row r="50" spans="1:8" ht="12.75">
      <c r="A50" s="265" t="s">
        <v>81</v>
      </c>
      <c r="B50" s="265"/>
      <c r="C50" s="265"/>
      <c r="D50" s="265"/>
      <c r="E50" s="265"/>
      <c r="F50" s="265"/>
      <c r="G50" s="263">
        <f>H17+H31</f>
        <v>196333.37000000002</v>
      </c>
      <c r="H50" s="264"/>
    </row>
    <row r="55" spans="4:5" ht="12.75">
      <c r="D55" s="88" t="s">
        <v>118</v>
      </c>
      <c r="E55" s="279" t="str">
        <f>'P. BDI'!C42</f>
        <v>RAUL ZANELLA</v>
      </c>
    </row>
    <row r="56" spans="4:5" ht="12.75">
      <c r="D56" s="147" t="s">
        <v>120</v>
      </c>
      <c r="E56" s="280" t="str">
        <f>'P. BDI'!C43</f>
        <v>CREA-PR 136.200/D</v>
      </c>
    </row>
    <row r="57" ht="12.75">
      <c r="D57" s="89"/>
    </row>
    <row r="58" ht="12.75">
      <c r="D58" s="89"/>
    </row>
    <row r="59" ht="12.75">
      <c r="D59" s="76"/>
    </row>
    <row r="60" ht="12.75">
      <c r="D60" s="62"/>
    </row>
    <row r="61" spans="4:5" ht="12.75">
      <c r="D61" s="88" t="s">
        <v>119</v>
      </c>
      <c r="E61" s="279" t="str">
        <f>'P. BDI'!C48</f>
        <v>RAUL CAMILO ISOTTON </v>
      </c>
    </row>
    <row r="62" spans="4:5" ht="12.75">
      <c r="D62" s="147" t="s">
        <v>61</v>
      </c>
      <c r="E62" s="280" t="str">
        <f>'P. BDI'!C49</f>
        <v>PREFEITO </v>
      </c>
    </row>
  </sheetData>
  <sheetProtection/>
  <mergeCells count="22">
    <mergeCell ref="A2:H3"/>
    <mergeCell ref="A5:B5"/>
    <mergeCell ref="A6:B6"/>
    <mergeCell ref="A7:B7"/>
    <mergeCell ref="A8:B8"/>
    <mergeCell ref="A9:B9"/>
    <mergeCell ref="F6:G6"/>
    <mergeCell ref="D6:E6"/>
    <mergeCell ref="F5:G5"/>
    <mergeCell ref="A10:B10"/>
    <mergeCell ref="A11:B11"/>
    <mergeCell ref="G49:H49"/>
    <mergeCell ref="A48:F48"/>
    <mergeCell ref="A12:B12"/>
    <mergeCell ref="A49:F49"/>
    <mergeCell ref="A13:B13"/>
    <mergeCell ref="F11:H11"/>
    <mergeCell ref="F12:H12"/>
    <mergeCell ref="F13:H13"/>
    <mergeCell ref="G48:H48"/>
    <mergeCell ref="G50:H50"/>
    <mergeCell ref="A50:F50"/>
  </mergeCells>
  <conditionalFormatting sqref="C32:C47 C18:C30">
    <cfRule type="expression" priority="4212" dxfId="34" stopIfTrue="1">
      <formula>Orçamento!#REF!=1</formula>
    </cfRule>
    <cfRule type="expression" priority="4213" dxfId="35" stopIfTrue="1">
      <formula>Orçamento!#REF!=2</formula>
    </cfRule>
    <cfRule type="expression" priority="4214" dxfId="36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5"/>
      <c r="B1" s="6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13.5" thickBot="1">
      <c r="A2" s="9"/>
      <c r="B2" s="50" t="e">
        <f>#REF!</f>
        <v>#REF!</v>
      </c>
      <c r="C2" s="10"/>
      <c r="D2" s="52" t="s">
        <v>21</v>
      </c>
      <c r="E2" s="53"/>
      <c r="F2" s="54"/>
      <c r="G2" s="51"/>
      <c r="H2" s="10"/>
      <c r="I2" s="10"/>
      <c r="J2" s="10"/>
      <c r="K2" s="10"/>
      <c r="L2" s="10"/>
      <c r="M2" s="10"/>
      <c r="N2" s="10"/>
      <c r="O2" s="10"/>
      <c r="P2" s="11"/>
    </row>
    <row r="3" spans="1:16" ht="12.75">
      <c r="A3" s="9"/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2.75">
      <c r="A4" s="9"/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2.75">
      <c r="A5" s="1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12.75">
      <c r="A6" s="12"/>
      <c r="B6" s="13" t="s">
        <v>0</v>
      </c>
      <c r="C6" s="13" t="s">
        <v>1</v>
      </c>
      <c r="D6" s="13"/>
      <c r="E6" s="44" t="s">
        <v>6</v>
      </c>
      <c r="F6" s="13"/>
      <c r="G6" s="44" t="s">
        <v>7</v>
      </c>
      <c r="H6" s="13"/>
      <c r="I6" s="44" t="s">
        <v>8</v>
      </c>
      <c r="J6" s="13"/>
      <c r="K6" s="44" t="s">
        <v>9</v>
      </c>
      <c r="L6" s="13"/>
      <c r="M6" s="44" t="s">
        <v>10</v>
      </c>
      <c r="N6" s="13"/>
      <c r="O6" s="44" t="s">
        <v>11</v>
      </c>
      <c r="P6" s="14"/>
    </row>
    <row r="7" spans="1:16" ht="12.75">
      <c r="A7" s="12"/>
      <c r="B7" s="15"/>
      <c r="C7" s="16" t="s">
        <v>2</v>
      </c>
      <c r="D7" s="15" t="s">
        <v>3</v>
      </c>
      <c r="E7" s="15" t="s">
        <v>2</v>
      </c>
      <c r="F7" s="15" t="s">
        <v>3</v>
      </c>
      <c r="G7" s="15" t="s">
        <v>2</v>
      </c>
      <c r="H7" s="15" t="s">
        <v>3</v>
      </c>
      <c r="I7" s="15" t="s">
        <v>2</v>
      </c>
      <c r="J7" s="15" t="s">
        <v>3</v>
      </c>
      <c r="K7" s="15" t="s">
        <v>2</v>
      </c>
      <c r="L7" s="15" t="s">
        <v>3</v>
      </c>
      <c r="M7" s="15" t="s">
        <v>2</v>
      </c>
      <c r="N7" s="15" t="s">
        <v>3</v>
      </c>
      <c r="O7" s="15" t="s">
        <v>2</v>
      </c>
      <c r="P7" s="17" t="s">
        <v>3</v>
      </c>
    </row>
    <row r="8" spans="1:16" ht="12.75">
      <c r="A8" s="12">
        <v>1</v>
      </c>
      <c r="B8" s="18" t="e">
        <f>#REF!</f>
        <v>#REF!</v>
      </c>
      <c r="C8" s="16" t="e">
        <f>Orçamento!#REF!</f>
        <v>#REF!</v>
      </c>
      <c r="D8" s="19" t="e">
        <f aca="true" t="shared" si="0" ref="D8:D18">C8/$C$19</f>
        <v>#REF!</v>
      </c>
      <c r="E8" s="20" t="e">
        <f>C8/3</f>
        <v>#REF!</v>
      </c>
      <c r="F8" s="21" t="e">
        <f>E8/C19</f>
        <v>#REF!</v>
      </c>
      <c r="G8" s="20" t="e">
        <f>E8</f>
        <v>#REF!</v>
      </c>
      <c r="H8" s="21" t="e">
        <f>G8/$C$19</f>
        <v>#REF!</v>
      </c>
      <c r="I8" s="20" t="e">
        <f>G8</f>
        <v>#REF!</v>
      </c>
      <c r="J8" s="21" t="e">
        <f>I8/$C$19</f>
        <v>#REF!</v>
      </c>
      <c r="K8" s="22"/>
      <c r="L8" s="22"/>
      <c r="M8" s="22"/>
      <c r="N8" s="22"/>
      <c r="O8" s="22"/>
      <c r="P8" s="23"/>
    </row>
    <row r="9" spans="1:16" ht="12.75">
      <c r="A9" s="12">
        <v>2</v>
      </c>
      <c r="B9" s="18" t="e">
        <f>#REF!</f>
        <v>#REF!</v>
      </c>
      <c r="C9" s="16" t="e">
        <f>Orçamento!#REF!</f>
        <v>#REF!</v>
      </c>
      <c r="D9" s="19" t="e">
        <f t="shared" si="0"/>
        <v>#REF!</v>
      </c>
      <c r="E9" s="20" t="e">
        <f>C9/6</f>
        <v>#REF!</v>
      </c>
      <c r="F9" s="21" t="e">
        <f>E9/$C$19</f>
        <v>#REF!</v>
      </c>
      <c r="G9" s="20" t="e">
        <f>E9</f>
        <v>#REF!</v>
      </c>
      <c r="H9" s="21" t="e">
        <f>G9/$C$19</f>
        <v>#REF!</v>
      </c>
      <c r="I9" s="20" t="e">
        <f>E9</f>
        <v>#REF!</v>
      </c>
      <c r="J9" s="21" t="e">
        <f>I9/$C$19</f>
        <v>#REF!</v>
      </c>
      <c r="K9" s="20" t="e">
        <f aca="true" t="shared" si="1" ref="K9:P9">I9</f>
        <v>#REF!</v>
      </c>
      <c r="L9" s="21" t="e">
        <f t="shared" si="1"/>
        <v>#REF!</v>
      </c>
      <c r="M9" s="20" t="e">
        <f t="shared" si="1"/>
        <v>#REF!</v>
      </c>
      <c r="N9" s="21" t="e">
        <f t="shared" si="1"/>
        <v>#REF!</v>
      </c>
      <c r="O9" s="20" t="e">
        <f t="shared" si="1"/>
        <v>#REF!</v>
      </c>
      <c r="P9" s="24" t="e">
        <f t="shared" si="1"/>
        <v>#REF!</v>
      </c>
    </row>
    <row r="10" spans="1:16" ht="12.75">
      <c r="A10" s="12">
        <v>3</v>
      </c>
      <c r="B10" s="18" t="e">
        <f>#REF!</f>
        <v>#REF!</v>
      </c>
      <c r="C10" s="16" t="e">
        <f>Orçamento!#REF!</f>
        <v>#REF!</v>
      </c>
      <c r="D10" s="19" t="e">
        <f t="shared" si="0"/>
        <v>#REF!</v>
      </c>
      <c r="E10" s="20" t="e">
        <f>C10/12</f>
        <v>#REF!</v>
      </c>
      <c r="F10" s="21" t="e">
        <f>E10/$C$19</f>
        <v>#REF!</v>
      </c>
      <c r="G10" s="20" t="e">
        <f>E10</f>
        <v>#REF!</v>
      </c>
      <c r="H10" s="21" t="e">
        <f>G10/$C$19</f>
        <v>#REF!</v>
      </c>
      <c r="I10" s="20" t="e">
        <f>E10</f>
        <v>#REF!</v>
      </c>
      <c r="J10" s="21" t="e">
        <f>I10/$C$19</f>
        <v>#REF!</v>
      </c>
      <c r="K10" s="20" t="e">
        <f>I10</f>
        <v>#REF!</v>
      </c>
      <c r="L10" s="21" t="e">
        <f>K10/$C$19</f>
        <v>#REF!</v>
      </c>
      <c r="M10" s="20" t="e">
        <f>K10</f>
        <v>#REF!</v>
      </c>
      <c r="N10" s="21" t="e">
        <f>M10/$C$19</f>
        <v>#REF!</v>
      </c>
      <c r="O10" s="20" t="e">
        <f>M10</f>
        <v>#REF!</v>
      </c>
      <c r="P10" s="24" t="e">
        <f>O10/$C$19</f>
        <v>#REF!</v>
      </c>
    </row>
    <row r="11" spans="1:16" ht="12.75">
      <c r="A11" s="12">
        <v>4</v>
      </c>
      <c r="B11" s="18" t="e">
        <f>#REF!</f>
        <v>#REF!</v>
      </c>
      <c r="C11" s="16" t="e">
        <f>Orçamento!#REF!</f>
        <v>#REF!</v>
      </c>
      <c r="D11" s="19" t="e">
        <f t="shared" si="0"/>
        <v>#REF!</v>
      </c>
      <c r="E11" s="22"/>
      <c r="F11" s="25"/>
      <c r="G11" s="22"/>
      <c r="H11" s="25"/>
      <c r="I11" s="22"/>
      <c r="J11" s="25"/>
      <c r="K11" s="22"/>
      <c r="L11" s="26"/>
      <c r="M11" s="22"/>
      <c r="N11" s="26"/>
      <c r="O11" s="22"/>
      <c r="P11" s="27"/>
    </row>
    <row r="12" spans="1:16" ht="12.75">
      <c r="A12" s="12">
        <v>5</v>
      </c>
      <c r="B12" s="18" t="e">
        <f>#REF!</f>
        <v>#REF!</v>
      </c>
      <c r="C12" s="16" t="e">
        <f>Orçamento!#REF!</f>
        <v>#REF!</v>
      </c>
      <c r="D12" s="19" t="e">
        <f t="shared" si="0"/>
        <v>#REF!</v>
      </c>
      <c r="E12" s="22"/>
      <c r="F12" s="25"/>
      <c r="G12" s="22"/>
      <c r="H12" s="25"/>
      <c r="I12" s="22"/>
      <c r="J12" s="25"/>
      <c r="K12" s="22"/>
      <c r="L12" s="25"/>
      <c r="M12" s="22"/>
      <c r="N12" s="25"/>
      <c r="O12" s="22"/>
      <c r="P12" s="28"/>
    </row>
    <row r="13" spans="1:16" ht="12.75">
      <c r="A13" s="12">
        <v>6</v>
      </c>
      <c r="B13" s="18" t="e">
        <f>#REF!</f>
        <v>#REF!</v>
      </c>
      <c r="C13" s="16" t="e">
        <f>Orçamento!#REF!</f>
        <v>#REF!</v>
      </c>
      <c r="D13" s="19" t="e">
        <f t="shared" si="0"/>
        <v>#REF!</v>
      </c>
      <c r="E13" s="20" t="e">
        <f>C13/12</f>
        <v>#REF!</v>
      </c>
      <c r="F13" s="21" t="e">
        <f>E13/$C$19</f>
        <v>#REF!</v>
      </c>
      <c r="G13" s="20" t="e">
        <f>E13</f>
        <v>#REF!</v>
      </c>
      <c r="H13" s="21" t="e">
        <f>G13/$C$19</f>
        <v>#REF!</v>
      </c>
      <c r="I13" s="20" t="e">
        <f>E13</f>
        <v>#REF!</v>
      </c>
      <c r="J13" s="21" t="e">
        <f>I13/$C$19</f>
        <v>#REF!</v>
      </c>
      <c r="K13" s="20" t="e">
        <f>I13</f>
        <v>#REF!</v>
      </c>
      <c r="L13" s="21" t="e">
        <f>K13/$C$19</f>
        <v>#REF!</v>
      </c>
      <c r="M13" s="20" t="e">
        <f>K13</f>
        <v>#REF!</v>
      </c>
      <c r="N13" s="21" t="e">
        <f>M13/$C$19</f>
        <v>#REF!</v>
      </c>
      <c r="O13" s="20" t="e">
        <f>M13</f>
        <v>#REF!</v>
      </c>
      <c r="P13" s="24" t="e">
        <f>O13/$C$19</f>
        <v>#REF!</v>
      </c>
    </row>
    <row r="14" spans="1:16" ht="12.75">
      <c r="A14" s="12">
        <v>7</v>
      </c>
      <c r="B14" s="18" t="e">
        <f>#REF!</f>
        <v>#REF!</v>
      </c>
      <c r="C14" s="16" t="e">
        <f>Orçamento!#REF!</f>
        <v>#REF!</v>
      </c>
      <c r="D14" s="19" t="e">
        <f t="shared" si="0"/>
        <v>#REF!</v>
      </c>
      <c r="E14" s="20" t="e">
        <f>C14/12</f>
        <v>#REF!</v>
      </c>
      <c r="F14" s="21" t="e">
        <f>E14/$C$19</f>
        <v>#REF!</v>
      </c>
      <c r="G14" s="20" t="e">
        <f>E14</f>
        <v>#REF!</v>
      </c>
      <c r="H14" s="21" t="e">
        <f>G14/$C$19</f>
        <v>#REF!</v>
      </c>
      <c r="I14" s="20" t="e">
        <f>E14</f>
        <v>#REF!</v>
      </c>
      <c r="J14" s="21" t="e">
        <f>I14/$C$19</f>
        <v>#REF!</v>
      </c>
      <c r="K14" s="20" t="e">
        <f>I14</f>
        <v>#REF!</v>
      </c>
      <c r="L14" s="21" t="e">
        <f>K14/$C$19</f>
        <v>#REF!</v>
      </c>
      <c r="M14" s="20" t="e">
        <f>K14</f>
        <v>#REF!</v>
      </c>
      <c r="N14" s="21" t="e">
        <f>M14/$C$19</f>
        <v>#REF!</v>
      </c>
      <c r="O14" s="20" t="e">
        <f>M14</f>
        <v>#REF!</v>
      </c>
      <c r="P14" s="24" t="e">
        <f>O14/$C$19</f>
        <v>#REF!</v>
      </c>
    </row>
    <row r="15" spans="1:16" ht="12.75">
      <c r="A15" s="12">
        <v>8</v>
      </c>
      <c r="B15" s="18" t="e">
        <f>#REF!</f>
        <v>#REF!</v>
      </c>
      <c r="C15" s="16" t="e">
        <f>Orçamento!#REF!</f>
        <v>#REF!</v>
      </c>
      <c r="D15" s="19" t="e">
        <f t="shared" si="0"/>
        <v>#REF!</v>
      </c>
      <c r="E15" s="29"/>
      <c r="F15" s="26"/>
      <c r="G15" s="29"/>
      <c r="H15" s="26"/>
      <c r="I15" s="29"/>
      <c r="J15" s="26"/>
      <c r="K15" s="20" t="e">
        <f>C15/9</f>
        <v>#REF!</v>
      </c>
      <c r="L15" s="21" t="e">
        <f>K15/$C$19</f>
        <v>#REF!</v>
      </c>
      <c r="M15" s="20" t="e">
        <f>K15</f>
        <v>#REF!</v>
      </c>
      <c r="N15" s="21" t="e">
        <f>M15/$C$19</f>
        <v>#REF!</v>
      </c>
      <c r="O15" s="20" t="e">
        <f>K15</f>
        <v>#REF!</v>
      </c>
      <c r="P15" s="24" t="e">
        <f>O15/$C$19</f>
        <v>#REF!</v>
      </c>
    </row>
    <row r="16" spans="1:16" ht="12.75">
      <c r="A16" s="12">
        <v>9</v>
      </c>
      <c r="B16" s="18" t="e">
        <f>#REF!</f>
        <v>#REF!</v>
      </c>
      <c r="C16" s="16" t="e">
        <f>Orçamento!#REF!</f>
        <v>#REF!</v>
      </c>
      <c r="D16" s="19" t="e">
        <f t="shared" si="0"/>
        <v>#REF!</v>
      </c>
      <c r="E16" s="29"/>
      <c r="F16" s="26"/>
      <c r="G16" s="29"/>
      <c r="H16" s="26"/>
      <c r="I16" s="29"/>
      <c r="J16" s="26"/>
      <c r="K16" s="22"/>
      <c r="L16" s="25"/>
      <c r="M16" s="22"/>
      <c r="N16" s="25"/>
      <c r="O16" s="22"/>
      <c r="P16" s="28"/>
    </row>
    <row r="17" spans="1:16" ht="12.75">
      <c r="A17" s="12">
        <v>10</v>
      </c>
      <c r="B17" s="18" t="e">
        <f>#REF!</f>
        <v>#REF!</v>
      </c>
      <c r="C17" s="16" t="e">
        <f>Orçamento!#REF!</f>
        <v>#REF!</v>
      </c>
      <c r="D17" s="19" t="e">
        <f t="shared" si="0"/>
        <v>#REF!</v>
      </c>
      <c r="E17" s="29"/>
      <c r="F17" s="26"/>
      <c r="G17" s="29"/>
      <c r="H17" s="26"/>
      <c r="I17" s="29"/>
      <c r="J17" s="26"/>
      <c r="K17" s="22"/>
      <c r="L17" s="25"/>
      <c r="M17" s="22"/>
      <c r="N17" s="25"/>
      <c r="O17" s="22"/>
      <c r="P17" s="28"/>
    </row>
    <row r="18" spans="1:16" ht="12.75">
      <c r="A18" s="12">
        <v>11</v>
      </c>
      <c r="B18" s="18" t="e">
        <f>#REF!</f>
        <v>#REF!</v>
      </c>
      <c r="C18" s="16" t="e">
        <f>Orçamento!#REF!</f>
        <v>#REF!</v>
      </c>
      <c r="D18" s="19" t="e">
        <f t="shared" si="0"/>
        <v>#REF!</v>
      </c>
      <c r="E18" s="29"/>
      <c r="F18" s="26"/>
      <c r="G18" s="29"/>
      <c r="H18" s="26"/>
      <c r="I18" s="29"/>
      <c r="J18" s="26"/>
      <c r="K18" s="22"/>
      <c r="L18" s="25"/>
      <c r="M18" s="22"/>
      <c r="N18" s="25"/>
      <c r="O18" s="22"/>
      <c r="P18" s="28"/>
    </row>
    <row r="19" spans="1:16" ht="12.75">
      <c r="A19" s="12"/>
      <c r="B19" s="15" t="s">
        <v>4</v>
      </c>
      <c r="C19" s="30" t="e">
        <f aca="true" t="shared" si="2" ref="C19:P19">SUM(C8:C18)</f>
        <v>#REF!</v>
      </c>
      <c r="D19" s="31" t="e">
        <f t="shared" si="2"/>
        <v>#REF!</v>
      </c>
      <c r="E19" s="29" t="e">
        <f t="shared" si="2"/>
        <v>#REF!</v>
      </c>
      <c r="F19" s="26" t="e">
        <f t="shared" si="2"/>
        <v>#REF!</v>
      </c>
      <c r="G19" s="29" t="e">
        <f t="shared" si="2"/>
        <v>#REF!</v>
      </c>
      <c r="H19" s="26" t="e">
        <f t="shared" si="2"/>
        <v>#REF!</v>
      </c>
      <c r="I19" s="29" t="e">
        <f t="shared" si="2"/>
        <v>#REF!</v>
      </c>
      <c r="J19" s="26" t="e">
        <f t="shared" si="2"/>
        <v>#REF!</v>
      </c>
      <c r="K19" s="29" t="e">
        <f t="shared" si="2"/>
        <v>#REF!</v>
      </c>
      <c r="L19" s="26" t="e">
        <f t="shared" si="2"/>
        <v>#REF!</v>
      </c>
      <c r="M19" s="29" t="e">
        <f t="shared" si="2"/>
        <v>#REF!</v>
      </c>
      <c r="N19" s="26" t="e">
        <f t="shared" si="2"/>
        <v>#REF!</v>
      </c>
      <c r="O19" s="29" t="e">
        <f t="shared" si="2"/>
        <v>#REF!</v>
      </c>
      <c r="P19" s="27" t="e">
        <f t="shared" si="2"/>
        <v>#REF!</v>
      </c>
    </row>
    <row r="20" spans="1:16" ht="12.75">
      <c r="A20" s="12"/>
      <c r="B20" s="13" t="s">
        <v>5</v>
      </c>
      <c r="C20" s="13"/>
      <c r="D20" s="13"/>
      <c r="E20" s="32" t="e">
        <f>E19</f>
        <v>#REF!</v>
      </c>
      <c r="F20" s="33" t="e">
        <f>F19</f>
        <v>#REF!</v>
      </c>
      <c r="G20" s="32" t="e">
        <f aca="true" t="shared" si="3" ref="G20:M20">G19+E20</f>
        <v>#REF!</v>
      </c>
      <c r="H20" s="33" t="e">
        <f t="shared" si="3"/>
        <v>#REF!</v>
      </c>
      <c r="I20" s="32" t="e">
        <f t="shared" si="3"/>
        <v>#REF!</v>
      </c>
      <c r="J20" s="33" t="e">
        <f t="shared" si="3"/>
        <v>#REF!</v>
      </c>
      <c r="K20" s="32" t="e">
        <f t="shared" si="3"/>
        <v>#REF!</v>
      </c>
      <c r="L20" s="33" t="e">
        <f t="shared" si="3"/>
        <v>#REF!</v>
      </c>
      <c r="M20" s="32" t="e">
        <f t="shared" si="3"/>
        <v>#REF!</v>
      </c>
      <c r="N20" s="33" t="e">
        <f>L20+N19</f>
        <v>#REF!</v>
      </c>
      <c r="O20" s="32" t="e">
        <f>M20+O19</f>
        <v>#REF!</v>
      </c>
      <c r="P20" s="34" t="e">
        <f>N20+P19</f>
        <v>#REF!</v>
      </c>
    </row>
    <row r="21" spans="1:16" ht="12.75">
      <c r="A21" s="45"/>
      <c r="B21" s="46"/>
      <c r="C21" s="46"/>
      <c r="D21" s="46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9"/>
    </row>
    <row r="22" spans="1:16" ht="12.75">
      <c r="A22" s="12" t="s">
        <v>14</v>
      </c>
      <c r="B22" s="13" t="s">
        <v>0</v>
      </c>
      <c r="C22" s="13" t="s">
        <v>1</v>
      </c>
      <c r="D22" s="13"/>
      <c r="E22" s="3" t="s">
        <v>15</v>
      </c>
      <c r="F22" s="33"/>
      <c r="G22" s="3" t="s">
        <v>16</v>
      </c>
      <c r="H22" s="33"/>
      <c r="I22" s="3" t="s">
        <v>17</v>
      </c>
      <c r="J22" s="33"/>
      <c r="K22" s="3" t="s">
        <v>18</v>
      </c>
      <c r="L22" s="33"/>
      <c r="M22" s="3" t="s">
        <v>19</v>
      </c>
      <c r="N22" s="33"/>
      <c r="O22" s="3" t="s">
        <v>20</v>
      </c>
      <c r="P22" s="34"/>
    </row>
    <row r="23" spans="1:16" ht="12.75">
      <c r="A23" s="12"/>
      <c r="B23" s="15"/>
      <c r="C23" s="16" t="s">
        <v>2</v>
      </c>
      <c r="D23" s="15" t="s">
        <v>3</v>
      </c>
      <c r="E23" s="29" t="s">
        <v>2</v>
      </c>
      <c r="F23" s="26" t="s">
        <v>3</v>
      </c>
      <c r="G23" s="29" t="s">
        <v>2</v>
      </c>
      <c r="H23" s="26" t="s">
        <v>3</v>
      </c>
      <c r="I23" s="29" t="s">
        <v>2</v>
      </c>
      <c r="J23" s="26" t="s">
        <v>3</v>
      </c>
      <c r="K23" s="29" t="s">
        <v>2</v>
      </c>
      <c r="L23" s="26" t="s">
        <v>3</v>
      </c>
      <c r="M23" s="29" t="s">
        <v>2</v>
      </c>
      <c r="N23" s="26" t="s">
        <v>3</v>
      </c>
      <c r="O23" s="29" t="s">
        <v>2</v>
      </c>
      <c r="P23" s="27" t="s">
        <v>3</v>
      </c>
    </row>
    <row r="24" spans="1:16" ht="12.75">
      <c r="A24" s="12">
        <v>1</v>
      </c>
      <c r="B24" s="18" t="e">
        <f>B8</f>
        <v>#REF!</v>
      </c>
      <c r="C24" s="16" t="e">
        <f>C8</f>
        <v>#REF!</v>
      </c>
      <c r="D24" s="19" t="e">
        <f aca="true" t="shared" si="4" ref="D24:D34">C24/$C$19</f>
        <v>#REF!</v>
      </c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2"/>
      <c r="P24" s="28"/>
    </row>
    <row r="25" spans="1:16" ht="12.75">
      <c r="A25" s="12">
        <v>2</v>
      </c>
      <c r="B25" s="18" t="e">
        <f aca="true" t="shared" si="5" ref="B25:C34">B9</f>
        <v>#REF!</v>
      </c>
      <c r="C25" s="16" t="e">
        <f t="shared" si="5"/>
        <v>#REF!</v>
      </c>
      <c r="D25" s="19" t="e">
        <f t="shared" si="4"/>
        <v>#REF!</v>
      </c>
      <c r="E25" s="22"/>
      <c r="F25" s="25"/>
      <c r="G25" s="22"/>
      <c r="H25" s="25"/>
      <c r="I25" s="22"/>
      <c r="J25" s="25"/>
      <c r="K25" s="22"/>
      <c r="L25" s="25"/>
      <c r="M25" s="22"/>
      <c r="N25" s="25"/>
      <c r="O25" s="22"/>
      <c r="P25" s="28"/>
    </row>
    <row r="26" spans="1:16" ht="12.75">
      <c r="A26" s="12">
        <v>3</v>
      </c>
      <c r="B26" s="18" t="e">
        <f t="shared" si="5"/>
        <v>#REF!</v>
      </c>
      <c r="C26" s="16" t="e">
        <f t="shared" si="5"/>
        <v>#REF!</v>
      </c>
      <c r="D26" s="19" t="e">
        <f t="shared" si="4"/>
        <v>#REF!</v>
      </c>
      <c r="E26" s="20" t="e">
        <f>E10</f>
        <v>#REF!</v>
      </c>
      <c r="F26" s="21" t="e">
        <f>E26/$C$19</f>
        <v>#REF!</v>
      </c>
      <c r="G26" s="20" t="e">
        <f>E26</f>
        <v>#REF!</v>
      </c>
      <c r="H26" s="21" t="e">
        <f>G26/$C$19</f>
        <v>#REF!</v>
      </c>
      <c r="I26" s="20" t="e">
        <f>G26</f>
        <v>#REF!</v>
      </c>
      <c r="J26" s="21" t="e">
        <f>I26/$C$19</f>
        <v>#REF!</v>
      </c>
      <c r="K26" s="20" t="e">
        <f>E26</f>
        <v>#REF!</v>
      </c>
      <c r="L26" s="21" t="e">
        <f aca="true" t="shared" si="6" ref="L26:N34">K26/$C$19</f>
        <v>#REF!</v>
      </c>
      <c r="M26" s="20" t="e">
        <f>G26</f>
        <v>#REF!</v>
      </c>
      <c r="N26" s="21" t="e">
        <f t="shared" si="6"/>
        <v>#REF!</v>
      </c>
      <c r="O26" s="20" t="e">
        <f>I26</f>
        <v>#REF!</v>
      </c>
      <c r="P26" s="24" t="e">
        <f aca="true" t="shared" si="7" ref="P26:P34">O26/$C$19</f>
        <v>#REF!</v>
      </c>
    </row>
    <row r="27" spans="1:16" ht="12.75">
      <c r="A27" s="12">
        <v>4</v>
      </c>
      <c r="B27" s="18" t="e">
        <f t="shared" si="5"/>
        <v>#REF!</v>
      </c>
      <c r="C27" s="16" t="e">
        <f t="shared" si="5"/>
        <v>#REF!</v>
      </c>
      <c r="D27" s="19" t="e">
        <f t="shared" si="4"/>
        <v>#REF!</v>
      </c>
      <c r="E27" s="20" t="e">
        <f>C27/6</f>
        <v>#REF!</v>
      </c>
      <c r="F27" s="21" t="e">
        <f>E27/$C$19</f>
        <v>#REF!</v>
      </c>
      <c r="G27" s="20" t="e">
        <f>E27</f>
        <v>#REF!</v>
      </c>
      <c r="H27" s="21" t="e">
        <f>G27/$C$19</f>
        <v>#REF!</v>
      </c>
      <c r="I27" s="20" t="e">
        <f>E27</f>
        <v>#REF!</v>
      </c>
      <c r="J27" s="21" t="e">
        <f>I27/$C$19</f>
        <v>#REF!</v>
      </c>
      <c r="K27" s="20" t="e">
        <f>I27</f>
        <v>#REF!</v>
      </c>
      <c r="L27" s="21" t="e">
        <f t="shared" si="6"/>
        <v>#REF!</v>
      </c>
      <c r="M27" s="20" t="e">
        <f>K27</f>
        <v>#REF!</v>
      </c>
      <c r="N27" s="21" t="e">
        <f t="shared" si="6"/>
        <v>#REF!</v>
      </c>
      <c r="O27" s="20" t="e">
        <f>M27</f>
        <v>#REF!</v>
      </c>
      <c r="P27" s="24" t="e">
        <f t="shared" si="7"/>
        <v>#REF!</v>
      </c>
    </row>
    <row r="28" spans="1:16" ht="12.75">
      <c r="A28" s="12">
        <v>5</v>
      </c>
      <c r="B28" s="18" t="e">
        <f t="shared" si="5"/>
        <v>#REF!</v>
      </c>
      <c r="C28" s="16" t="e">
        <f t="shared" si="5"/>
        <v>#REF!</v>
      </c>
      <c r="D28" s="19" t="e">
        <f t="shared" si="4"/>
        <v>#REF!</v>
      </c>
      <c r="E28" s="20" t="e">
        <f>C28/6</f>
        <v>#REF!</v>
      </c>
      <c r="F28" s="21" t="e">
        <f>E28/$C$19</f>
        <v>#REF!</v>
      </c>
      <c r="G28" s="20" t="e">
        <f>E28</f>
        <v>#REF!</v>
      </c>
      <c r="H28" s="21" t="e">
        <f>G28/$C$19</f>
        <v>#REF!</v>
      </c>
      <c r="I28" s="20" t="e">
        <f>E28</f>
        <v>#REF!</v>
      </c>
      <c r="J28" s="21" t="e">
        <f>I28/$C$19</f>
        <v>#REF!</v>
      </c>
      <c r="K28" s="20" t="e">
        <f>I28</f>
        <v>#REF!</v>
      </c>
      <c r="L28" s="21" t="e">
        <f t="shared" si="6"/>
        <v>#REF!</v>
      </c>
      <c r="M28" s="20" t="e">
        <f>K28</f>
        <v>#REF!</v>
      </c>
      <c r="N28" s="21" t="e">
        <f t="shared" si="6"/>
        <v>#REF!</v>
      </c>
      <c r="O28" s="20" t="e">
        <f>M28</f>
        <v>#REF!</v>
      </c>
      <c r="P28" s="24" t="e">
        <f t="shared" si="7"/>
        <v>#REF!</v>
      </c>
    </row>
    <row r="29" spans="1:16" ht="12.75">
      <c r="A29" s="12">
        <v>6</v>
      </c>
      <c r="B29" s="18" t="e">
        <f t="shared" si="5"/>
        <v>#REF!</v>
      </c>
      <c r="C29" s="16" t="e">
        <f t="shared" si="5"/>
        <v>#REF!</v>
      </c>
      <c r="D29" s="19" t="e">
        <f t="shared" si="4"/>
        <v>#REF!</v>
      </c>
      <c r="E29" s="20" t="e">
        <f>E13</f>
        <v>#REF!</v>
      </c>
      <c r="F29" s="21" t="e">
        <f>E29/$C$19</f>
        <v>#REF!</v>
      </c>
      <c r="G29" s="20" t="e">
        <f>E13</f>
        <v>#REF!</v>
      </c>
      <c r="H29" s="21" t="e">
        <f>G29/$C$19</f>
        <v>#REF!</v>
      </c>
      <c r="I29" s="20" t="e">
        <f>E29</f>
        <v>#REF!</v>
      </c>
      <c r="J29" s="21" t="e">
        <f>I29/$C$19</f>
        <v>#REF!</v>
      </c>
      <c r="K29" s="20" t="e">
        <f>E29</f>
        <v>#REF!</v>
      </c>
      <c r="L29" s="21" t="e">
        <f t="shared" si="6"/>
        <v>#REF!</v>
      </c>
      <c r="M29" s="20" t="e">
        <f>G29</f>
        <v>#REF!</v>
      </c>
      <c r="N29" s="21" t="e">
        <f t="shared" si="6"/>
        <v>#REF!</v>
      </c>
      <c r="O29" s="20" t="e">
        <f>I29</f>
        <v>#REF!</v>
      </c>
      <c r="P29" s="24" t="e">
        <f t="shared" si="7"/>
        <v>#REF!</v>
      </c>
    </row>
    <row r="30" spans="1:16" ht="12.75">
      <c r="A30" s="12">
        <v>7</v>
      </c>
      <c r="B30" s="18" t="e">
        <f t="shared" si="5"/>
        <v>#REF!</v>
      </c>
      <c r="C30" s="16" t="e">
        <f t="shared" si="5"/>
        <v>#REF!</v>
      </c>
      <c r="D30" s="19" t="e">
        <f t="shared" si="4"/>
        <v>#REF!</v>
      </c>
      <c r="E30" s="20" t="e">
        <f>E14</f>
        <v>#REF!</v>
      </c>
      <c r="F30" s="21" t="e">
        <f>E30/$C$19</f>
        <v>#REF!</v>
      </c>
      <c r="G30" s="20" t="e">
        <f>E14</f>
        <v>#REF!</v>
      </c>
      <c r="H30" s="21" t="e">
        <f>G30/$C$19</f>
        <v>#REF!</v>
      </c>
      <c r="I30" s="20" t="e">
        <f>E30</f>
        <v>#REF!</v>
      </c>
      <c r="J30" s="21" t="e">
        <f>I30/$C$19</f>
        <v>#REF!</v>
      </c>
      <c r="K30" s="20" t="e">
        <f>I30</f>
        <v>#REF!</v>
      </c>
      <c r="L30" s="21" t="e">
        <f t="shared" si="6"/>
        <v>#REF!</v>
      </c>
      <c r="M30" s="20" t="e">
        <f>K30</f>
        <v>#REF!</v>
      </c>
      <c r="N30" s="21" t="e">
        <f t="shared" si="6"/>
        <v>#REF!</v>
      </c>
      <c r="O30" s="20" t="e">
        <f>M30</f>
        <v>#REF!</v>
      </c>
      <c r="P30" s="24" t="e">
        <f t="shared" si="7"/>
        <v>#REF!</v>
      </c>
    </row>
    <row r="31" spans="1:16" ht="12.75">
      <c r="A31" s="12">
        <v>8</v>
      </c>
      <c r="B31" s="18" t="e">
        <f t="shared" si="5"/>
        <v>#REF!</v>
      </c>
      <c r="C31" s="16" t="e">
        <f t="shared" si="5"/>
        <v>#REF!</v>
      </c>
      <c r="D31" s="19" t="e">
        <f t="shared" si="4"/>
        <v>#REF!</v>
      </c>
      <c r="E31" s="20" t="e">
        <f>K15</f>
        <v>#REF!</v>
      </c>
      <c r="F31" s="21" t="e">
        <f>E31/C19</f>
        <v>#REF!</v>
      </c>
      <c r="G31" s="20" t="e">
        <f>E31</f>
        <v>#REF!</v>
      </c>
      <c r="H31" s="21" t="e">
        <f>F31</f>
        <v>#REF!</v>
      </c>
      <c r="I31" s="20" t="e">
        <f>G31</f>
        <v>#REF!</v>
      </c>
      <c r="J31" s="21" t="e">
        <f>H31</f>
        <v>#REF!</v>
      </c>
      <c r="K31" s="20" t="e">
        <f>G31</f>
        <v>#REF!</v>
      </c>
      <c r="L31" s="21" t="e">
        <f t="shared" si="6"/>
        <v>#REF!</v>
      </c>
      <c r="M31" s="20" t="e">
        <f>I31</f>
        <v>#REF!</v>
      </c>
      <c r="N31" s="21" t="e">
        <f t="shared" si="6"/>
        <v>#REF!</v>
      </c>
      <c r="O31" s="20" t="e">
        <f>K31</f>
        <v>#REF!</v>
      </c>
      <c r="P31" s="24" t="e">
        <f t="shared" si="7"/>
        <v>#REF!</v>
      </c>
    </row>
    <row r="32" spans="1:16" ht="12.75">
      <c r="A32" s="12">
        <v>9</v>
      </c>
      <c r="B32" s="18" t="e">
        <f t="shared" si="5"/>
        <v>#REF!</v>
      </c>
      <c r="C32" s="16" t="e">
        <f t="shared" si="5"/>
        <v>#REF!</v>
      </c>
      <c r="D32" s="19" t="e">
        <f t="shared" si="4"/>
        <v>#REF!</v>
      </c>
      <c r="E32" s="22"/>
      <c r="F32" s="25"/>
      <c r="G32" s="22"/>
      <c r="H32" s="25"/>
      <c r="I32" s="22"/>
      <c r="J32" s="25"/>
      <c r="K32" s="20" t="e">
        <f>C32/3</f>
        <v>#REF!</v>
      </c>
      <c r="L32" s="21" t="e">
        <f t="shared" si="6"/>
        <v>#REF!</v>
      </c>
      <c r="M32" s="20" t="e">
        <f>K32</f>
        <v>#REF!</v>
      </c>
      <c r="N32" s="21" t="e">
        <f t="shared" si="6"/>
        <v>#REF!</v>
      </c>
      <c r="O32" s="20" t="e">
        <f>K32</f>
        <v>#REF!</v>
      </c>
      <c r="P32" s="24" t="e">
        <f t="shared" si="7"/>
        <v>#REF!</v>
      </c>
    </row>
    <row r="33" spans="1:16" ht="12.75">
      <c r="A33" s="12">
        <v>10</v>
      </c>
      <c r="B33" s="18" t="e">
        <f t="shared" si="5"/>
        <v>#REF!</v>
      </c>
      <c r="C33" s="16" t="e">
        <f t="shared" si="5"/>
        <v>#REF!</v>
      </c>
      <c r="D33" s="19" t="e">
        <f t="shared" si="4"/>
        <v>#REF!</v>
      </c>
      <c r="E33" s="22"/>
      <c r="F33" s="25"/>
      <c r="G33" s="22"/>
      <c r="H33" s="25"/>
      <c r="I33" s="22"/>
      <c r="J33" s="25"/>
      <c r="K33" s="20" t="e">
        <f>C33/3</f>
        <v>#REF!</v>
      </c>
      <c r="L33" s="21" t="e">
        <f t="shared" si="6"/>
        <v>#REF!</v>
      </c>
      <c r="M33" s="20" t="e">
        <f>K33</f>
        <v>#REF!</v>
      </c>
      <c r="N33" s="21" t="e">
        <f t="shared" si="6"/>
        <v>#REF!</v>
      </c>
      <c r="O33" s="20" t="e">
        <f>K33</f>
        <v>#REF!</v>
      </c>
      <c r="P33" s="24" t="e">
        <f t="shared" si="7"/>
        <v>#REF!</v>
      </c>
    </row>
    <row r="34" spans="1:16" ht="12.75">
      <c r="A34" s="12">
        <v>11</v>
      </c>
      <c r="B34" s="18" t="e">
        <f t="shared" si="5"/>
        <v>#REF!</v>
      </c>
      <c r="C34" s="16" t="e">
        <f t="shared" si="5"/>
        <v>#REF!</v>
      </c>
      <c r="D34" s="19" t="e">
        <f t="shared" si="4"/>
        <v>#REF!</v>
      </c>
      <c r="E34" s="22"/>
      <c r="F34" s="25"/>
      <c r="G34" s="22"/>
      <c r="H34" s="25"/>
      <c r="I34" s="22"/>
      <c r="J34" s="25"/>
      <c r="K34" s="20" t="e">
        <f>C34/3</f>
        <v>#REF!</v>
      </c>
      <c r="L34" s="21" t="e">
        <f t="shared" si="6"/>
        <v>#REF!</v>
      </c>
      <c r="M34" s="20" t="e">
        <f>K34</f>
        <v>#REF!</v>
      </c>
      <c r="N34" s="21" t="e">
        <f t="shared" si="6"/>
        <v>#REF!</v>
      </c>
      <c r="O34" s="20" t="e">
        <f>K34</f>
        <v>#REF!</v>
      </c>
      <c r="P34" s="24" t="e">
        <f t="shared" si="7"/>
        <v>#REF!</v>
      </c>
    </row>
    <row r="35" spans="1:16" ht="12.75">
      <c r="A35" s="12"/>
      <c r="B35" s="15" t="s">
        <v>4</v>
      </c>
      <c r="C35" s="30" t="e">
        <f aca="true" t="shared" si="8" ref="C35:P35">SUM(C24:C34)</f>
        <v>#REF!</v>
      </c>
      <c r="D35" s="31" t="e">
        <f t="shared" si="8"/>
        <v>#REF!</v>
      </c>
      <c r="E35" s="29" t="e">
        <f t="shared" si="8"/>
        <v>#REF!</v>
      </c>
      <c r="F35" s="26" t="e">
        <f t="shared" si="8"/>
        <v>#REF!</v>
      </c>
      <c r="G35" s="29" t="e">
        <f t="shared" si="8"/>
        <v>#REF!</v>
      </c>
      <c r="H35" s="26" t="e">
        <f t="shared" si="8"/>
        <v>#REF!</v>
      </c>
      <c r="I35" s="29" t="e">
        <f t="shared" si="8"/>
        <v>#REF!</v>
      </c>
      <c r="J35" s="26" t="e">
        <f t="shared" si="8"/>
        <v>#REF!</v>
      </c>
      <c r="K35" s="29" t="e">
        <f t="shared" si="8"/>
        <v>#REF!</v>
      </c>
      <c r="L35" s="26" t="e">
        <f t="shared" si="8"/>
        <v>#REF!</v>
      </c>
      <c r="M35" s="29" t="e">
        <f t="shared" si="8"/>
        <v>#REF!</v>
      </c>
      <c r="N35" s="26" t="e">
        <f t="shared" si="8"/>
        <v>#REF!</v>
      </c>
      <c r="O35" s="29" t="e">
        <f t="shared" si="8"/>
        <v>#REF!</v>
      </c>
      <c r="P35" s="27" t="e">
        <f t="shared" si="8"/>
        <v>#REF!</v>
      </c>
    </row>
    <row r="36" spans="1:16" ht="13.5" thickBot="1">
      <c r="A36" s="35"/>
      <c r="B36" s="36" t="s">
        <v>5</v>
      </c>
      <c r="C36" s="36"/>
      <c r="D36" s="36"/>
      <c r="E36" s="37" t="e">
        <f>E35+O20</f>
        <v>#REF!</v>
      </c>
      <c r="F36" s="38" t="e">
        <f>F35+P20</f>
        <v>#REF!</v>
      </c>
      <c r="G36" s="37" t="e">
        <f aca="true" t="shared" si="9" ref="G36:P36">E36+G35</f>
        <v>#REF!</v>
      </c>
      <c r="H36" s="38" t="e">
        <f t="shared" si="9"/>
        <v>#REF!</v>
      </c>
      <c r="I36" s="37" t="e">
        <f t="shared" si="9"/>
        <v>#REF!</v>
      </c>
      <c r="J36" s="38" t="e">
        <f t="shared" si="9"/>
        <v>#REF!</v>
      </c>
      <c r="K36" s="39" t="e">
        <f t="shared" si="9"/>
        <v>#REF!</v>
      </c>
      <c r="L36" s="40" t="e">
        <f t="shared" si="9"/>
        <v>#REF!</v>
      </c>
      <c r="M36" s="39" t="e">
        <f t="shared" si="9"/>
        <v>#REF!</v>
      </c>
      <c r="N36" s="40" t="e">
        <f t="shared" si="9"/>
        <v>#REF!</v>
      </c>
      <c r="O36" s="39" t="e">
        <f t="shared" si="9"/>
        <v>#REF!</v>
      </c>
      <c r="P36" s="41" t="e">
        <f t="shared" si="9"/>
        <v>#REF!</v>
      </c>
    </row>
    <row r="37" ht="12.75">
      <c r="J37" s="4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18" width="11.7109375" style="0" customWidth="1"/>
    <col min="19" max="19" width="10.7109375" style="0" customWidth="1"/>
  </cols>
  <sheetData>
    <row r="1" ht="37.5" customHeight="1">
      <c r="A1" s="91" t="s">
        <v>67</v>
      </c>
    </row>
    <row r="2" spans="1:19" ht="12.75" customHeight="1">
      <c r="A2" s="254" t="s">
        <v>117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1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8" ht="12.75" customHeight="1">
      <c r="A4" s="96"/>
      <c r="B4" s="96"/>
      <c r="C4" s="96"/>
      <c r="D4" s="96"/>
      <c r="E4" s="96"/>
      <c r="F4" s="96"/>
      <c r="G4" s="96"/>
      <c r="H4" s="96"/>
    </row>
    <row r="5" spans="1:7" ht="15.75" customHeight="1">
      <c r="A5" s="253" t="str">
        <f>Orçamento!A5</f>
        <v>Edital :</v>
      </c>
      <c r="B5" s="253"/>
      <c r="C5" s="193" t="str">
        <f>Orçamento!C5</f>
        <v>TP -xxx</v>
      </c>
      <c r="D5" s="253" t="s">
        <v>82</v>
      </c>
      <c r="E5" s="253"/>
      <c r="F5" s="257">
        <f>Orçamento!F5</f>
        <v>6450.3</v>
      </c>
      <c r="G5" s="258"/>
    </row>
    <row r="6" spans="1:7" ht="12.75">
      <c r="A6" s="253" t="str">
        <f>Orçamento!A6</f>
        <v>N° Contrato de Repasse:</v>
      </c>
      <c r="B6" s="253"/>
      <c r="C6" s="193" t="str">
        <f>Orçamento!C6</f>
        <v>Recursos Proprios</v>
      </c>
      <c r="D6" s="253" t="s">
        <v>99</v>
      </c>
      <c r="E6" s="253"/>
      <c r="F6" s="259">
        <f>Orçamento!G50</f>
        <v>196333.37000000002</v>
      </c>
      <c r="G6" s="260"/>
    </row>
    <row r="7" spans="1:8" ht="12.75">
      <c r="A7" s="253" t="str">
        <f>Orçamento!A7</f>
        <v>Tomador: </v>
      </c>
      <c r="B7" s="253"/>
      <c r="C7" s="193" t="str">
        <f>Orçamento!C7</f>
        <v>Prefeitura Municipal de Dois Vizinhos - PR</v>
      </c>
      <c r="D7" s="205"/>
      <c r="E7" s="206"/>
      <c r="F7" s="206"/>
      <c r="G7" s="206"/>
      <c r="H7" s="57"/>
    </row>
    <row r="8" spans="1:8" ht="12.75">
      <c r="A8" s="253" t="str">
        <f>Orçamento!A8</f>
        <v>Empreendimento: </v>
      </c>
      <c r="B8" s="253"/>
      <c r="C8" s="193" t="str">
        <f>Orçamento!C8</f>
        <v>PAVIMENTAÇÃO POLIÉDRICA RURAL</v>
      </c>
      <c r="D8" s="205"/>
      <c r="E8" s="206"/>
      <c r="F8" s="206"/>
      <c r="G8" s="206"/>
      <c r="H8" s="57"/>
    </row>
    <row r="9" spans="1:8" ht="12.75">
      <c r="A9" s="253" t="str">
        <f>Orçamento!A9</f>
        <v>Local da Obra:</v>
      </c>
      <c r="B9" s="253"/>
      <c r="C9" s="193" t="str">
        <f>Orçamento!C9</f>
        <v>Perimetro Rural</v>
      </c>
      <c r="D9" s="192"/>
      <c r="E9" s="194"/>
      <c r="F9" s="194"/>
      <c r="G9" s="194"/>
      <c r="H9" s="57"/>
    </row>
    <row r="10" spans="1:8" ht="12.75">
      <c r="A10" s="253" t="str">
        <f>Orçamento!A10</f>
        <v>Empresa Prop.:</v>
      </c>
      <c r="B10" s="253"/>
      <c r="C10" s="193" t="str">
        <f>Orçamento!C10</f>
        <v>xxxxxxxxxxxxxx</v>
      </c>
      <c r="D10" s="192"/>
      <c r="E10" s="194"/>
      <c r="F10" s="194"/>
      <c r="G10" s="194"/>
      <c r="H10" s="57"/>
    </row>
    <row r="11" spans="1:8" ht="12.75">
      <c r="A11" s="253" t="str">
        <f>Orçamento!A11</f>
        <v>CNPJ:</v>
      </c>
      <c r="B11" s="253"/>
      <c r="C11" s="193" t="str">
        <f>Orçamento!C11</f>
        <v>xxxxxxxxxxxxxx</v>
      </c>
      <c r="D11" s="192"/>
      <c r="E11" s="192"/>
      <c r="F11" s="195"/>
      <c r="G11" s="196"/>
      <c r="H11" s="94"/>
    </row>
    <row r="12" spans="1:8" ht="12.75">
      <c r="A12" s="253" t="str">
        <f>Orçamento!A12</f>
        <v>Data Base:</v>
      </c>
      <c r="B12" s="253"/>
      <c r="C12" s="198">
        <f>Orçamento!C12</f>
        <v>43038</v>
      </c>
      <c r="D12" s="192"/>
      <c r="E12" s="192"/>
      <c r="F12" s="195"/>
      <c r="G12" s="196"/>
      <c r="H12" s="94"/>
    </row>
    <row r="13" spans="1:8" ht="12.75">
      <c r="A13" s="253" t="str">
        <f>Orçamento!A13</f>
        <v>BDI Adotado </v>
      </c>
      <c r="B13" s="253"/>
      <c r="C13" s="197">
        <f>Orçamento!C13</f>
        <v>0.2685</v>
      </c>
      <c r="D13" s="194"/>
      <c r="E13" s="194"/>
      <c r="F13" s="194"/>
      <c r="G13" s="194"/>
      <c r="H13" s="57"/>
    </row>
    <row r="15" spans="2:19" ht="12.75">
      <c r="B15" s="140" t="s">
        <v>74</v>
      </c>
      <c r="C15" s="246" t="s">
        <v>98</v>
      </c>
      <c r="D15" s="246"/>
      <c r="E15" s="246" t="s">
        <v>104</v>
      </c>
      <c r="F15" s="246"/>
      <c r="G15" s="140" t="s">
        <v>105</v>
      </c>
      <c r="H15" s="140" t="s">
        <v>106</v>
      </c>
      <c r="I15" s="140" t="s">
        <v>107</v>
      </c>
      <c r="J15" s="140" t="s">
        <v>108</v>
      </c>
      <c r="K15" s="140" t="s">
        <v>109</v>
      </c>
      <c r="L15" s="140" t="s">
        <v>110</v>
      </c>
      <c r="M15" s="140" t="s">
        <v>111</v>
      </c>
      <c r="N15" s="140" t="s">
        <v>112</v>
      </c>
      <c r="O15" s="140" t="s">
        <v>113</v>
      </c>
      <c r="P15" s="140" t="s">
        <v>137</v>
      </c>
      <c r="Q15" s="140" t="s">
        <v>138</v>
      </c>
      <c r="R15" s="140" t="s">
        <v>139</v>
      </c>
      <c r="S15" s="140" t="s">
        <v>114</v>
      </c>
    </row>
    <row r="16" spans="2:19" ht="12.75">
      <c r="B16" s="168">
        <f>Orçamento!A17</f>
        <v>1</v>
      </c>
      <c r="C16" s="271" t="str">
        <f>Orçamento!C17</f>
        <v>ESTRADA MAZURANA - TRECHO 01</v>
      </c>
      <c r="D16" s="271"/>
      <c r="E16" s="251">
        <f>Orçamento!H17</f>
        <v>185285.67</v>
      </c>
      <c r="F16" s="251"/>
      <c r="G16" s="167">
        <v>0.25</v>
      </c>
      <c r="H16" s="167">
        <v>0.25</v>
      </c>
      <c r="I16" s="167">
        <v>0.25</v>
      </c>
      <c r="J16" s="167">
        <v>0.25</v>
      </c>
      <c r="K16" s="167"/>
      <c r="L16" s="167"/>
      <c r="M16" s="167"/>
      <c r="N16" s="167"/>
      <c r="O16" s="167"/>
      <c r="P16" s="167"/>
      <c r="Q16" s="167"/>
      <c r="R16" s="167"/>
      <c r="S16" s="169">
        <f>SUM(G16:R16)</f>
        <v>1</v>
      </c>
    </row>
    <row r="17" spans="2:19" ht="12.75">
      <c r="B17" s="170">
        <f>Orçamento!A31</f>
        <v>2</v>
      </c>
      <c r="C17" s="270" t="str">
        <f>Orçamento!C31</f>
        <v>ESTRADA MAZURANA - TRECHO 02</v>
      </c>
      <c r="D17" s="270"/>
      <c r="E17" s="247">
        <f>Orçamento!H31</f>
        <v>11047.7</v>
      </c>
      <c r="F17" s="247"/>
      <c r="G17" s="160">
        <v>0.25</v>
      </c>
      <c r="H17" s="160">
        <v>0.25</v>
      </c>
      <c r="I17" s="160">
        <v>0.25</v>
      </c>
      <c r="J17" s="160">
        <v>0.25</v>
      </c>
      <c r="K17" s="160"/>
      <c r="L17" s="160"/>
      <c r="M17" s="160"/>
      <c r="N17" s="160"/>
      <c r="O17" s="160"/>
      <c r="P17" s="160"/>
      <c r="Q17" s="160"/>
      <c r="R17" s="160"/>
      <c r="S17" s="169">
        <f>SUM(G17:R17)</f>
        <v>1</v>
      </c>
    </row>
    <row r="18" spans="2:19" ht="21" customHeight="1">
      <c r="B18" s="170"/>
      <c r="C18" s="270"/>
      <c r="D18" s="270"/>
      <c r="E18" s="247"/>
      <c r="F18" s="247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9"/>
    </row>
    <row r="19" spans="2:19" ht="12.75">
      <c r="B19" s="170"/>
      <c r="C19" s="270"/>
      <c r="D19" s="270"/>
      <c r="E19" s="247"/>
      <c r="F19" s="247"/>
      <c r="G19" s="160"/>
      <c r="H19" s="160"/>
      <c r="I19" s="160"/>
      <c r="J19" s="160"/>
      <c r="K19" s="160"/>
      <c r="L19" s="160"/>
      <c r="M19" s="160"/>
      <c r="N19" s="160"/>
      <c r="O19" s="160"/>
      <c r="P19" s="203"/>
      <c r="Q19" s="203"/>
      <c r="R19" s="203"/>
      <c r="S19" s="171"/>
    </row>
    <row r="20" spans="2:19" ht="12.75">
      <c r="B20" s="170"/>
      <c r="C20" s="270"/>
      <c r="D20" s="270"/>
      <c r="E20" s="247"/>
      <c r="F20" s="247"/>
      <c r="G20" s="160"/>
      <c r="H20" s="160"/>
      <c r="I20" s="160"/>
      <c r="J20" s="160"/>
      <c r="K20" s="160"/>
      <c r="L20" s="160"/>
      <c r="M20" s="160"/>
      <c r="N20" s="160"/>
      <c r="O20" s="160"/>
      <c r="P20" s="203"/>
      <c r="Q20" s="203"/>
      <c r="R20" s="203"/>
      <c r="S20" s="171"/>
    </row>
    <row r="21" spans="2:19" ht="12.75">
      <c r="B21" s="170"/>
      <c r="C21" s="270"/>
      <c r="D21" s="270"/>
      <c r="E21" s="247"/>
      <c r="F21" s="247"/>
      <c r="G21" s="160"/>
      <c r="H21" s="160"/>
      <c r="I21" s="160"/>
      <c r="J21" s="160"/>
      <c r="K21" s="160"/>
      <c r="L21" s="160"/>
      <c r="M21" s="160"/>
      <c r="N21" s="160"/>
      <c r="O21" s="160"/>
      <c r="P21" s="203"/>
      <c r="Q21" s="203"/>
      <c r="R21" s="203"/>
      <c r="S21" s="171"/>
    </row>
    <row r="22" spans="2:19" ht="12.75">
      <c r="B22" s="170"/>
      <c r="C22" s="270"/>
      <c r="D22" s="270"/>
      <c r="E22" s="247"/>
      <c r="F22" s="247"/>
      <c r="G22" s="160"/>
      <c r="H22" s="160"/>
      <c r="I22" s="160"/>
      <c r="J22" s="160"/>
      <c r="K22" s="160"/>
      <c r="L22" s="160"/>
      <c r="M22" s="160"/>
      <c r="N22" s="160"/>
      <c r="O22" s="160"/>
      <c r="P22" s="203"/>
      <c r="Q22" s="203"/>
      <c r="R22" s="203"/>
      <c r="S22" s="171"/>
    </row>
    <row r="23" spans="2:19" ht="12.75">
      <c r="B23" s="170"/>
      <c r="C23" s="270"/>
      <c r="D23" s="270"/>
      <c r="E23" s="247"/>
      <c r="F23" s="247"/>
      <c r="G23" s="160"/>
      <c r="H23" s="160"/>
      <c r="I23" s="160"/>
      <c r="J23" s="160"/>
      <c r="K23" s="160"/>
      <c r="L23" s="160"/>
      <c r="M23" s="160"/>
      <c r="N23" s="160"/>
      <c r="O23" s="160"/>
      <c r="P23" s="203"/>
      <c r="Q23" s="203"/>
      <c r="R23" s="203"/>
      <c r="S23" s="171"/>
    </row>
    <row r="24" spans="2:19" ht="12.75">
      <c r="B24" s="170"/>
      <c r="C24" s="270"/>
      <c r="D24" s="270"/>
      <c r="E24" s="247"/>
      <c r="F24" s="247"/>
      <c r="G24" s="160"/>
      <c r="H24" s="160"/>
      <c r="I24" s="160"/>
      <c r="J24" s="160"/>
      <c r="K24" s="160"/>
      <c r="L24" s="160"/>
      <c r="M24" s="160"/>
      <c r="N24" s="160"/>
      <c r="O24" s="160"/>
      <c r="P24" s="203"/>
      <c r="Q24" s="203"/>
      <c r="R24" s="203"/>
      <c r="S24" s="171"/>
    </row>
    <row r="25" spans="2:19" ht="12.75">
      <c r="B25" s="170"/>
      <c r="C25" s="270"/>
      <c r="D25" s="270"/>
      <c r="E25" s="247"/>
      <c r="F25" s="247"/>
      <c r="G25" s="160"/>
      <c r="H25" s="160"/>
      <c r="I25" s="160"/>
      <c r="J25" s="160"/>
      <c r="K25" s="160"/>
      <c r="L25" s="160"/>
      <c r="M25" s="160"/>
      <c r="N25" s="160"/>
      <c r="O25" s="160"/>
      <c r="P25" s="203"/>
      <c r="Q25" s="203"/>
      <c r="R25" s="203"/>
      <c r="S25" s="171"/>
    </row>
    <row r="26" spans="2:19" ht="12.75">
      <c r="B26" s="172"/>
      <c r="C26" s="272"/>
      <c r="D26" s="272"/>
      <c r="E26" s="244"/>
      <c r="F26" s="244"/>
      <c r="G26" s="161"/>
      <c r="H26" s="161"/>
      <c r="I26" s="161"/>
      <c r="J26" s="161"/>
      <c r="K26" s="161"/>
      <c r="L26" s="161"/>
      <c r="M26" s="161"/>
      <c r="N26" s="161"/>
      <c r="O26" s="161"/>
      <c r="P26" s="204"/>
      <c r="Q26" s="204"/>
      <c r="R26" s="204"/>
      <c r="S26" s="173"/>
    </row>
    <row r="27" spans="2:19" ht="12.75">
      <c r="B27" s="273" t="s">
        <v>116</v>
      </c>
      <c r="C27" s="273"/>
      <c r="D27" s="273"/>
      <c r="E27" s="276">
        <v>1</v>
      </c>
      <c r="F27" s="277"/>
      <c r="G27" s="162">
        <f aca="true" t="shared" si="0" ref="G27:R27">G28/$E$28</f>
        <v>0.25</v>
      </c>
      <c r="H27" s="162">
        <f t="shared" si="0"/>
        <v>0.25</v>
      </c>
      <c r="I27" s="162">
        <f t="shared" si="0"/>
        <v>0.25</v>
      </c>
      <c r="J27" s="162">
        <f t="shared" si="0"/>
        <v>0.25</v>
      </c>
      <c r="K27" s="162">
        <f t="shared" si="0"/>
        <v>0</v>
      </c>
      <c r="L27" s="162">
        <f t="shared" si="0"/>
        <v>0</v>
      </c>
      <c r="M27" s="162">
        <f t="shared" si="0"/>
        <v>0</v>
      </c>
      <c r="N27" s="162">
        <f t="shared" si="0"/>
        <v>0</v>
      </c>
      <c r="O27" s="162">
        <f t="shared" si="0"/>
        <v>0</v>
      </c>
      <c r="P27" s="162">
        <f t="shared" si="0"/>
        <v>0</v>
      </c>
      <c r="Q27" s="162">
        <f t="shared" si="0"/>
        <v>0</v>
      </c>
      <c r="R27" s="162">
        <f t="shared" si="0"/>
        <v>0</v>
      </c>
      <c r="S27" s="163">
        <f>SUM(G27:R27)</f>
        <v>1</v>
      </c>
    </row>
    <row r="28" spans="2:19" ht="12.75">
      <c r="B28" s="273" t="s">
        <v>25</v>
      </c>
      <c r="C28" s="273"/>
      <c r="D28" s="273"/>
      <c r="E28" s="278">
        <f>SUM(E16:F26)</f>
        <v>196333.37000000002</v>
      </c>
      <c r="F28" s="247"/>
      <c r="G28" s="159">
        <f>(G16*$E$16)+(G17*$E$17)+(G18*$E$18)+(G19*$E$19)+(G20*$E$20)+(G21*$E$21)+(G22*$E$22)+(G23*$E$23)+(G24*$E$24)+(G25*$E$25)+(G26*$E$26)</f>
        <v>49083.342500000006</v>
      </c>
      <c r="H28" s="159">
        <f aca="true" t="shared" si="1" ref="H28:R28">(H16*$E$16)+(H17*$E$17)+(H18*$E$18)+(H19*$E$19)+(H20*$E$20)+(H21*$E$21)+(H22*$E$22)+(H23*$E$23)+(H24*$E$24)+(H25*$E$25)+(H26*$E$26)</f>
        <v>49083.342500000006</v>
      </c>
      <c r="I28" s="159">
        <f t="shared" si="1"/>
        <v>49083.342500000006</v>
      </c>
      <c r="J28" s="159">
        <f t="shared" si="1"/>
        <v>49083.342500000006</v>
      </c>
      <c r="K28" s="159">
        <f t="shared" si="1"/>
        <v>0</v>
      </c>
      <c r="L28" s="159">
        <f t="shared" si="1"/>
        <v>0</v>
      </c>
      <c r="M28" s="159">
        <f t="shared" si="1"/>
        <v>0</v>
      </c>
      <c r="N28" s="159">
        <f t="shared" si="1"/>
        <v>0</v>
      </c>
      <c r="O28" s="159">
        <f t="shared" si="1"/>
        <v>0</v>
      </c>
      <c r="P28" s="159">
        <f t="shared" si="1"/>
        <v>0</v>
      </c>
      <c r="Q28" s="159">
        <f t="shared" si="1"/>
        <v>0</v>
      </c>
      <c r="R28" s="159">
        <f t="shared" si="1"/>
        <v>0</v>
      </c>
      <c r="S28" s="164"/>
    </row>
    <row r="29" spans="2:19" ht="12.75">
      <c r="B29" s="273" t="s">
        <v>115</v>
      </c>
      <c r="C29" s="273"/>
      <c r="D29" s="273"/>
      <c r="E29" s="274"/>
      <c r="F29" s="275"/>
      <c r="G29" s="165">
        <f>G28</f>
        <v>49083.342500000006</v>
      </c>
      <c r="H29" s="165">
        <f>H28+G29</f>
        <v>98166.68500000001</v>
      </c>
      <c r="I29" s="165">
        <f aca="true" t="shared" si="2" ref="I29:O29">I28+H29</f>
        <v>147250.02750000003</v>
      </c>
      <c r="J29" s="165">
        <f t="shared" si="2"/>
        <v>196333.37000000002</v>
      </c>
      <c r="K29" s="165">
        <f t="shared" si="2"/>
        <v>196333.37000000002</v>
      </c>
      <c r="L29" s="165">
        <f t="shared" si="2"/>
        <v>196333.37000000002</v>
      </c>
      <c r="M29" s="165">
        <f t="shared" si="2"/>
        <v>196333.37000000002</v>
      </c>
      <c r="N29" s="165">
        <f t="shared" si="2"/>
        <v>196333.37000000002</v>
      </c>
      <c r="O29" s="165">
        <f t="shared" si="2"/>
        <v>196333.37000000002</v>
      </c>
      <c r="P29" s="165">
        <f>P28+O29</f>
        <v>196333.37000000002</v>
      </c>
      <c r="Q29" s="165">
        <f>Q28+P29</f>
        <v>196333.37000000002</v>
      </c>
      <c r="R29" s="165">
        <f>R28+Q29</f>
        <v>196333.37000000002</v>
      </c>
      <c r="S29" s="166"/>
    </row>
    <row r="35" spans="6:8" ht="12.75">
      <c r="F35" s="88" t="s">
        <v>118</v>
      </c>
      <c r="G35" s="146" t="str">
        <f>'P. BDI'!C42</f>
        <v>RAUL ZANELLA</v>
      </c>
      <c r="H35" s="149"/>
    </row>
    <row r="36" spans="6:7" ht="12.75">
      <c r="F36" s="147" t="s">
        <v>120</v>
      </c>
      <c r="G36" s="144" t="str">
        <f>'P. BDI'!C43</f>
        <v>CREA-PR 136.200/D</v>
      </c>
    </row>
    <row r="37" spans="6:7" ht="12.75">
      <c r="F37" s="89"/>
      <c r="G37" s="143"/>
    </row>
    <row r="38" spans="6:7" ht="12.75">
      <c r="F38" s="89"/>
      <c r="G38" s="143"/>
    </row>
    <row r="39" spans="6:7" ht="12.75">
      <c r="F39" s="76"/>
      <c r="G39" s="62"/>
    </row>
    <row r="40" spans="6:7" ht="12.75">
      <c r="F40" s="62"/>
      <c r="G40" s="62"/>
    </row>
    <row r="41" spans="6:8" ht="12.75">
      <c r="F41" s="88" t="s">
        <v>119</v>
      </c>
      <c r="G41" s="146" t="str">
        <f>'P. BDI'!C48</f>
        <v>RAUL CAMILO ISOTTON </v>
      </c>
      <c r="H41" s="149"/>
    </row>
    <row r="42" spans="6:7" ht="12.75">
      <c r="F42" s="147" t="s">
        <v>61</v>
      </c>
      <c r="G42" s="144" t="str">
        <f>'P. BDI'!C49</f>
        <v>PREFEITO </v>
      </c>
    </row>
  </sheetData>
  <sheetProtection/>
  <mergeCells count="44">
    <mergeCell ref="D5:E5"/>
    <mergeCell ref="F5:G5"/>
    <mergeCell ref="A6:B6"/>
    <mergeCell ref="D6:E6"/>
    <mergeCell ref="F6:G6"/>
    <mergeCell ref="A2:S3"/>
    <mergeCell ref="A5:B5"/>
    <mergeCell ref="A11:B11"/>
    <mergeCell ref="A12:B12"/>
    <mergeCell ref="E23:F23"/>
    <mergeCell ref="E24:F24"/>
    <mergeCell ref="A7:B7"/>
    <mergeCell ref="A8:B8"/>
    <mergeCell ref="A9:B9"/>
    <mergeCell ref="A10:B10"/>
    <mergeCell ref="E15:F15"/>
    <mergeCell ref="E16:F16"/>
    <mergeCell ref="C25:D25"/>
    <mergeCell ref="C26:D26"/>
    <mergeCell ref="B29:D29"/>
    <mergeCell ref="E29:F29"/>
    <mergeCell ref="E25:F25"/>
    <mergeCell ref="E26:F26"/>
    <mergeCell ref="E27:F27"/>
    <mergeCell ref="E28:F28"/>
    <mergeCell ref="B28:D28"/>
    <mergeCell ref="B27:D27"/>
    <mergeCell ref="E17:F17"/>
    <mergeCell ref="C21:D21"/>
    <mergeCell ref="C22:D22"/>
    <mergeCell ref="E18:F18"/>
    <mergeCell ref="E19:F19"/>
    <mergeCell ref="E20:F20"/>
    <mergeCell ref="E21:F21"/>
    <mergeCell ref="E22:F22"/>
    <mergeCell ref="A13:B13"/>
    <mergeCell ref="C23:D23"/>
    <mergeCell ref="C24:D24"/>
    <mergeCell ref="C15:D15"/>
    <mergeCell ref="C16:D16"/>
    <mergeCell ref="C17:D17"/>
    <mergeCell ref="C18:D18"/>
    <mergeCell ref="C19:D19"/>
    <mergeCell ref="C20:D20"/>
  </mergeCells>
  <conditionalFormatting sqref="C16:C25">
    <cfRule type="expression" priority="13" dxfId="34" stopIfTrue="1">
      <formula>$J16=1</formula>
    </cfRule>
    <cfRule type="expression" priority="14" dxfId="35" stopIfTrue="1">
      <formula>$K16=2</formula>
    </cfRule>
    <cfRule type="expression" priority="15" dxfId="36" stopIfTrue="1">
      <formula>$K16=3</formula>
    </cfRule>
  </conditionalFormatting>
  <conditionalFormatting sqref="C26">
    <cfRule type="expression" priority="7" dxfId="34" stopIfTrue="1">
      <formula>$J26=1</formula>
    </cfRule>
    <cfRule type="expression" priority="8" dxfId="35" stopIfTrue="1">
      <formula>$K26=2</formula>
    </cfRule>
    <cfRule type="expression" priority="9" dxfId="36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2017-10-16T10:16:30Z</cp:lastPrinted>
  <dcterms:created xsi:type="dcterms:W3CDTF">2006-10-10T19:21:35Z</dcterms:created>
  <dcterms:modified xsi:type="dcterms:W3CDTF">2017-11-14T09:57:54Z</dcterms:modified>
  <cp:category/>
  <cp:version/>
  <cp:contentType/>
  <cp:contentStatus/>
</cp:coreProperties>
</file>