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tabRatio="825" activeTab="2"/>
  </bookViews>
  <sheets>
    <sheet name="BDI serv" sheetId="1" r:id="rId1"/>
    <sheet name="QCI" sheetId="2" r:id="rId2"/>
    <sheet name="Orçamento" sheetId="3" r:id="rId3"/>
    <sheet name="CRON" sheetId="4" r:id="rId4"/>
    <sheet name="Plan1" sheetId="5" r:id="rId5"/>
  </sheets>
  <definedNames>
    <definedName name="_xlnm.Print_Area" localSheetId="0">'BDI serv'!$A$2:$F$48</definedName>
    <definedName name="_xlnm.Print_Area" localSheetId="3">'CRON'!$A$2:$R$44</definedName>
    <definedName name="_xlnm.Print_Area" localSheetId="2">'Orçamento'!$A$2:$H$50</definedName>
    <definedName name="_xlnm.Print_Area" localSheetId="1">'QCI'!$A$2:$H$62</definedName>
  </definedNames>
  <calcPr fullCalcOnLoad="1"/>
</workbook>
</file>

<file path=xl/sharedStrings.xml><?xml version="1.0" encoding="utf-8"?>
<sst xmlns="http://schemas.openxmlformats.org/spreadsheetml/2006/main" count="178" uniqueCount="131">
  <si>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</si>
  <si>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</si>
  <si>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</si>
  <si>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</si>
  <si>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</si>
  <si>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</si>
  <si>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</si>
  <si>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</si>
  <si>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</si>
  <si>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</si>
  <si>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</si>
  <si>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</si>
  <si>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</si>
  <si>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</si>
  <si>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</si>
  <si>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</si>
  <si>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</si>
  <si>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</si>
  <si>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</si>
  <si>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</si>
  <si>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</si>
  <si>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</si>
  <si>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</si>
  <si>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</si>
  <si>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</si>
  <si>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</si>
  <si>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</si>
  <si>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</si>
  <si>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</si>
  <si>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</si>
  <si>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</si>
  <si>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</si>
  <si>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</si>
  <si>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</si>
  <si>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</si>
  <si>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</si>
  <si>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</si>
  <si>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</si>
  <si>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</si>
  <si>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</si>
  <si>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</si>
  <si>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</si>
  <si>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</si>
  <si>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</si>
  <si>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</si>
  <si>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</si>
  <si>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</si>
  <si>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</si>
  <si>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</si>
  <si>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UM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</si>
  <si>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</si>
  <si>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</si>
  <si>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</si>
  <si>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</si>
  <si>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</si>
  <si>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</si>
  <si>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</si>
  <si>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</si>
  <si>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</si>
  <si>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</si>
  <si>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</si>
  <si>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</si>
  <si>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</si>
  <si>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</si>
  <si>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</si>
  <si>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</si>
  <si>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</si>
  <si>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</si>
  <si>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</si>
  <si>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</si>
  <si>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</si>
  <si>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</si>
  <si>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</si>
  <si>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</si>
  <si>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</si>
  <si>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</si>
  <si>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</si>
  <si>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</si>
  <si>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</si>
  <si>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</si>
  <si>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</si>
  <si>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</si>
  <si>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</si>
  <si>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</si>
  <si>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</si>
  <si>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</si>
  <si>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</si>
  <si>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</si>
  <si>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</si>
  <si>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</si>
  <si>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</si>
  <si>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</si>
  <si>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</si>
  <si>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</si>
  <si>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</si>
  <si>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</si>
  <si>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Transporte e instalação - Rotativa (prof. até 350 m)</t>
  </si>
  <si>
    <t>ud</t>
  </si>
  <si>
    <t>m</t>
  </si>
  <si>
    <t>DN 152 (6")</t>
  </si>
  <si>
    <t>CIMENTAÇÃO DO POÇO</t>
  </si>
  <si>
    <t>Fornecimento e aplicação de argamassa de cimento e areia</t>
  </si>
  <si>
    <t>Profundidade até 100,00 m</t>
  </si>
  <si>
    <t>TESTE DE VAZÃO</t>
  </si>
  <si>
    <t>h</t>
  </si>
  <si>
    <t>m3</t>
  </si>
  <si>
    <t>REF. Sanepar</t>
  </si>
  <si>
    <t>MÊS °10</t>
  </si>
  <si>
    <t>MÊS °11</t>
  </si>
  <si>
    <t xml:space="preserve">Saneamento Rural </t>
  </si>
  <si>
    <t>PERFURAÇÃO ROTATIVA (ATÉ 350 m) - ROCHAS SEDIMENTARES CONSOLIDADAS - RSC</t>
  </si>
  <si>
    <t>FORNECIMENTO E INSTALAÇÃO DE REVESTIMENTO COM TUBO LISO DIN 2440, AÇO PRETO</t>
  </si>
  <si>
    <t>FORNECIMENTO E INSTALAÇÃO DE TAMPA DE PROTEÇÃO EM FERRO GALVANIZADO</t>
  </si>
  <si>
    <t>INSTALAÇÃO DE CONJUNTO MOTO-BOMBA PARA TESTE DE VAZÃO</t>
  </si>
  <si>
    <t>Linha Tartari</t>
  </si>
  <si>
    <t>Custo/Km</t>
  </si>
  <si>
    <t>Custo/km</t>
  </si>
  <si>
    <t>Recuperação de nível</t>
  </si>
  <si>
    <t>Sanepar</t>
  </si>
  <si>
    <t xml:space="preserve">FABIANO TOSCAN </t>
  </si>
  <si>
    <t>CREA - PR 112503/D</t>
  </si>
  <si>
    <t xml:space="preserve">RAUL CAMILO ISOTTON </t>
  </si>
  <si>
    <t xml:space="preserve">PREFEITO </t>
  </si>
  <si>
    <t>BDI serviços:</t>
  </si>
  <si>
    <t>PERFURAÇÃO DE POÇO  - BDI SERVIÇOS 27,58%</t>
  </si>
  <si>
    <t>POÇOS PROFUNDOS BDI: 27,58%</t>
  </si>
  <si>
    <t xml:space="preserve">CANTEIRO DE OBRAS </t>
  </si>
  <si>
    <t>Sinapi:Setembro de 2016</t>
  </si>
  <si>
    <t>Enc. Sociais Desonerados: 88,33%(Hora)50,67%(Mês)</t>
  </si>
  <si>
    <t>Sanepar: 'Jun / 2015 OGU s/BDI</t>
  </si>
  <si>
    <t>Unid: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</si>
</sst>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0.000"/>
    <numFmt numFmtId="172" formatCode="#,##0.000"/>
    <numFmt numFmtId="173" formatCode="&quot;( &quot;0&quot; )&quot;"/>
    <numFmt numFmtId="174" formatCode="###,###,##0.000"/>
    <numFmt numFmtId="175" formatCode="###,###,##0.0000"/>
    <numFmt numFmtId="176" formatCode="###,###,##0.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_);\-#,##0.00"/>
    <numFmt numFmtId="185" formatCode="&quot;R$&quot;\ #,##0.00"/>
    <numFmt numFmtId="186" formatCode="0.00%_);\-0.00%"/>
    <numFmt numFmtId="187" formatCode="0.0"/>
    <numFmt numFmtId="188" formatCode="###,###,##0.0"/>
    <numFmt numFmtId="189" formatCode="#,##0.00_ ;\-#,##0.00\ "/>
    <numFmt numFmtId="190" formatCode="_-* #,##0.000_-;\-* #,##0.000_-;_-* &quot;-&quot;?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#,##0.0000"/>
    <numFmt numFmtId="196" formatCode="[$-416]dddd\,\ d&quot; de &quot;mmmm&quot; de &quot;yyyy"/>
  </numFmts>
  <fonts count="6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" fontId="0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10" fontId="10" fillId="0" borderId="13" xfId="0" applyNumberFormat="1" applyFont="1" applyFill="1" applyBorder="1" applyAlignment="1" applyProtection="1">
      <alignment horizontal="center" vertical="center"/>
      <protection/>
    </xf>
    <xf numFmtId="10" fontId="13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59" fillId="0" borderId="0" xfId="0" applyFont="1" applyAlignment="1">
      <alignment vertical="center"/>
    </xf>
    <xf numFmtId="1" fontId="2" fillId="34" borderId="0" xfId="0" applyNumberFormat="1" applyFont="1" applyFill="1" applyBorder="1" applyAlignment="1" applyProtection="1">
      <alignment vertical="center"/>
      <protection locked="0"/>
    </xf>
    <xf numFmtId="1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 horizontal="right"/>
    </xf>
    <xf numFmtId="0" fontId="2" fillId="0" borderId="11" xfId="0" applyFont="1" applyBorder="1" applyAlignment="1" applyProtection="1">
      <alignment vertical="center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 applyProtection="1">
      <alignment horizontal="right" vertical="top"/>
      <protection/>
    </xf>
    <xf numFmtId="10" fontId="0" fillId="0" borderId="19" xfId="0" applyNumberFormat="1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10" fillId="37" borderId="26" xfId="0" applyNumberFormat="1" applyFont="1" applyFill="1" applyBorder="1" applyAlignment="1" applyProtection="1">
      <alignment horizontal="center" vertical="center"/>
      <protection/>
    </xf>
    <xf numFmtId="10" fontId="3" fillId="0" borderId="27" xfId="0" applyNumberFormat="1" applyFont="1" applyFill="1" applyBorder="1" applyAlignment="1" applyProtection="1">
      <alignment horizontal="center" vertical="center"/>
      <protection/>
    </xf>
    <xf numFmtId="10" fontId="3" fillId="0" borderId="11" xfId="0" applyNumberFormat="1" applyFont="1" applyFill="1" applyBorder="1" applyAlignment="1" applyProtection="1">
      <alignment horizontal="center" vertical="center"/>
      <protection/>
    </xf>
    <xf numFmtId="10" fontId="3" fillId="0" borderId="28" xfId="0" applyNumberFormat="1" applyFont="1" applyFill="1" applyBorder="1" applyAlignment="1" applyProtection="1">
      <alignment horizontal="center" vertical="center"/>
      <protection/>
    </xf>
    <xf numFmtId="10" fontId="3" fillId="0" borderId="29" xfId="0" applyNumberFormat="1" applyFont="1" applyFill="1" applyBorder="1" applyAlignment="1" applyProtection="1">
      <alignment horizontal="center" vertical="center"/>
      <protection/>
    </xf>
    <xf numFmtId="10" fontId="3" fillId="0" borderId="30" xfId="0" applyNumberFormat="1" applyFont="1" applyFill="1" applyBorder="1" applyAlignment="1" applyProtection="1">
      <alignment horizontal="center"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6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10" xfId="0" applyNumberFormat="1" applyFont="1" applyFill="1" applyBorder="1" applyAlignment="1" applyProtection="1">
      <alignment horizontal="center" vertical="center"/>
      <protection/>
    </xf>
    <xf numFmtId="10" fontId="10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0" fillId="0" borderId="0" xfId="55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170" fontId="17" fillId="35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 applyProtection="1">
      <alignment horizontal="left" vertical="center" indent="2"/>
      <protection locked="0"/>
    </xf>
    <xf numFmtId="14" fontId="2" fillId="34" borderId="11" xfId="0" applyNumberFormat="1" applyFont="1" applyFill="1" applyBorder="1" applyAlignment="1" applyProtection="1">
      <alignment horizontal="left" vertical="center" indent="2"/>
      <protection locked="0"/>
    </xf>
    <xf numFmtId="10" fontId="2" fillId="34" borderId="11" xfId="55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 applyProtection="1">
      <alignment horizontal="left" wrapText="1"/>
      <protection/>
    </xf>
    <xf numFmtId="170" fontId="4" fillId="0" borderId="22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4" xfId="0" applyFont="1" applyBorder="1" applyAlignment="1" applyProtection="1">
      <alignment horizontal="left" wrapText="1"/>
      <protection/>
    </xf>
    <xf numFmtId="170" fontId="4" fillId="0" borderId="11" xfId="0" applyNumberFormat="1" applyFont="1" applyFill="1" applyBorder="1" applyAlignment="1">
      <alignment horizontal="center"/>
    </xf>
    <xf numFmtId="10" fontId="4" fillId="0" borderId="11" xfId="55" applyNumberFormat="1" applyFont="1" applyFill="1" applyBorder="1" applyAlignment="1">
      <alignment horizontal="center"/>
    </xf>
    <xf numFmtId="10" fontId="4" fillId="0" borderId="22" xfId="55" applyNumberFormat="1" applyFont="1" applyFill="1" applyBorder="1" applyAlignment="1">
      <alignment horizontal="center"/>
    </xf>
    <xf numFmtId="10" fontId="4" fillId="0" borderId="25" xfId="55" applyNumberFormat="1" applyFont="1" applyFill="1" applyBorder="1" applyAlignment="1">
      <alignment horizontal="center"/>
    </xf>
    <xf numFmtId="10" fontId="4" fillId="0" borderId="23" xfId="55" applyNumberFormat="1" applyFont="1" applyFill="1" applyBorder="1" applyAlignment="1">
      <alignment horizontal="center"/>
    </xf>
    <xf numFmtId="170" fontId="4" fillId="0" borderId="28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70" fontId="4" fillId="0" borderId="31" xfId="0" applyNumberFormat="1" applyFont="1" applyFill="1" applyBorder="1" applyAlignment="1">
      <alignment horizontal="center"/>
    </xf>
    <xf numFmtId="10" fontId="4" fillId="0" borderId="34" xfId="5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0" fontId="4" fillId="0" borderId="36" xfId="55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70" fontId="4" fillId="0" borderId="36" xfId="0" applyNumberFormat="1" applyFont="1" applyFill="1" applyBorder="1" applyAlignment="1">
      <alignment horizontal="right"/>
    </xf>
    <xf numFmtId="0" fontId="13" fillId="0" borderId="37" xfId="0" applyFont="1" applyBorder="1" applyAlignment="1">
      <alignment/>
    </xf>
    <xf numFmtId="170" fontId="4" fillId="0" borderId="32" xfId="0" applyNumberFormat="1" applyFont="1" applyFill="1" applyBorder="1" applyAlignment="1">
      <alignment horizontal="right"/>
    </xf>
    <xf numFmtId="14" fontId="2" fillId="34" borderId="11" xfId="0" applyNumberFormat="1" applyFont="1" applyFill="1" applyBorder="1" applyAlignment="1" applyProtection="1">
      <alignment horizontal="center" vertical="center"/>
      <protection locked="0"/>
    </xf>
    <xf numFmtId="10" fontId="14" fillId="0" borderId="0" xfId="55" applyNumberFormat="1" applyFont="1" applyAlignment="1">
      <alignment horizontal="center" vertical="center"/>
    </xf>
    <xf numFmtId="10" fontId="0" fillId="0" borderId="0" xfId="55" applyNumberFormat="1" applyFont="1" applyAlignment="1">
      <alignment vertical="center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4" fillId="0" borderId="34" xfId="0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>
      <alignment/>
    </xf>
    <xf numFmtId="170" fontId="4" fillId="0" borderId="34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35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0" fontId="4" fillId="33" borderId="10" xfId="0" applyNumberFormat="1" applyFont="1" applyFill="1" applyBorder="1" applyAlignment="1">
      <alignment horizontal="right"/>
    </xf>
    <xf numFmtId="170" fontId="4" fillId="0" borderId="34" xfId="0" applyNumberFormat="1" applyFont="1" applyFill="1" applyBorder="1" applyAlignment="1">
      <alignment horizontal="right"/>
    </xf>
    <xf numFmtId="170" fontId="4" fillId="0" borderId="2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34" xfId="0" applyFont="1" applyFill="1" applyBorder="1" applyAlignment="1" applyProtection="1">
      <alignment horizontal="left" wrapText="1"/>
      <protection/>
    </xf>
    <xf numFmtId="2" fontId="0" fillId="0" borderId="0" xfId="0" applyNumberFormat="1" applyAlignment="1">
      <alignment/>
    </xf>
    <xf numFmtId="170" fontId="0" fillId="0" borderId="0" xfId="0" applyNumberFormat="1" applyFont="1" applyFill="1" applyBorder="1" applyAlignment="1">
      <alignment/>
    </xf>
    <xf numFmtId="0" fontId="15" fillId="0" borderId="0" xfId="0" applyFont="1" applyAlignment="1" applyProtection="1">
      <alignment vertical="center"/>
      <protection/>
    </xf>
    <xf numFmtId="0" fontId="6" fillId="36" borderId="38" xfId="0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4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 locked="0"/>
    </xf>
    <xf numFmtId="1" fontId="2" fillId="34" borderId="43" xfId="0" applyNumberFormat="1" applyFont="1" applyFill="1" applyBorder="1" applyAlignment="1" applyProtection="1">
      <alignment horizontal="center" vertical="center"/>
      <protection locked="0"/>
    </xf>
    <xf numFmtId="1" fontId="2" fillId="34" borderId="44" xfId="0" applyNumberFormat="1" applyFont="1" applyFill="1" applyBorder="1" applyAlignment="1" applyProtection="1">
      <alignment horizontal="center" vertical="center"/>
      <protection locked="0"/>
    </xf>
    <xf numFmtId="14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4" borderId="43" xfId="0" applyNumberFormat="1" applyFont="1" applyFill="1" applyBorder="1" applyAlignment="1" applyProtection="1">
      <alignment horizontal="center" vertical="center"/>
      <protection locked="0"/>
    </xf>
    <xf numFmtId="0" fontId="2" fillId="34" borderId="44" xfId="0" applyNumberFormat="1" applyFont="1" applyFill="1" applyBorder="1" applyAlignment="1" applyProtection="1">
      <alignment horizontal="center" vertical="center"/>
      <protection locked="0"/>
    </xf>
    <xf numFmtId="10" fontId="2" fillId="0" borderId="45" xfId="0" applyNumberFormat="1" applyFont="1" applyBorder="1" applyAlignment="1" applyProtection="1">
      <alignment horizontal="center"/>
      <protection/>
    </xf>
    <xf numFmtId="10" fontId="2" fillId="0" borderId="39" xfId="0" applyNumberFormat="1" applyFont="1" applyBorder="1" applyAlignment="1" applyProtection="1">
      <alignment horizontal="center"/>
      <protection/>
    </xf>
    <xf numFmtId="10" fontId="2" fillId="0" borderId="40" xfId="0" applyNumberFormat="1" applyFont="1" applyBorder="1" applyAlignment="1" applyProtection="1">
      <alignment horizontal="center"/>
      <protection/>
    </xf>
    <xf numFmtId="10" fontId="2" fillId="0" borderId="45" xfId="0" applyNumberFormat="1" applyFont="1" applyBorder="1" applyAlignment="1" applyProtection="1">
      <alignment horizontal="distributed" vertical="top"/>
      <protection/>
    </xf>
    <xf numFmtId="0" fontId="2" fillId="0" borderId="39" xfId="0" applyFont="1" applyBorder="1" applyAlignment="1" applyProtection="1">
      <alignment horizontal="distributed" vertical="top"/>
      <protection/>
    </xf>
    <xf numFmtId="0" fontId="2" fillId="0" borderId="40" xfId="0" applyFont="1" applyBorder="1" applyAlignment="1" applyProtection="1">
      <alignment horizontal="distributed" vertical="top"/>
      <protection/>
    </xf>
    <xf numFmtId="0" fontId="6" fillId="36" borderId="46" xfId="0" applyFont="1" applyFill="1" applyBorder="1" applyAlignment="1" applyProtection="1">
      <alignment horizontal="center" vertical="center"/>
      <protection/>
    </xf>
    <xf numFmtId="0" fontId="6" fillId="36" borderId="24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 vertical="center" wrapText="1"/>
    </xf>
    <xf numFmtId="170" fontId="4" fillId="0" borderId="22" xfId="0" applyNumberFormat="1" applyFont="1" applyFill="1" applyBorder="1" applyAlignment="1">
      <alignment horizontal="center"/>
    </xf>
    <xf numFmtId="170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/>
    </xf>
    <xf numFmtId="10" fontId="4" fillId="0" borderId="11" xfId="55" applyNumberFormat="1" applyFont="1" applyFill="1" applyBorder="1" applyAlignment="1">
      <alignment horizontal="center"/>
    </xf>
    <xf numFmtId="10" fontId="17" fillId="35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0" fontId="4" fillId="0" borderId="34" xfId="55" applyNumberFormat="1" applyFont="1" applyFill="1" applyBorder="1" applyAlignment="1">
      <alignment horizontal="center"/>
    </xf>
    <xf numFmtId="168" fontId="2" fillId="34" borderId="28" xfId="47" applyFont="1" applyFill="1" applyBorder="1" applyAlignment="1" applyProtection="1">
      <alignment horizontal="right" vertical="center"/>
      <protection locked="0"/>
    </xf>
    <xf numFmtId="168" fontId="2" fillId="34" borderId="27" xfId="47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171" fontId="2" fillId="34" borderId="28" xfId="0" applyNumberFormat="1" applyFont="1" applyFill="1" applyBorder="1" applyAlignment="1" applyProtection="1">
      <alignment horizontal="right" vertical="center"/>
      <protection locked="0"/>
    </xf>
    <xf numFmtId="171" fontId="2" fillId="34" borderId="27" xfId="0" applyNumberFormat="1" applyFont="1" applyFill="1" applyBorder="1" applyAlignment="1" applyProtection="1">
      <alignment horizontal="right" vertical="center"/>
      <protection locked="0"/>
    </xf>
    <xf numFmtId="170" fontId="4" fillId="0" borderId="34" xfId="0" applyNumberFormat="1" applyFont="1" applyFill="1" applyBorder="1" applyAlignment="1">
      <alignment horizontal="center"/>
    </xf>
    <xf numFmtId="172" fontId="2" fillId="34" borderId="28" xfId="0" applyNumberFormat="1" applyFont="1" applyFill="1" applyBorder="1" applyAlignment="1" applyProtection="1">
      <alignment horizontal="right" vertical="center"/>
      <protection locked="0"/>
    </xf>
    <xf numFmtId="172" fontId="2" fillId="34" borderId="27" xfId="0" applyNumberFormat="1" applyFont="1" applyFill="1" applyBorder="1" applyAlignment="1" applyProtection="1">
      <alignment horizontal="right" vertical="center"/>
      <protection locked="0"/>
    </xf>
    <xf numFmtId="0" fontId="1" fillId="33" borderId="10" xfId="0" applyFont="1" applyFill="1" applyBorder="1" applyAlignment="1">
      <alignment horizontal="right"/>
    </xf>
    <xf numFmtId="0" fontId="4" fillId="0" borderId="34" xfId="0" applyFont="1" applyFill="1" applyBorder="1" applyAlignment="1" applyProtection="1">
      <alignment horizontal="left" wrapText="1" indent="2"/>
      <protection/>
    </xf>
    <xf numFmtId="0" fontId="17" fillId="35" borderId="10" xfId="0" applyFont="1" applyFill="1" applyBorder="1" applyAlignment="1">
      <alignment horizontal="right" vertical="center" wrapText="1" indent="2"/>
    </xf>
    <xf numFmtId="170" fontId="4" fillId="0" borderId="47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0" fontId="4" fillId="0" borderId="48" xfId="55" applyNumberFormat="1" applyFont="1" applyFill="1" applyBorder="1" applyAlignment="1">
      <alignment horizontal="center"/>
    </xf>
    <xf numFmtId="10" fontId="4" fillId="0" borderId="25" xfId="55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 wrapText="1" indent="2"/>
      <protection/>
    </xf>
    <xf numFmtId="0" fontId="4" fillId="0" borderId="22" xfId="0" applyFont="1" applyFill="1" applyBorder="1" applyAlignment="1" applyProtection="1">
      <alignment horizontal="left" wrapText="1" indent="2"/>
      <protection/>
    </xf>
    <xf numFmtId="170" fontId="4" fillId="0" borderId="4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3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4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/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/>
        <top style="hair"/>
        <bottom style="hair"/>
      </border>
    </dxf>
    <dxf>
      <border>
        <left style="hair"/>
        <right/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">
      <selection activeCell="C53" sqref="C53"/>
    </sheetView>
  </sheetViews>
  <sheetFormatPr defaultColWidth="9.140625" defaultRowHeight="12.75"/>
  <cols>
    <col min="1" max="1" width="1.7109375" style="24" customWidth="1"/>
    <col min="2" max="2" width="24.421875" style="24" bestFit="1" customWidth="1"/>
    <col min="3" max="5" width="10.7109375" style="24" customWidth="1"/>
    <col min="6" max="6" width="17.7109375" style="25" customWidth="1"/>
    <col min="7" max="7" width="9.140625" style="24" customWidth="1"/>
    <col min="8" max="8" width="11.28125" style="24" hidden="1" customWidth="1"/>
    <col min="9" max="9" width="12.8515625" style="24" hidden="1" customWidth="1"/>
    <col min="10" max="10" width="11.7109375" style="24" hidden="1" customWidth="1"/>
    <col min="11" max="11" width="0" style="24" hidden="1" customWidth="1"/>
    <col min="12" max="18" width="9.140625" style="24" customWidth="1"/>
    <col min="19" max="19" width="9.140625" style="26" customWidth="1"/>
    <col min="20" max="20" width="9.140625" style="27" customWidth="1"/>
    <col min="21" max="16384" width="9.140625" style="24" customWidth="1"/>
  </cols>
  <sheetData>
    <row r="1" ht="35.25" customHeight="1">
      <c r="B1" s="39" t="s">
        <v>43</v>
      </c>
    </row>
    <row r="2" spans="2:20" s="10" customFormat="1" ht="32.25" customHeight="1">
      <c r="B2" s="172" t="s">
        <v>2</v>
      </c>
      <c r="C2" s="172"/>
      <c r="D2" s="172"/>
      <c r="E2" s="172"/>
      <c r="F2" s="172"/>
      <c r="S2" s="11"/>
      <c r="T2" s="12"/>
    </row>
    <row r="3" spans="2:20" s="13" customFormat="1" ht="12.75">
      <c r="B3" s="13" t="s">
        <v>38</v>
      </c>
      <c r="C3" s="156" t="s">
        <v>39</v>
      </c>
      <c r="D3" s="157"/>
      <c r="E3" s="157"/>
      <c r="F3" s="158"/>
      <c r="S3" s="14"/>
      <c r="T3" s="15"/>
    </row>
    <row r="4" spans="2:20" s="13" customFormat="1" ht="12.75">
      <c r="B4" s="13" t="s">
        <v>3</v>
      </c>
      <c r="C4" s="156" t="s">
        <v>40</v>
      </c>
      <c r="D4" s="157"/>
      <c r="E4" s="157"/>
      <c r="F4" s="158"/>
      <c r="S4" s="14"/>
      <c r="T4" s="15"/>
    </row>
    <row r="5" spans="2:20" s="13" customFormat="1" ht="12.75">
      <c r="B5" s="16" t="s">
        <v>4</v>
      </c>
      <c r="C5" s="156" t="s">
        <v>109</v>
      </c>
      <c r="D5" s="157"/>
      <c r="E5" s="157"/>
      <c r="F5" s="158"/>
      <c r="S5" s="14"/>
      <c r="T5" s="15"/>
    </row>
    <row r="6" spans="2:20" s="17" customFormat="1" ht="13.5" customHeight="1">
      <c r="B6" s="17" t="s">
        <v>44</v>
      </c>
      <c r="C6" s="156" t="s">
        <v>114</v>
      </c>
      <c r="D6" s="157"/>
      <c r="E6" s="157"/>
      <c r="F6" s="158"/>
      <c r="S6" s="18"/>
      <c r="T6" s="19"/>
    </row>
    <row r="7" spans="2:20" s="17" customFormat="1" ht="13.5" customHeight="1">
      <c r="B7" s="17" t="s">
        <v>46</v>
      </c>
      <c r="C7" s="156" t="s">
        <v>41</v>
      </c>
      <c r="D7" s="157"/>
      <c r="E7" s="157"/>
      <c r="F7" s="158"/>
      <c r="S7" s="18"/>
      <c r="T7" s="19"/>
    </row>
    <row r="8" spans="2:20" s="17" customFormat="1" ht="13.5" customHeight="1">
      <c r="B8" s="17" t="s">
        <v>42</v>
      </c>
      <c r="C8" s="156" t="s">
        <v>41</v>
      </c>
      <c r="D8" s="157"/>
      <c r="E8" s="157"/>
      <c r="F8" s="158"/>
      <c r="S8" s="18"/>
      <c r="T8" s="19"/>
    </row>
    <row r="9" spans="2:20" s="17" customFormat="1" ht="12.75">
      <c r="B9" s="17" t="s">
        <v>47</v>
      </c>
      <c r="C9" s="159">
        <v>42592</v>
      </c>
      <c r="D9" s="160"/>
      <c r="E9" s="160"/>
      <c r="F9" s="161"/>
      <c r="S9" s="18"/>
      <c r="T9" s="19"/>
    </row>
    <row r="10" spans="3:20" s="17" customFormat="1" ht="12.75">
      <c r="C10" s="41"/>
      <c r="D10" s="42"/>
      <c r="E10" s="42"/>
      <c r="F10" s="42"/>
      <c r="S10" s="18"/>
      <c r="T10" s="19"/>
    </row>
    <row r="11" spans="2:20" s="17" customFormat="1" ht="24.75" customHeight="1">
      <c r="B11" s="50" t="s">
        <v>5</v>
      </c>
      <c r="C11" s="51">
        <v>3</v>
      </c>
      <c r="D11" s="52">
        <f>IF(C11&gt;0,IF(C11&lt;7,,"&lt;--- Insira valor entre 1 e 6"),"&lt;--- Insira valor entre 1 e 6")</f>
        <v>0</v>
      </c>
      <c r="E11" s="53"/>
      <c r="F11" s="54"/>
      <c r="S11" s="18"/>
      <c r="T11" s="19"/>
    </row>
    <row r="12" spans="2:20" s="17" customFormat="1" ht="12.75">
      <c r="B12" s="55" t="s">
        <v>6</v>
      </c>
      <c r="C12" s="21">
        <v>1</v>
      </c>
      <c r="D12" s="162" t="s">
        <v>7</v>
      </c>
      <c r="E12" s="163"/>
      <c r="F12" s="164"/>
      <c r="S12" s="18"/>
      <c r="T12" s="19"/>
    </row>
    <row r="13" spans="2:20" s="17" customFormat="1" ht="25.5">
      <c r="B13" s="55" t="s">
        <v>8</v>
      </c>
      <c r="C13" s="56">
        <v>2</v>
      </c>
      <c r="D13" s="22">
        <f>IF(D14&lt;&gt;0,0,"( X )")</f>
        <v>0</v>
      </c>
      <c r="E13" s="57" t="s">
        <v>9</v>
      </c>
      <c r="F13" s="58"/>
      <c r="S13" s="18"/>
      <c r="T13" s="19"/>
    </row>
    <row r="14" spans="2:20" s="17" customFormat="1" ht="51">
      <c r="B14" s="55" t="s">
        <v>10</v>
      </c>
      <c r="C14" s="56">
        <v>3</v>
      </c>
      <c r="D14" s="59" t="s">
        <v>59</v>
      </c>
      <c r="E14" s="60" t="s">
        <v>11</v>
      </c>
      <c r="F14" s="61"/>
      <c r="S14" s="18"/>
      <c r="T14" s="19"/>
    </row>
    <row r="15" spans="2:20" s="17" customFormat="1" ht="51">
      <c r="B15" s="55" t="s">
        <v>12</v>
      </c>
      <c r="C15" s="56">
        <v>4</v>
      </c>
      <c r="D15" s="165" t="s">
        <v>13</v>
      </c>
      <c r="E15" s="166"/>
      <c r="F15" s="167"/>
      <c r="S15" s="18"/>
      <c r="T15" s="19"/>
    </row>
    <row r="16" spans="2:20" s="17" customFormat="1" ht="25.5">
      <c r="B16" s="55" t="s">
        <v>14</v>
      </c>
      <c r="C16" s="56">
        <v>5</v>
      </c>
      <c r="D16" s="23">
        <f>IF(D17&lt;&gt;0,0,"( X )")</f>
        <v>0</v>
      </c>
      <c r="E16" s="57" t="s">
        <v>15</v>
      </c>
      <c r="F16" s="58"/>
      <c r="S16" s="18"/>
      <c r="T16" s="19"/>
    </row>
    <row r="17" spans="2:20" s="17" customFormat="1" ht="25.5">
      <c r="B17" s="55" t="s">
        <v>16</v>
      </c>
      <c r="C17" s="56">
        <v>6</v>
      </c>
      <c r="D17" s="59" t="s">
        <v>59</v>
      </c>
      <c r="E17" s="60" t="s">
        <v>17</v>
      </c>
      <c r="F17" s="61"/>
      <c r="S17" s="18"/>
      <c r="T17" s="19"/>
    </row>
    <row r="18" spans="2:20" s="17" customFormat="1" ht="12.75">
      <c r="B18" s="62"/>
      <c r="C18" s="53"/>
      <c r="D18" s="53"/>
      <c r="E18" s="53"/>
      <c r="F18" s="54"/>
      <c r="S18" s="18"/>
      <c r="T18" s="19"/>
    </row>
    <row r="19" spans="2:10" ht="15.75" customHeight="1">
      <c r="B19" s="63"/>
      <c r="C19" s="168" t="s">
        <v>18</v>
      </c>
      <c r="D19" s="168"/>
      <c r="E19" s="168"/>
      <c r="F19" s="63"/>
      <c r="H19" s="84" t="s">
        <v>63</v>
      </c>
      <c r="I19" s="86">
        <f>F21</f>
        <v>0.0493</v>
      </c>
      <c r="J19" s="84"/>
    </row>
    <row r="20" spans="2:20" s="28" customFormat="1" ht="31.5">
      <c r="B20" s="64" t="s">
        <v>19</v>
      </c>
      <c r="C20" s="65" t="s">
        <v>20</v>
      </c>
      <c r="D20" s="65" t="s">
        <v>21</v>
      </c>
      <c r="E20" s="65" t="s">
        <v>22</v>
      </c>
      <c r="F20" s="66" t="s">
        <v>23</v>
      </c>
      <c r="H20" s="85" t="s">
        <v>64</v>
      </c>
      <c r="I20" s="87">
        <f>F22</f>
        <v>0.0049</v>
      </c>
      <c r="J20" s="85"/>
      <c r="S20" s="29"/>
      <c r="T20" s="30"/>
    </row>
    <row r="21" spans="2:19" ht="15.75">
      <c r="B21" s="67" t="s">
        <v>24</v>
      </c>
      <c r="C21" s="68">
        <v>0.0343</v>
      </c>
      <c r="D21" s="69">
        <v>0.0493</v>
      </c>
      <c r="E21" s="70">
        <v>0.0671</v>
      </c>
      <c r="F21" s="71">
        <f>D21</f>
        <v>0.0493</v>
      </c>
      <c r="G21" s="20">
        <f>IF(F21=0,"",IF(F21&lt;C21,"Atenção, observar os intervalos!",IF(F21&gt;E21,"Atenção, observar os intervalos!","")))</f>
      </c>
      <c r="H21" s="84" t="s">
        <v>65</v>
      </c>
      <c r="I21" s="86">
        <f>I20</f>
        <v>0.0049</v>
      </c>
      <c r="J21" s="84"/>
      <c r="R21" s="27"/>
      <c r="S21" s="27"/>
    </row>
    <row r="22" spans="2:19" ht="15.75">
      <c r="B22" s="67" t="s">
        <v>25</v>
      </c>
      <c r="C22" s="72">
        <v>0.0028</v>
      </c>
      <c r="D22" s="73">
        <v>0.0049</v>
      </c>
      <c r="E22" s="74">
        <v>0.0075</v>
      </c>
      <c r="F22" s="71">
        <f>D22</f>
        <v>0.0049</v>
      </c>
      <c r="G22" s="20">
        <f>IF(F22=0,"",IF(F22&lt;C22,"Atenção, observar os intervalos!",IF(F22&gt;E22,"Atenção, observar os intervalos!","")))</f>
      </c>
      <c r="H22" s="84" t="s">
        <v>66</v>
      </c>
      <c r="I22" s="86">
        <f aca="true" t="shared" si="0" ref="I22:I27">F23</f>
        <v>0.0139</v>
      </c>
      <c r="J22" s="84"/>
      <c r="R22" s="27"/>
      <c r="S22" s="27"/>
    </row>
    <row r="23" spans="2:19" ht="15.75">
      <c r="B23" s="67" t="s">
        <v>26</v>
      </c>
      <c r="C23" s="72">
        <v>0.01</v>
      </c>
      <c r="D23" s="73">
        <v>0.0139</v>
      </c>
      <c r="E23" s="74">
        <v>0.0174</v>
      </c>
      <c r="F23" s="71">
        <f>D23</f>
        <v>0.0139</v>
      </c>
      <c r="G23" s="20">
        <f>IF(F23=0,"",IF(F23&lt;C23,"Atenção, observar os intervalos!",IF(F23&gt;E23,"Atenção, observar os intervalos!","")))</f>
      </c>
      <c r="H23" s="84" t="s">
        <v>67</v>
      </c>
      <c r="I23" s="86">
        <f t="shared" si="0"/>
        <v>0.0099</v>
      </c>
      <c r="J23" s="83"/>
      <c r="R23" s="27"/>
      <c r="S23" s="27"/>
    </row>
    <row r="24" spans="2:19" ht="15.75">
      <c r="B24" s="67" t="s">
        <v>27</v>
      </c>
      <c r="C24" s="72">
        <v>0.0094</v>
      </c>
      <c r="D24" s="73">
        <v>0.0099</v>
      </c>
      <c r="E24" s="74">
        <v>0.0117</v>
      </c>
      <c r="F24" s="71">
        <f>D24</f>
        <v>0.0099</v>
      </c>
      <c r="G24" s="20">
        <f>IF(F24=0,"",IF(F24&lt;C24,"Atenção, observar os intervalos!",IF(F24&gt;E24,"Atenção, observar os intervalos!","")))</f>
      </c>
      <c r="H24" s="84" t="s">
        <v>68</v>
      </c>
      <c r="I24" s="86">
        <f t="shared" si="0"/>
        <v>0.0804</v>
      </c>
      <c r="J24" s="83"/>
      <c r="R24" s="27"/>
      <c r="S24" s="27"/>
    </row>
    <row r="25" spans="2:19" ht="15.75">
      <c r="B25" s="67" t="s">
        <v>28</v>
      </c>
      <c r="C25" s="75">
        <v>0.0674</v>
      </c>
      <c r="D25" s="76">
        <v>0.0804</v>
      </c>
      <c r="E25" s="77">
        <v>0.094</v>
      </c>
      <c r="F25" s="71">
        <f>D25</f>
        <v>0.0804</v>
      </c>
      <c r="G25" s="20">
        <f>IF(F25=0,"",IF(F25&lt;C25,"Atenção, observar os intervalos!",IF(F25&gt;E25,"Atenção, observar os intervalos!","")))</f>
      </c>
      <c r="H25" s="84" t="s">
        <v>69</v>
      </c>
      <c r="I25" s="86">
        <f t="shared" si="0"/>
        <v>0.0365</v>
      </c>
      <c r="J25" s="84"/>
      <c r="R25" s="27"/>
      <c r="S25" s="27"/>
    </row>
    <row r="26" spans="2:19" ht="15.75">
      <c r="B26" s="169" t="s">
        <v>29</v>
      </c>
      <c r="C26" s="170"/>
      <c r="D26" s="170"/>
      <c r="E26" s="171"/>
      <c r="F26" s="78">
        <v>0.0365</v>
      </c>
      <c r="G26" s="20"/>
      <c r="H26" s="84" t="s">
        <v>70</v>
      </c>
      <c r="I26" s="86">
        <f t="shared" si="0"/>
        <v>0.03</v>
      </c>
      <c r="J26" s="84"/>
      <c r="R26" s="27"/>
      <c r="S26" s="27"/>
    </row>
    <row r="27" spans="2:19" ht="15.75">
      <c r="B27" s="146" t="s">
        <v>30</v>
      </c>
      <c r="C27" s="147"/>
      <c r="D27" s="147"/>
      <c r="E27" s="148"/>
      <c r="F27" s="78">
        <v>0.03</v>
      </c>
      <c r="G27" s="20"/>
      <c r="H27" s="84" t="s">
        <v>71</v>
      </c>
      <c r="I27" s="86">
        <f t="shared" si="0"/>
        <v>0.02</v>
      </c>
      <c r="J27" s="84"/>
      <c r="R27" s="27"/>
      <c r="S27" s="27"/>
    </row>
    <row r="28" spans="2:19" ht="16.5" thickBot="1">
      <c r="B28" s="149" t="s">
        <v>31</v>
      </c>
      <c r="C28" s="150"/>
      <c r="D28" s="150"/>
      <c r="E28" s="150"/>
      <c r="F28" s="31">
        <v>0.02</v>
      </c>
      <c r="G28" s="20"/>
      <c r="H28" s="84"/>
      <c r="I28" s="88"/>
      <c r="J28" s="88"/>
      <c r="K28" s="32"/>
      <c r="L28" s="33"/>
      <c r="M28" s="124"/>
      <c r="N28" s="124"/>
      <c r="O28" s="125"/>
      <c r="R28" s="27"/>
      <c r="S28" s="27"/>
    </row>
    <row r="29" spans="2:18" ht="12.75">
      <c r="B29" s="79"/>
      <c r="C29" s="79"/>
      <c r="D29" s="79"/>
      <c r="E29" s="79"/>
      <c r="F29" s="63"/>
      <c r="H29" s="84"/>
      <c r="I29" s="88"/>
      <c r="J29" s="88"/>
      <c r="K29" s="32"/>
      <c r="L29" s="33"/>
      <c r="M29" s="33"/>
      <c r="N29" s="33"/>
      <c r="R29" s="26"/>
    </row>
    <row r="30" spans="2:19" ht="15.75">
      <c r="B30" s="151" t="s">
        <v>32</v>
      </c>
      <c r="C30" s="151"/>
      <c r="D30" s="151"/>
      <c r="E30" s="151"/>
      <c r="F30" s="80">
        <f>(((1+I19+I21+I22)*(1+I23)*(1+I24))/(1-I25-I26))-1</f>
        <v>0.24841949102945882</v>
      </c>
      <c r="G30" s="34"/>
      <c r="H30" s="83" t="s">
        <v>60</v>
      </c>
      <c r="I30" s="83" t="s">
        <v>61</v>
      </c>
      <c r="J30" s="83" t="s">
        <v>62</v>
      </c>
      <c r="R30" s="27"/>
      <c r="S30" s="27"/>
    </row>
    <row r="31" spans="2:19" ht="16.5" thickBot="1">
      <c r="B31" s="152" t="s">
        <v>33</v>
      </c>
      <c r="C31" s="153"/>
      <c r="D31" s="153"/>
      <c r="E31" s="153"/>
      <c r="F31" s="81">
        <f>(((1+I19+I21+I22)*(1+I23)*(1+I24))/(1-I25-I26-I27))-1</f>
        <v>0.27575215640503536</v>
      </c>
      <c r="G31" s="35"/>
      <c r="H31" s="83">
        <v>0.2034</v>
      </c>
      <c r="I31" s="83">
        <v>0.2212</v>
      </c>
      <c r="J31" s="83">
        <v>0.25</v>
      </c>
      <c r="R31" s="27"/>
      <c r="S31" s="27"/>
    </row>
    <row r="32" spans="2:6" ht="12.75">
      <c r="B32" s="79"/>
      <c r="C32" s="79"/>
      <c r="D32" s="79"/>
      <c r="E32" s="79"/>
      <c r="F32" s="63"/>
    </row>
    <row r="33" spans="2:6" ht="48" customHeight="1">
      <c r="B33" s="154" t="s">
        <v>34</v>
      </c>
      <c r="C33" s="154"/>
      <c r="D33" s="154"/>
      <c r="E33" s="154"/>
      <c r="F33" s="154"/>
    </row>
    <row r="34" spans="2:6" ht="12.75">
      <c r="B34" s="79"/>
      <c r="C34" s="79"/>
      <c r="D34" s="79"/>
      <c r="E34" s="79"/>
      <c r="F34" s="63"/>
    </row>
    <row r="35" spans="2:6" ht="12.75">
      <c r="B35" s="155" t="s">
        <v>35</v>
      </c>
      <c r="C35" s="155"/>
      <c r="D35" s="155"/>
      <c r="E35" s="155"/>
      <c r="F35" s="155"/>
    </row>
    <row r="36" spans="2:6" ht="12.75">
      <c r="B36" s="145" t="s">
        <v>36</v>
      </c>
      <c r="C36" s="145"/>
      <c r="D36" s="145"/>
      <c r="E36" s="145"/>
      <c r="F36" s="145"/>
    </row>
    <row r="37" spans="2:6" ht="22.5" customHeight="1">
      <c r="B37" s="79"/>
      <c r="C37" s="79"/>
      <c r="D37" s="79"/>
      <c r="E37" s="79"/>
      <c r="F37" s="82"/>
    </row>
    <row r="38" ht="12.75">
      <c r="B38" s="10"/>
    </row>
    <row r="39" spans="2:4" ht="12.75">
      <c r="B39" s="36" t="s">
        <v>93</v>
      </c>
      <c r="C39" s="99" t="s">
        <v>119</v>
      </c>
      <c r="D39" s="99"/>
    </row>
    <row r="40" spans="2:4" ht="12.75">
      <c r="B40" s="98" t="s">
        <v>95</v>
      </c>
      <c r="C40" s="96" t="s">
        <v>120</v>
      </c>
      <c r="D40" s="96"/>
    </row>
    <row r="41" spans="2:4" ht="12.75">
      <c r="B41" s="37"/>
      <c r="C41" s="37"/>
      <c r="D41" s="37"/>
    </row>
    <row r="42" spans="2:4" ht="12.75">
      <c r="B42" s="37"/>
      <c r="C42" s="37"/>
      <c r="D42" s="37"/>
    </row>
    <row r="44" spans="2:4" ht="12.75">
      <c r="B44" s="38"/>
      <c r="C44" s="38"/>
      <c r="D44" s="38"/>
    </row>
    <row r="45" spans="2:4" ht="12.75">
      <c r="B45" s="36" t="s">
        <v>94</v>
      </c>
      <c r="C45" s="97" t="s">
        <v>121</v>
      </c>
      <c r="D45" s="97"/>
    </row>
    <row r="46" spans="2:4" ht="12.75">
      <c r="B46" s="98" t="s">
        <v>37</v>
      </c>
      <c r="C46" s="96" t="s">
        <v>122</v>
      </c>
      <c r="D46" s="96"/>
    </row>
  </sheetData>
  <sheetProtection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B12:C17">
    <cfRule type="expression" priority="11" dxfId="22" stopIfTrue="1">
      <formula>$C$11=0</formula>
    </cfRule>
    <cfRule type="expression" priority="12" dxfId="22" stopIfTrue="1">
      <formula>$C$11&gt;6</formula>
    </cfRule>
    <cfRule type="expression" priority="13" dxfId="31" stopIfTrue="1">
      <formula>$C12&lt;&gt;$C$11</formula>
    </cfRule>
  </conditionalFormatting>
  <conditionalFormatting sqref="E13">
    <cfRule type="expression" priority="10" dxfId="22" stopIfTrue="1">
      <formula>$D$14&lt;&gt;0</formula>
    </cfRule>
  </conditionalFormatting>
  <conditionalFormatting sqref="E14">
    <cfRule type="expression" priority="9" dxfId="27" stopIfTrue="1">
      <formula>$D$14&lt;&gt;0</formula>
    </cfRule>
  </conditionalFormatting>
  <conditionalFormatting sqref="E16 B30:F30">
    <cfRule type="expression" priority="8" dxfId="22" stopIfTrue="1">
      <formula>$D$17&lt;&gt;0</formula>
    </cfRule>
  </conditionalFormatting>
  <conditionalFormatting sqref="E17">
    <cfRule type="expression" priority="7" dxfId="27" stopIfTrue="1">
      <formula>$D$17&lt;&gt;0</formula>
    </cfRule>
  </conditionalFormatting>
  <conditionalFormatting sqref="B31:F31">
    <cfRule type="expression" priority="6" dxfId="34" stopIfTrue="1">
      <formula>$D$17&lt;&gt;0</formula>
    </cfRule>
  </conditionalFormatting>
  <conditionalFormatting sqref="B36:F36">
    <cfRule type="expression" priority="5" dxfId="22" stopIfTrue="1">
      <formula>$D$17&lt;&gt;0</formula>
    </cfRule>
  </conditionalFormatting>
  <conditionalFormatting sqref="F28">
    <cfRule type="expression" priority="4" dxfId="35" stopIfTrue="1">
      <formula>$D$17&lt;&gt;0</formula>
    </cfRule>
  </conditionalFormatting>
  <conditionalFormatting sqref="B28:E28">
    <cfRule type="expression" priority="3" dxfId="36" stopIfTrue="1">
      <formula>$D$17&lt;&gt;0</formula>
    </cfRule>
  </conditionalFormatting>
  <conditionalFormatting sqref="B35:F35">
    <cfRule type="expression" priority="2" dxfId="22" stopIfTrue="1">
      <formula>$D$17&lt;&gt;0</formula>
    </cfRule>
  </conditionalFormatting>
  <conditionalFormatting sqref="F21:F25">
    <cfRule type="cellIs" priority="1" dxfId="21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4">
      <selection activeCell="D9" sqref="D9:E9"/>
    </sheetView>
  </sheetViews>
  <sheetFormatPr defaultColWidth="9.140625" defaultRowHeight="12.75"/>
  <cols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7" width="11.7109375" style="0" customWidth="1"/>
    <col min="8" max="8" width="13.140625" style="0" customWidth="1"/>
    <col min="10" max="10" width="9.57421875" style="0" bestFit="1" customWidth="1"/>
  </cols>
  <sheetData>
    <row r="1" ht="37.5" customHeight="1">
      <c r="A1" s="39" t="s">
        <v>43</v>
      </c>
    </row>
    <row r="2" spans="1:9" ht="12.75" customHeight="1">
      <c r="A2" s="186" t="s">
        <v>72</v>
      </c>
      <c r="B2" s="186"/>
      <c r="C2" s="186"/>
      <c r="D2" s="186"/>
      <c r="E2" s="186"/>
      <c r="F2" s="186"/>
      <c r="G2" s="186"/>
      <c r="H2" s="186"/>
      <c r="I2" s="2"/>
    </row>
    <row r="3" spans="1:8" ht="15" customHeight="1">
      <c r="A3" s="186"/>
      <c r="B3" s="186"/>
      <c r="C3" s="186"/>
      <c r="D3" s="186"/>
      <c r="E3" s="186"/>
      <c r="F3" s="186"/>
      <c r="G3" s="186"/>
      <c r="H3" s="186"/>
    </row>
    <row r="4" spans="1:8" ht="12.75" customHeight="1">
      <c r="A4" s="44"/>
      <c r="B4" s="44"/>
      <c r="C4" s="44"/>
      <c r="D4" s="44"/>
      <c r="E4" s="44"/>
      <c r="F4" s="44"/>
      <c r="G4" s="44"/>
      <c r="H4" s="44"/>
    </row>
    <row r="5" spans="1:8" ht="12.75" customHeight="1">
      <c r="A5" s="44"/>
      <c r="B5" s="44"/>
      <c r="C5" s="44"/>
      <c r="D5" s="44"/>
      <c r="E5" s="44"/>
      <c r="F5" s="44"/>
      <c r="G5" s="44"/>
      <c r="H5" s="44"/>
    </row>
    <row r="6" spans="1:8" ht="12.75" customHeight="1">
      <c r="A6" s="44"/>
      <c r="B6" s="44"/>
      <c r="C6" s="44"/>
      <c r="D6" s="44"/>
      <c r="E6" s="44"/>
      <c r="F6" s="44"/>
      <c r="G6" s="44"/>
      <c r="H6" s="44"/>
    </row>
    <row r="7" spans="1:8" ht="12.75" customHeight="1">
      <c r="A7" s="44"/>
      <c r="B7" s="44"/>
      <c r="C7" s="44"/>
      <c r="D7" s="44"/>
      <c r="E7" s="44"/>
      <c r="F7" s="44"/>
      <c r="G7" s="44"/>
      <c r="H7" s="44"/>
    </row>
    <row r="8" spans="1:7" ht="15.75" customHeight="1">
      <c r="A8" s="182" t="str">
        <f>'BDI serv'!B3</f>
        <v>Edital :</v>
      </c>
      <c r="B8" s="182"/>
      <c r="C8" s="91" t="str">
        <f>'BDI serv'!C3:F3</f>
        <v>TP -xxx</v>
      </c>
      <c r="D8" s="182" t="s">
        <v>130</v>
      </c>
      <c r="E8" s="182"/>
      <c r="F8" s="187">
        <v>1</v>
      </c>
      <c r="G8" s="188"/>
    </row>
    <row r="9" spans="1:9" ht="12.75">
      <c r="A9" s="182" t="str">
        <f>'BDI serv'!B4</f>
        <v>Tomador: </v>
      </c>
      <c r="B9" s="182"/>
      <c r="C9" s="91" t="str">
        <f>'BDI serv'!C4:F4</f>
        <v>Prefeitura Municipal de Dois Vizinhos - PR</v>
      </c>
      <c r="D9" s="182" t="s">
        <v>74</v>
      </c>
      <c r="E9" s="182"/>
      <c r="F9" s="184">
        <f>F37</f>
        <v>25299.5685888839</v>
      </c>
      <c r="G9" s="185"/>
      <c r="I9" s="40"/>
    </row>
    <row r="10" spans="1:8" ht="12.75">
      <c r="A10" s="182" t="str">
        <f>'BDI serv'!B5</f>
        <v>Empreendimento: </v>
      </c>
      <c r="B10" s="182"/>
      <c r="C10" s="91" t="str">
        <f>'BDI serv'!C5:F5</f>
        <v>Saneamento Rural </v>
      </c>
      <c r="D10" s="182" t="s">
        <v>115</v>
      </c>
      <c r="E10" s="182"/>
      <c r="F10" s="184">
        <f>F9/F8</f>
        <v>25299.5685888839</v>
      </c>
      <c r="G10" s="185"/>
      <c r="H10" s="5"/>
    </row>
    <row r="11" spans="1:8" ht="12.75">
      <c r="A11" s="182" t="str">
        <f>'BDI serv'!B6</f>
        <v>Local da Obra:</v>
      </c>
      <c r="B11" s="182"/>
      <c r="C11" s="91" t="str">
        <f>'BDI serv'!C6:F6</f>
        <v>Linha Tartari</v>
      </c>
      <c r="D11" s="43"/>
      <c r="E11" s="5"/>
      <c r="F11" s="5"/>
      <c r="G11" s="5"/>
      <c r="H11" s="5"/>
    </row>
    <row r="12" spans="1:8" ht="12.75">
      <c r="A12" s="182" t="str">
        <f>'BDI serv'!B7</f>
        <v>Empresa Prop.:</v>
      </c>
      <c r="B12" s="182"/>
      <c r="C12" s="91" t="str">
        <f>'BDI serv'!C7:F7</f>
        <v>xxxxxxxxxxxxxx</v>
      </c>
      <c r="D12" s="43"/>
      <c r="E12" s="5"/>
      <c r="F12" s="5"/>
      <c r="G12" s="5"/>
      <c r="H12" s="5"/>
    </row>
    <row r="13" spans="1:8" ht="12.75">
      <c r="A13" s="182" t="str">
        <f>'BDI serv'!B8</f>
        <v>CNPJ:</v>
      </c>
      <c r="B13" s="182"/>
      <c r="C13" s="91" t="str">
        <f>'BDI serv'!C8:F8</f>
        <v>xxxxxxxxxxxxxx</v>
      </c>
      <c r="D13" s="43"/>
      <c r="E13" s="5"/>
      <c r="F13" s="5"/>
      <c r="G13" s="5"/>
      <c r="H13" s="5"/>
    </row>
    <row r="14" spans="1:8" ht="12.75">
      <c r="A14" s="182" t="str">
        <f>'BDI serv'!B9</f>
        <v>Data Base:</v>
      </c>
      <c r="B14" s="182"/>
      <c r="C14" s="92">
        <f>'BDI serv'!C9:F9</f>
        <v>42592</v>
      </c>
      <c r="D14" s="43"/>
      <c r="E14" s="43"/>
      <c r="F14" s="45"/>
      <c r="G14" s="42"/>
      <c r="H14" s="42"/>
    </row>
    <row r="15" spans="1:8" ht="12.75">
      <c r="A15" s="43" t="s">
        <v>123</v>
      </c>
      <c r="B15" s="43"/>
      <c r="C15" s="93">
        <f>Orçamento!C12</f>
        <v>0.27575215640503536</v>
      </c>
      <c r="D15" s="43"/>
      <c r="E15" s="43"/>
      <c r="F15" s="45"/>
      <c r="G15" s="42"/>
      <c r="H15" s="42"/>
    </row>
    <row r="16" spans="1:8" ht="12.75">
      <c r="A16" s="7"/>
      <c r="B16" s="4"/>
      <c r="C16" s="3"/>
      <c r="D16" s="5"/>
      <c r="E16" s="5"/>
      <c r="F16" s="5"/>
      <c r="G16" s="5"/>
      <c r="H16" s="5"/>
    </row>
    <row r="17" spans="1:8" ht="12.75">
      <c r="A17" s="7"/>
      <c r="B17" s="4"/>
      <c r="C17" s="3"/>
      <c r="D17" s="5"/>
      <c r="E17" s="5"/>
      <c r="F17" s="5"/>
      <c r="G17" s="5"/>
      <c r="H17" s="5"/>
    </row>
    <row r="18" spans="1:8" ht="12.75">
      <c r="A18" s="7"/>
      <c r="B18" s="4"/>
      <c r="C18" s="3"/>
      <c r="D18" s="5"/>
      <c r="E18" s="5"/>
      <c r="F18" s="5"/>
      <c r="G18" s="5"/>
      <c r="H18" s="5"/>
    </row>
    <row r="19" spans="1:8" ht="12.75">
      <c r="A19" s="7"/>
      <c r="B19" s="4"/>
      <c r="C19" s="3"/>
      <c r="D19" s="5"/>
      <c r="E19" s="5"/>
      <c r="F19" s="5"/>
      <c r="G19" s="5"/>
      <c r="H19" s="5"/>
    </row>
    <row r="20" spans="1:8" ht="12.75">
      <c r="A20" s="7"/>
      <c r="B20" s="4"/>
      <c r="C20" s="3"/>
      <c r="D20" s="5"/>
      <c r="E20" s="5"/>
      <c r="F20" s="5"/>
      <c r="G20" s="5"/>
      <c r="H20" s="5"/>
    </row>
    <row r="21" spans="1:8" ht="12.75">
      <c r="A21" s="7"/>
      <c r="B21" s="4"/>
      <c r="C21" s="3"/>
      <c r="D21" s="5"/>
      <c r="E21" s="5"/>
      <c r="F21" s="5"/>
      <c r="G21" s="5"/>
      <c r="H21" s="5"/>
    </row>
    <row r="22" spans="1:8" ht="12.75">
      <c r="A22" s="7"/>
      <c r="B22" s="4"/>
      <c r="C22" s="3"/>
      <c r="D22" s="5"/>
      <c r="E22" s="5"/>
      <c r="F22" s="5"/>
      <c r="G22" s="5"/>
      <c r="H22" s="5"/>
    </row>
    <row r="23" spans="2:8" ht="12.75">
      <c r="B23" s="89" t="s">
        <v>50</v>
      </c>
      <c r="C23" s="89" t="s">
        <v>73</v>
      </c>
      <c r="D23" s="178" t="s">
        <v>76</v>
      </c>
      <c r="E23" s="178"/>
      <c r="F23" s="178" t="s">
        <v>75</v>
      </c>
      <c r="G23" s="178"/>
      <c r="H23" s="89" t="s">
        <v>77</v>
      </c>
    </row>
    <row r="24" spans="2:8" ht="12.75">
      <c r="B24" s="116" t="str">
        <f>Orçamento!A16</f>
        <v>.1</v>
      </c>
      <c r="C24" s="106" t="str">
        <f>Orçamento!C16</f>
        <v>PERFURAÇÃO DE POÇO  - BDI SERVIÇOS 27,58%</v>
      </c>
      <c r="D24" s="183">
        <f>F24/$F$9</f>
        <v>1</v>
      </c>
      <c r="E24" s="183"/>
      <c r="F24" s="189">
        <f>Orçamento!H16</f>
        <v>25299.5685888839</v>
      </c>
      <c r="G24" s="189"/>
      <c r="H24" s="120">
        <f>F24</f>
        <v>25299.5685888839</v>
      </c>
    </row>
    <row r="25" spans="2:8" ht="12.75">
      <c r="B25" s="118"/>
      <c r="C25" s="101"/>
      <c r="D25" s="183"/>
      <c r="E25" s="183"/>
      <c r="F25" s="179"/>
      <c r="G25" s="179"/>
      <c r="H25" s="120"/>
    </row>
    <row r="26" spans="2:8" ht="12.75">
      <c r="B26" s="118"/>
      <c r="C26" s="101"/>
      <c r="D26" s="183"/>
      <c r="E26" s="183"/>
      <c r="F26" s="179"/>
      <c r="G26" s="179"/>
      <c r="H26" s="120"/>
    </row>
    <row r="27" spans="2:8" ht="12.75">
      <c r="B27" s="118"/>
      <c r="C27" s="101"/>
      <c r="D27" s="183"/>
      <c r="E27" s="183"/>
      <c r="F27" s="179"/>
      <c r="G27" s="179"/>
      <c r="H27" s="120"/>
    </row>
    <row r="28" spans="2:8" ht="12.75">
      <c r="B28" s="118"/>
      <c r="C28" s="101"/>
      <c r="D28" s="183"/>
      <c r="E28" s="183"/>
      <c r="F28" s="179"/>
      <c r="G28" s="179"/>
      <c r="H28" s="120"/>
    </row>
    <row r="29" spans="2:8" ht="12.75">
      <c r="B29" s="118"/>
      <c r="C29" s="101"/>
      <c r="D29" s="183"/>
      <c r="E29" s="183"/>
      <c r="F29" s="179"/>
      <c r="G29" s="179"/>
      <c r="H29" s="120"/>
    </row>
    <row r="30" spans="2:8" ht="12.75">
      <c r="B30" s="118"/>
      <c r="C30" s="101"/>
      <c r="D30" s="183"/>
      <c r="E30" s="183"/>
      <c r="F30" s="179"/>
      <c r="G30" s="179"/>
      <c r="H30" s="120"/>
    </row>
    <row r="31" spans="2:8" ht="12.75">
      <c r="B31" s="118"/>
      <c r="C31" s="101"/>
      <c r="D31" s="183"/>
      <c r="E31" s="183"/>
      <c r="F31" s="179"/>
      <c r="G31" s="179"/>
      <c r="H31" s="120"/>
    </row>
    <row r="32" spans="2:8" ht="12.75">
      <c r="B32" s="118"/>
      <c r="C32" s="101"/>
      <c r="D32" s="183"/>
      <c r="E32" s="183"/>
      <c r="F32" s="179"/>
      <c r="G32" s="179"/>
      <c r="H32" s="120"/>
    </row>
    <row r="33" spans="2:8" ht="12.75">
      <c r="B33" s="118"/>
      <c r="C33" s="101"/>
      <c r="D33" s="183"/>
      <c r="E33" s="183"/>
      <c r="F33" s="179"/>
      <c r="G33" s="179"/>
      <c r="H33" s="120"/>
    </row>
    <row r="34" spans="2:8" ht="12.75">
      <c r="B34" s="118"/>
      <c r="C34" s="101"/>
      <c r="D34" s="180"/>
      <c r="E34" s="180"/>
      <c r="F34" s="179"/>
      <c r="G34" s="179"/>
      <c r="H34" s="120"/>
    </row>
    <row r="35" spans="2:8" ht="12.75">
      <c r="B35" s="118"/>
      <c r="C35" s="101"/>
      <c r="D35" s="180"/>
      <c r="E35" s="180"/>
      <c r="F35" s="179"/>
      <c r="G35" s="179"/>
      <c r="H35" s="120"/>
    </row>
    <row r="36" spans="2:8" ht="12.75">
      <c r="B36" s="119"/>
      <c r="C36" s="103"/>
      <c r="D36" s="174"/>
      <c r="E36" s="174"/>
      <c r="F36" s="176"/>
      <c r="G36" s="176"/>
      <c r="H36" s="122"/>
    </row>
    <row r="37" spans="2:10" ht="12.75">
      <c r="B37" s="175" t="s">
        <v>78</v>
      </c>
      <c r="C37" s="175"/>
      <c r="D37" s="181">
        <f>SUM(D24:E35)</f>
        <v>1</v>
      </c>
      <c r="E37" s="178"/>
      <c r="F37" s="177">
        <f>SUM(F24:G35)</f>
        <v>25299.5685888839</v>
      </c>
      <c r="G37" s="178"/>
      <c r="H37" s="90">
        <f>H31</f>
        <v>0</v>
      </c>
      <c r="J37" s="143"/>
    </row>
    <row r="39" spans="6:7" ht="12.75">
      <c r="F39" s="173"/>
      <c r="G39" s="173"/>
    </row>
    <row r="41" ht="13.5" customHeight="1"/>
    <row r="43" spans="3:6" ht="12.75">
      <c r="C43" s="95"/>
      <c r="D43" s="36" t="s">
        <v>93</v>
      </c>
      <c r="E43" s="99" t="s">
        <v>119</v>
      </c>
      <c r="F43" s="100"/>
    </row>
    <row r="44" spans="3:5" ht="12.75">
      <c r="C44" s="95"/>
      <c r="D44" s="98" t="s">
        <v>95</v>
      </c>
      <c r="E44" s="96" t="s">
        <v>120</v>
      </c>
    </row>
    <row r="45" spans="3:5" ht="12.75">
      <c r="C45" s="94"/>
      <c r="D45" s="37"/>
      <c r="E45" s="37"/>
    </row>
    <row r="46" spans="3:5" ht="12.75">
      <c r="C46" s="94"/>
      <c r="D46" s="37"/>
      <c r="E46" s="37"/>
    </row>
    <row r="47" spans="3:5" ht="12.75">
      <c r="C47" s="10"/>
      <c r="D47" s="24"/>
      <c r="E47" s="24"/>
    </row>
    <row r="48" spans="3:5" ht="12.75">
      <c r="C48" s="10"/>
      <c r="D48" s="10"/>
      <c r="E48" s="38"/>
    </row>
    <row r="49" spans="3:6" ht="12.75">
      <c r="C49" s="95"/>
      <c r="D49" s="36" t="s">
        <v>94</v>
      </c>
      <c r="E49" s="97" t="s">
        <v>121</v>
      </c>
      <c r="F49" s="100"/>
    </row>
    <row r="50" spans="3:5" ht="12.75">
      <c r="C50" s="95"/>
      <c r="D50" s="98" t="s">
        <v>37</v>
      </c>
      <c r="E50" s="96" t="s">
        <v>122</v>
      </c>
    </row>
  </sheetData>
  <sheetProtection/>
  <mergeCells count="46">
    <mergeCell ref="F28:G28"/>
    <mergeCell ref="D32:E32"/>
    <mergeCell ref="D24:E24"/>
    <mergeCell ref="D26:E26"/>
    <mergeCell ref="D27:E27"/>
    <mergeCell ref="F23:G23"/>
    <mergeCell ref="F24:G24"/>
    <mergeCell ref="F27:G27"/>
    <mergeCell ref="D28:E28"/>
    <mergeCell ref="D29:E29"/>
    <mergeCell ref="D30:E30"/>
    <mergeCell ref="D31:E31"/>
    <mergeCell ref="A12:B12"/>
    <mergeCell ref="A13:B13"/>
    <mergeCell ref="A14:B14"/>
    <mergeCell ref="A2:H3"/>
    <mergeCell ref="A8:B8"/>
    <mergeCell ref="D8:E8"/>
    <mergeCell ref="F8:G8"/>
    <mergeCell ref="A9:B9"/>
    <mergeCell ref="F26:G26"/>
    <mergeCell ref="A10:B10"/>
    <mergeCell ref="A11:B11"/>
    <mergeCell ref="D10:E10"/>
    <mergeCell ref="F10:G10"/>
    <mergeCell ref="D23:E23"/>
    <mergeCell ref="D9:E9"/>
    <mergeCell ref="D33:E33"/>
    <mergeCell ref="F33:G33"/>
    <mergeCell ref="F29:G29"/>
    <mergeCell ref="F30:G30"/>
    <mergeCell ref="F31:G31"/>
    <mergeCell ref="D25:E25"/>
    <mergeCell ref="F25:G25"/>
    <mergeCell ref="F32:G32"/>
    <mergeCell ref="F9:G9"/>
    <mergeCell ref="F39:G39"/>
    <mergeCell ref="D36:E36"/>
    <mergeCell ref="B37:C37"/>
    <mergeCell ref="F36:G36"/>
    <mergeCell ref="F37:G37"/>
    <mergeCell ref="F34:G34"/>
    <mergeCell ref="F35:G35"/>
    <mergeCell ref="D35:E35"/>
    <mergeCell ref="D37:E37"/>
    <mergeCell ref="D34:E34"/>
  </mergeCells>
  <conditionalFormatting sqref="C24 C27:C36">
    <cfRule type="expression" priority="4" dxfId="37" stopIfTrue="1">
      <formula>$J24=1</formula>
    </cfRule>
    <cfRule type="expression" priority="5" dxfId="38" stopIfTrue="1">
      <formula>$K24=2</formula>
    </cfRule>
    <cfRule type="expression" priority="6" dxfId="39" stopIfTrue="1">
      <formula>$K24=3</formula>
    </cfRule>
  </conditionalFormatting>
  <conditionalFormatting sqref="C26">
    <cfRule type="expression" priority="10" dxfId="37" stopIfTrue="1">
      <formula>$J25=1</formula>
    </cfRule>
    <cfRule type="expression" priority="11" dxfId="38" stopIfTrue="1">
      <formula>$K25=2</formula>
    </cfRule>
    <cfRule type="expression" priority="12" dxfId="39" stopIfTrue="1">
      <formula>$K25=3</formula>
    </cfRule>
  </conditionalFormatting>
  <conditionalFormatting sqref="C25">
    <cfRule type="expression" priority="1" dxfId="37" stopIfTrue="1">
      <formula>$J25=1</formula>
    </cfRule>
    <cfRule type="expression" priority="2" dxfId="38" stopIfTrue="1">
      <formula>$K25=2</formula>
    </cfRule>
    <cfRule type="expression" priority="3" dxfId="39" stopIfTrue="1">
      <formula>$K25=3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90" zoomScaleSheetLayoutView="90" zoomScalePageLayoutView="0" workbookViewId="0" topLeftCell="A7">
      <selection activeCell="E29" sqref="E29"/>
    </sheetView>
  </sheetViews>
  <sheetFormatPr defaultColWidth="9.140625" defaultRowHeight="12.75"/>
  <cols>
    <col min="1" max="1" width="8.57421875" style="0" customWidth="1"/>
    <col min="2" max="2" width="9.421875" style="0" customWidth="1"/>
    <col min="3" max="3" width="55.28125" style="0" customWidth="1"/>
    <col min="4" max="4" width="6.28125" style="0" customWidth="1"/>
    <col min="5" max="5" width="10.28125" style="132" customWidth="1"/>
    <col min="6" max="6" width="10.7109375" style="0" bestFit="1" customWidth="1"/>
    <col min="7" max="7" width="11.7109375" style="0" customWidth="1"/>
    <col min="8" max="8" width="13.140625" style="0" customWidth="1"/>
    <col min="9" max="9" width="15.7109375" style="0" customWidth="1"/>
    <col min="10" max="10" width="21.421875" style="0" customWidth="1"/>
    <col min="11" max="11" width="3.28125" style="0" bestFit="1" customWidth="1"/>
    <col min="12" max="12" width="2.57421875" style="0" customWidth="1"/>
    <col min="13" max="13" width="13.421875" style="0" bestFit="1" customWidth="1"/>
  </cols>
  <sheetData>
    <row r="1" ht="37.5" customHeight="1">
      <c r="A1" s="39" t="s">
        <v>43</v>
      </c>
    </row>
    <row r="2" spans="1:8" ht="12.75" customHeight="1">
      <c r="A2" s="186" t="s">
        <v>45</v>
      </c>
      <c r="B2" s="186"/>
      <c r="C2" s="186"/>
      <c r="D2" s="186"/>
      <c r="E2" s="186"/>
      <c r="F2" s="186"/>
      <c r="G2" s="186"/>
      <c r="H2" s="186"/>
    </row>
    <row r="3" spans="1:8" ht="22.5" customHeight="1">
      <c r="A3" s="186"/>
      <c r="B3" s="186"/>
      <c r="C3" s="186"/>
      <c r="D3" s="186"/>
      <c r="E3" s="186"/>
      <c r="F3" s="186"/>
      <c r="G3" s="186"/>
      <c r="H3" s="186"/>
    </row>
    <row r="4" spans="1:8" ht="12.75" customHeight="1">
      <c r="A4" s="44"/>
      <c r="B4" s="44"/>
      <c r="C4" s="44"/>
      <c r="D4" s="44"/>
      <c r="E4" s="133"/>
      <c r="F4" s="44"/>
      <c r="G4" s="44"/>
      <c r="H4" s="44"/>
    </row>
    <row r="5" spans="1:7" ht="15.75" customHeight="1">
      <c r="A5" s="182" t="str">
        <f>'BDI serv'!B3</f>
        <v>Edital :</v>
      </c>
      <c r="B5" s="182"/>
      <c r="C5" s="91" t="str">
        <f>'BDI serv'!C3:F3</f>
        <v>TP -xxx</v>
      </c>
      <c r="D5" s="182" t="str">
        <f>QCI!D8</f>
        <v>Unid:</v>
      </c>
      <c r="E5" s="182"/>
      <c r="F5" s="190">
        <v>1</v>
      </c>
      <c r="G5" s="191"/>
    </row>
    <row r="6" spans="1:7" ht="12.75">
      <c r="A6" s="182" t="str">
        <f>'BDI serv'!B4</f>
        <v>Tomador: </v>
      </c>
      <c r="B6" s="182"/>
      <c r="C6" s="91" t="str">
        <f>'BDI serv'!C4:F4</f>
        <v>Prefeitura Municipal de Dois Vizinhos - PR</v>
      </c>
      <c r="D6" s="182" t="s">
        <v>115</v>
      </c>
      <c r="E6" s="182"/>
      <c r="F6" s="184">
        <f>H37/F5</f>
        <v>25299.5685888839</v>
      </c>
      <c r="G6" s="185"/>
    </row>
    <row r="7" spans="1:8" ht="12.75">
      <c r="A7" s="182" t="str">
        <f>'BDI serv'!B5</f>
        <v>Empreendimento: </v>
      </c>
      <c r="B7" s="182"/>
      <c r="C7" s="91" t="str">
        <f>'BDI serv'!C5:F5</f>
        <v>Saneamento Rural </v>
      </c>
      <c r="D7" s="43"/>
      <c r="E7" s="134"/>
      <c r="F7" s="5"/>
      <c r="G7" s="5"/>
      <c r="H7" s="5"/>
    </row>
    <row r="8" spans="1:8" ht="12.75">
      <c r="A8" s="182" t="str">
        <f>'BDI serv'!B6</f>
        <v>Local da Obra:</v>
      </c>
      <c r="B8" s="182"/>
      <c r="C8" s="91" t="str">
        <f>'BDI serv'!C6:F6</f>
        <v>Linha Tartari</v>
      </c>
      <c r="D8" s="144" t="s">
        <v>127</v>
      </c>
      <c r="E8" s="134"/>
      <c r="F8" s="5"/>
      <c r="G8" s="5"/>
      <c r="H8" s="5"/>
    </row>
    <row r="9" spans="1:8" ht="12.75">
      <c r="A9" s="182" t="str">
        <f>'BDI serv'!B7</f>
        <v>Empresa Prop.:</v>
      </c>
      <c r="B9" s="182"/>
      <c r="C9" s="91" t="str">
        <f>'BDI serv'!C7:F7</f>
        <v>xxxxxxxxxxxxxx</v>
      </c>
      <c r="D9" s="144" t="s">
        <v>128</v>
      </c>
      <c r="E9" s="134"/>
      <c r="F9" s="5"/>
      <c r="G9" s="5"/>
      <c r="H9" s="5"/>
    </row>
    <row r="10" spans="1:8" ht="12.75">
      <c r="A10" s="182" t="str">
        <f>'BDI serv'!B8</f>
        <v>CNPJ:</v>
      </c>
      <c r="B10" s="182"/>
      <c r="C10" s="91" t="str">
        <f>'BDI serv'!C8:F8</f>
        <v>xxxxxxxxxxxxxx</v>
      </c>
      <c r="D10" s="144" t="s">
        <v>129</v>
      </c>
      <c r="E10" s="134"/>
      <c r="F10" s="5"/>
      <c r="G10" s="5"/>
      <c r="H10" s="5"/>
    </row>
    <row r="11" spans="1:8" ht="12.75">
      <c r="A11" s="182" t="str">
        <f>'BDI serv'!B9</f>
        <v>Data Base:</v>
      </c>
      <c r="B11" s="182"/>
      <c r="C11" s="123">
        <v>42592</v>
      </c>
      <c r="D11" s="43"/>
      <c r="E11" s="135"/>
      <c r="F11" s="45"/>
      <c r="G11" s="42"/>
      <c r="H11" s="42"/>
    </row>
    <row r="12" spans="1:8" ht="12.75">
      <c r="A12" s="182" t="s">
        <v>123</v>
      </c>
      <c r="B12" s="182"/>
      <c r="C12" s="93">
        <f>'BDI serv'!F31</f>
        <v>0.27575215640503536</v>
      </c>
      <c r="D12" s="43"/>
      <c r="E12" s="135"/>
      <c r="F12" s="45"/>
      <c r="G12" s="42"/>
      <c r="H12" s="42"/>
    </row>
    <row r="13" spans="1:8" ht="12.75">
      <c r="A13" s="7"/>
      <c r="B13" s="4"/>
      <c r="C13" s="3"/>
      <c r="D13" s="5"/>
      <c r="E13" s="134"/>
      <c r="F13" s="5"/>
      <c r="G13" s="5"/>
      <c r="H13" s="5"/>
    </row>
    <row r="14" spans="1:8" s="1" customFormat="1" ht="25.5">
      <c r="A14" s="46" t="s">
        <v>50</v>
      </c>
      <c r="B14" s="46" t="s">
        <v>106</v>
      </c>
      <c r="C14" s="46" t="s">
        <v>51</v>
      </c>
      <c r="D14" s="46" t="s">
        <v>49</v>
      </c>
      <c r="E14" s="136" t="s">
        <v>52</v>
      </c>
      <c r="F14" s="46" t="s">
        <v>53</v>
      </c>
      <c r="G14" s="46" t="s">
        <v>54</v>
      </c>
      <c r="H14" s="46" t="s">
        <v>55</v>
      </c>
    </row>
    <row r="15" spans="1:8" s="1" customFormat="1" ht="12.75">
      <c r="A15" s="8"/>
      <c r="B15" s="6"/>
      <c r="C15" s="6"/>
      <c r="D15" s="6"/>
      <c r="E15" s="137"/>
      <c r="F15" s="6"/>
      <c r="G15" s="6"/>
      <c r="H15" s="6"/>
    </row>
    <row r="16" spans="1:8" s="2" customFormat="1" ht="12.75">
      <c r="A16" s="9" t="s">
        <v>48</v>
      </c>
      <c r="B16" s="9"/>
      <c r="C16" s="9" t="s">
        <v>124</v>
      </c>
      <c r="D16" s="47"/>
      <c r="E16" s="138"/>
      <c r="F16" s="48"/>
      <c r="G16" s="49" t="s">
        <v>0</v>
      </c>
      <c r="H16" s="48">
        <f>SUM(H17:H31)</f>
        <v>25299.5685888839</v>
      </c>
    </row>
    <row r="17" spans="1:8" s="2" customFormat="1" ht="12.75">
      <c r="A17" s="116"/>
      <c r="B17" s="105"/>
      <c r="C17" s="142" t="s">
        <v>125</v>
      </c>
      <c r="D17" s="105"/>
      <c r="E17" s="139"/>
      <c r="F17" s="130"/>
      <c r="G17" s="130"/>
      <c r="H17" s="120"/>
    </row>
    <row r="18" spans="1:8" s="2" customFormat="1" ht="12.75">
      <c r="A18" s="116"/>
      <c r="B18" s="105"/>
      <c r="C18" s="128" t="s">
        <v>126</v>
      </c>
      <c r="D18" s="105"/>
      <c r="E18" s="139"/>
      <c r="F18" s="130"/>
      <c r="G18" s="130"/>
      <c r="H18" s="120"/>
    </row>
    <row r="19" spans="1:10" s="2" customFormat="1" ht="12.75">
      <c r="A19" s="116" t="s">
        <v>118</v>
      </c>
      <c r="B19" s="105">
        <v>500102</v>
      </c>
      <c r="C19" s="128" t="s">
        <v>96</v>
      </c>
      <c r="D19" s="105" t="s">
        <v>97</v>
      </c>
      <c r="E19" s="139">
        <v>5480.52</v>
      </c>
      <c r="F19" s="130">
        <v>1</v>
      </c>
      <c r="G19" s="130">
        <f>(E19*$C$12)+E19</f>
        <v>6991.785208220925</v>
      </c>
      <c r="H19" s="120">
        <f>G19*F19</f>
        <v>6991.785208220925</v>
      </c>
      <c r="I19" s="204"/>
      <c r="J19" s="203"/>
    </row>
    <row r="20" spans="1:10" s="2" customFormat="1" ht="22.5">
      <c r="A20" s="116"/>
      <c r="B20" s="105"/>
      <c r="C20" s="128" t="s">
        <v>110</v>
      </c>
      <c r="D20" s="105"/>
      <c r="E20" s="139"/>
      <c r="F20" s="130"/>
      <c r="G20" s="130"/>
      <c r="H20" s="120"/>
      <c r="I20" s="204"/>
      <c r="J20" s="203"/>
    </row>
    <row r="21" spans="1:10" s="2" customFormat="1" ht="12.75">
      <c r="A21" s="116" t="s">
        <v>118</v>
      </c>
      <c r="B21" s="105">
        <v>500602</v>
      </c>
      <c r="C21" s="128" t="s">
        <v>99</v>
      </c>
      <c r="D21" s="105" t="s">
        <v>98</v>
      </c>
      <c r="E21" s="139">
        <v>92.6</v>
      </c>
      <c r="F21" s="130">
        <v>100</v>
      </c>
      <c r="G21" s="130">
        <f>(E21*$C$12)+E21</f>
        <v>118.13464968310626</v>
      </c>
      <c r="H21" s="120">
        <f aca="true" t="shared" si="0" ref="H21:H31">G21*F21</f>
        <v>11813.464968310625</v>
      </c>
      <c r="I21" s="204"/>
      <c r="J21" s="203"/>
    </row>
    <row r="22" spans="1:10" s="2" customFormat="1" ht="30.75" customHeight="1">
      <c r="A22" s="116"/>
      <c r="B22" s="105"/>
      <c r="C22" s="128" t="s">
        <v>111</v>
      </c>
      <c r="D22" s="105"/>
      <c r="E22" s="139"/>
      <c r="F22" s="130"/>
      <c r="G22" s="130"/>
      <c r="H22" s="120"/>
      <c r="I22" s="204"/>
      <c r="J22" s="203"/>
    </row>
    <row r="23" spans="1:10" s="2" customFormat="1" ht="12.75">
      <c r="A23" s="116" t="s">
        <v>118</v>
      </c>
      <c r="B23" s="105">
        <v>502201</v>
      </c>
      <c r="C23" s="128" t="s">
        <v>99</v>
      </c>
      <c r="D23" s="105" t="s">
        <v>98</v>
      </c>
      <c r="E23" s="139">
        <v>33.94</v>
      </c>
      <c r="F23" s="130">
        <v>12</v>
      </c>
      <c r="G23" s="130">
        <f aca="true" t="shared" si="1" ref="G23:G31">(E23*$C$12)+E23</f>
        <v>43.2990281883869</v>
      </c>
      <c r="H23" s="120">
        <f t="shared" si="0"/>
        <v>519.5883382606428</v>
      </c>
      <c r="I23" s="204"/>
      <c r="J23" s="203"/>
    </row>
    <row r="24" spans="1:10" s="2" customFormat="1" ht="22.5">
      <c r="A24" s="116"/>
      <c r="B24" s="105"/>
      <c r="C24" s="128" t="s">
        <v>112</v>
      </c>
      <c r="D24" s="105"/>
      <c r="E24" s="139"/>
      <c r="F24" s="130"/>
      <c r="G24" s="130"/>
      <c r="H24" s="120"/>
      <c r="I24" s="204"/>
      <c r="J24" s="203"/>
    </row>
    <row r="25" spans="1:10" s="2" customFormat="1" ht="12.75">
      <c r="A25" s="116" t="s">
        <v>118</v>
      </c>
      <c r="B25" s="105">
        <v>503402</v>
      </c>
      <c r="C25" s="128" t="s">
        <v>99</v>
      </c>
      <c r="D25" s="105" t="s">
        <v>97</v>
      </c>
      <c r="E25" s="139">
        <v>105.6</v>
      </c>
      <c r="F25" s="130">
        <v>1</v>
      </c>
      <c r="G25" s="130">
        <f t="shared" si="1"/>
        <v>134.71942771637174</v>
      </c>
      <c r="H25" s="120">
        <f t="shared" si="0"/>
        <v>134.71942771637174</v>
      </c>
      <c r="I25" s="204"/>
      <c r="J25" s="203"/>
    </row>
    <row r="26" spans="1:10" s="2" customFormat="1" ht="12.75">
      <c r="A26" s="116"/>
      <c r="B26" s="105"/>
      <c r="C26" s="128" t="s">
        <v>100</v>
      </c>
      <c r="D26" s="105"/>
      <c r="E26" s="139"/>
      <c r="F26" s="130"/>
      <c r="G26" s="130"/>
      <c r="H26" s="120"/>
      <c r="I26" s="204"/>
      <c r="J26" s="203"/>
    </row>
    <row r="27" spans="1:10" s="2" customFormat="1" ht="12.75">
      <c r="A27" s="116" t="s">
        <v>118</v>
      </c>
      <c r="B27" s="105">
        <v>504001</v>
      </c>
      <c r="C27" s="128" t="s">
        <v>101</v>
      </c>
      <c r="D27" s="105" t="s">
        <v>105</v>
      </c>
      <c r="E27" s="139">
        <v>357.24</v>
      </c>
      <c r="F27" s="130">
        <v>1</v>
      </c>
      <c r="G27" s="130">
        <f t="shared" si="1"/>
        <v>455.74970035413486</v>
      </c>
      <c r="H27" s="120">
        <f t="shared" si="0"/>
        <v>455.74970035413486</v>
      </c>
      <c r="I27" s="204"/>
      <c r="J27" s="203"/>
    </row>
    <row r="28" spans="1:10" s="2" customFormat="1" ht="23.25" customHeight="1">
      <c r="A28" s="116"/>
      <c r="B28" s="105"/>
      <c r="C28" s="128" t="s">
        <v>113</v>
      </c>
      <c r="D28" s="105"/>
      <c r="E28" s="139"/>
      <c r="F28" s="130"/>
      <c r="G28" s="130"/>
      <c r="H28" s="120"/>
      <c r="I28" s="204"/>
      <c r="J28" s="203"/>
    </row>
    <row r="29" spans="1:10" s="2" customFormat="1" ht="12.75">
      <c r="A29" s="116" t="s">
        <v>118</v>
      </c>
      <c r="B29" s="105">
        <v>507501</v>
      </c>
      <c r="C29" s="128" t="s">
        <v>102</v>
      </c>
      <c r="D29" s="105" t="s">
        <v>97</v>
      </c>
      <c r="E29" s="139">
        <v>94.86</v>
      </c>
      <c r="F29" s="130">
        <v>1</v>
      </c>
      <c r="G29" s="130">
        <f t="shared" si="1"/>
        <v>121.01784955658165</v>
      </c>
      <c r="H29" s="120">
        <f t="shared" si="0"/>
        <v>121.01784955658165</v>
      </c>
      <c r="I29" s="204"/>
      <c r="J29" s="203"/>
    </row>
    <row r="30" spans="1:10" s="2" customFormat="1" ht="12.75">
      <c r="A30" s="116"/>
      <c r="B30" s="105"/>
      <c r="C30" s="128" t="s">
        <v>103</v>
      </c>
      <c r="D30" s="105"/>
      <c r="E30" s="139"/>
      <c r="F30" s="130"/>
      <c r="G30" s="130"/>
      <c r="H30" s="120"/>
      <c r="I30" s="204"/>
      <c r="J30" s="203"/>
    </row>
    <row r="31" spans="1:10" s="2" customFormat="1" ht="13.5" customHeight="1">
      <c r="A31" s="116" t="s">
        <v>118</v>
      </c>
      <c r="B31" s="105">
        <v>507610</v>
      </c>
      <c r="C31" s="128" t="s">
        <v>117</v>
      </c>
      <c r="D31" s="105" t="s">
        <v>104</v>
      </c>
      <c r="E31" s="139">
        <v>57.3</v>
      </c>
      <c r="F31" s="130">
        <v>72</v>
      </c>
      <c r="G31" s="130">
        <f t="shared" si="1"/>
        <v>73.10059856200853</v>
      </c>
      <c r="H31" s="120">
        <f>G31*F31</f>
        <v>5263.243096464614</v>
      </c>
      <c r="I31" s="204"/>
      <c r="J31" s="203"/>
    </row>
    <row r="32" spans="1:8" s="2" customFormat="1" ht="12.75">
      <c r="A32" s="129"/>
      <c r="B32" s="105"/>
      <c r="C32" s="106"/>
      <c r="D32" s="105"/>
      <c r="E32" s="139"/>
      <c r="F32" s="130"/>
      <c r="G32" s="130"/>
      <c r="H32" s="131"/>
    </row>
    <row r="33" spans="1:9" s="2" customFormat="1" ht="12.75">
      <c r="A33" s="129"/>
      <c r="B33" s="105"/>
      <c r="C33" s="106"/>
      <c r="D33" s="105"/>
      <c r="E33" s="139"/>
      <c r="F33" s="130"/>
      <c r="G33" s="130"/>
      <c r="H33" s="131"/>
      <c r="I33" s="202"/>
    </row>
    <row r="34" spans="1:8" ht="12.75">
      <c r="A34" s="121"/>
      <c r="B34" s="102"/>
      <c r="C34" s="103"/>
      <c r="D34" s="102"/>
      <c r="E34" s="140"/>
      <c r="F34" s="104"/>
      <c r="G34" s="104"/>
      <c r="H34" s="122"/>
    </row>
    <row r="35" spans="1:8" ht="12.75">
      <c r="A35" s="192" t="s">
        <v>56</v>
      </c>
      <c r="B35" s="192"/>
      <c r="C35" s="192"/>
      <c r="D35" s="192"/>
      <c r="E35" s="192"/>
      <c r="F35" s="192"/>
      <c r="G35" s="192"/>
      <c r="H35" s="48">
        <f>H37-H36</f>
        <v>19831.0985888839</v>
      </c>
    </row>
    <row r="36" spans="1:8" ht="12.75">
      <c r="A36" s="192" t="s">
        <v>58</v>
      </c>
      <c r="B36" s="192"/>
      <c r="C36" s="192"/>
      <c r="D36" s="192"/>
      <c r="E36" s="192"/>
      <c r="F36" s="192"/>
      <c r="G36" s="192"/>
      <c r="H36" s="48">
        <v>5468.47</v>
      </c>
    </row>
    <row r="37" spans="1:10" ht="12.75">
      <c r="A37" s="192" t="s">
        <v>57</v>
      </c>
      <c r="B37" s="192"/>
      <c r="C37" s="192"/>
      <c r="D37" s="192"/>
      <c r="E37" s="192"/>
      <c r="F37" s="192"/>
      <c r="G37" s="192"/>
      <c r="H37" s="48">
        <f>+H16</f>
        <v>25299.5685888839</v>
      </c>
      <c r="J37" s="141"/>
    </row>
    <row r="38" ht="12.75">
      <c r="J38" s="141"/>
    </row>
    <row r="42" spans="4:6" ht="12.75">
      <c r="D42" s="36" t="s">
        <v>93</v>
      </c>
      <c r="E42" s="99" t="s">
        <v>119</v>
      </c>
      <c r="F42" s="100"/>
    </row>
    <row r="43" spans="4:5" ht="12.75">
      <c r="D43" s="98" t="s">
        <v>95</v>
      </c>
      <c r="E43" s="96" t="s">
        <v>120</v>
      </c>
    </row>
    <row r="44" spans="4:5" ht="12.75">
      <c r="D44" s="37"/>
      <c r="E44" s="37"/>
    </row>
    <row r="45" spans="4:5" ht="12.75">
      <c r="D45" s="37"/>
      <c r="E45" s="37"/>
    </row>
    <row r="46" spans="4:5" ht="12.75">
      <c r="D46" s="37"/>
      <c r="E46" s="37"/>
    </row>
    <row r="47" spans="4:5" ht="12.75">
      <c r="D47" s="10"/>
      <c r="E47" s="24"/>
    </row>
    <row r="48" spans="4:6" ht="12.75">
      <c r="D48" s="36" t="s">
        <v>94</v>
      </c>
      <c r="E48" s="97" t="s">
        <v>121</v>
      </c>
      <c r="F48" s="100"/>
    </row>
    <row r="49" spans="4:5" ht="12.75">
      <c r="D49" s="98" t="s">
        <v>37</v>
      </c>
      <c r="E49" s="96" t="s">
        <v>122</v>
      </c>
    </row>
    <row r="50" ht="12.75">
      <c r="E50" s="96"/>
    </row>
  </sheetData>
  <sheetProtection/>
  <mergeCells count="16">
    <mergeCell ref="A37:G37"/>
    <mergeCell ref="A10:B10"/>
    <mergeCell ref="A11:B11"/>
    <mergeCell ref="A2:H3"/>
    <mergeCell ref="A5:B5"/>
    <mergeCell ref="A6:B6"/>
    <mergeCell ref="A7:B7"/>
    <mergeCell ref="A8:B8"/>
    <mergeCell ref="A9:B9"/>
    <mergeCell ref="A35:G35"/>
    <mergeCell ref="D5:E5"/>
    <mergeCell ref="D6:E6"/>
    <mergeCell ref="F5:G5"/>
    <mergeCell ref="F6:G6"/>
    <mergeCell ref="A12:B12"/>
    <mergeCell ref="A36:G36"/>
  </mergeCells>
  <conditionalFormatting sqref="C32:C34">
    <cfRule type="expression" priority="4344" dxfId="37" stopIfTrue="1">
      <formula>Orçamento!#REF!=1</formula>
    </cfRule>
    <cfRule type="expression" priority="4345" dxfId="38" stopIfTrue="1">
      <formula>Orçamento!#REF!=2</formula>
    </cfRule>
    <cfRule type="expression" priority="4346" dxfId="39" stopIfTrue="1">
      <formula>Orçamento!#REF!=3</formula>
    </cfRule>
  </conditionalFormatting>
  <conditionalFormatting sqref="C17:C31">
    <cfRule type="expression" priority="4497" dxfId="37" stopIfTrue="1">
      <formula>Orçamento!#REF!=1</formula>
    </cfRule>
    <cfRule type="expression" priority="4498" dxfId="38" stopIfTrue="1">
      <formula>Orçamento!#REF!=2</formula>
    </cfRule>
    <cfRule type="expression" priority="4499" dxfId="3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6.7109375" style="0" customWidth="1"/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17" width="11.7109375" style="0" customWidth="1"/>
    <col min="18" max="18" width="10.7109375" style="0" customWidth="1"/>
  </cols>
  <sheetData>
    <row r="1" ht="37.5" customHeight="1">
      <c r="A1" s="39" t="s">
        <v>43</v>
      </c>
    </row>
    <row r="2" spans="1:18" ht="12.75" customHeight="1">
      <c r="A2" s="186" t="s">
        <v>92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8" ht="12.75" customHeight="1">
      <c r="A4" s="44"/>
      <c r="B4" s="44"/>
      <c r="C4" s="44"/>
      <c r="D4" s="44"/>
      <c r="E4" s="44"/>
      <c r="F4" s="44"/>
      <c r="G4" s="44"/>
      <c r="H4" s="44"/>
    </row>
    <row r="5" spans="1:7" ht="15.75" customHeight="1">
      <c r="A5" s="182" t="str">
        <f>'BDI serv'!B3</f>
        <v>Edital :</v>
      </c>
      <c r="B5" s="182"/>
      <c r="C5" s="91" t="str">
        <f>'BDI serv'!C3:F3</f>
        <v>TP -xxx</v>
      </c>
      <c r="D5" s="182" t="str">
        <f>QCI!D8</f>
        <v>Unid:</v>
      </c>
      <c r="E5" s="182"/>
      <c r="F5" s="187">
        <f>Orçamento!F5</f>
        <v>1</v>
      </c>
      <c r="G5" s="188"/>
    </row>
    <row r="6" spans="1:7" ht="12.75">
      <c r="A6" s="182" t="str">
        <f>'BDI serv'!B4</f>
        <v>Tomador: </v>
      </c>
      <c r="B6" s="182"/>
      <c r="C6" s="91" t="str">
        <f>'BDI serv'!C4:F4</f>
        <v>Prefeitura Municipal de Dois Vizinhos - PR</v>
      </c>
      <c r="D6" s="182" t="s">
        <v>74</v>
      </c>
      <c r="E6" s="182"/>
      <c r="F6" s="184">
        <f>Orçamento!H37</f>
        <v>25299.5685888839</v>
      </c>
      <c r="G6" s="185"/>
    </row>
    <row r="7" spans="1:8" ht="12.75">
      <c r="A7" s="182" t="str">
        <f>'BDI serv'!B5</f>
        <v>Empreendimento: </v>
      </c>
      <c r="B7" s="182"/>
      <c r="C7" s="91" t="str">
        <f>'BDI serv'!C5:F5</f>
        <v>Saneamento Rural </v>
      </c>
      <c r="D7" s="182" t="s">
        <v>116</v>
      </c>
      <c r="E7" s="182"/>
      <c r="F7" s="184">
        <f>F6/F5</f>
        <v>25299.5685888839</v>
      </c>
      <c r="G7" s="185"/>
      <c r="H7" s="5"/>
    </row>
    <row r="8" spans="1:8" ht="12.75">
      <c r="A8" s="182" t="str">
        <f>'BDI serv'!B6</f>
        <v>Local da Obra:</v>
      </c>
      <c r="B8" s="182"/>
      <c r="C8" s="91" t="str">
        <f>'BDI serv'!C6:F6</f>
        <v>Linha Tartari</v>
      </c>
      <c r="D8" s="43"/>
      <c r="E8" s="5"/>
      <c r="F8" s="5"/>
      <c r="G8" s="5"/>
      <c r="H8" s="5"/>
    </row>
    <row r="9" spans="1:8" ht="12.75">
      <c r="A9" s="182" t="str">
        <f>'BDI serv'!B7</f>
        <v>Empresa Prop.:</v>
      </c>
      <c r="B9" s="182"/>
      <c r="C9" s="91" t="str">
        <f>'BDI serv'!C7:F7</f>
        <v>xxxxxxxxxxxxxx</v>
      </c>
      <c r="D9" s="43"/>
      <c r="E9" s="5"/>
      <c r="F9" s="5"/>
      <c r="G9" s="5"/>
      <c r="H9" s="5"/>
    </row>
    <row r="10" spans="1:8" ht="12.75">
      <c r="A10" s="182" t="str">
        <f>'BDI serv'!B8</f>
        <v>CNPJ:</v>
      </c>
      <c r="B10" s="182"/>
      <c r="C10" s="91" t="str">
        <f>'BDI serv'!C8:F8</f>
        <v>xxxxxxxxxxxxxx</v>
      </c>
      <c r="D10" s="43"/>
      <c r="E10" s="5"/>
      <c r="F10" s="5"/>
      <c r="G10" s="5"/>
      <c r="H10" s="5"/>
    </row>
    <row r="11" spans="1:8" ht="12.75">
      <c r="A11" s="182" t="str">
        <f>'BDI serv'!B9</f>
        <v>Data Base:</v>
      </c>
      <c r="B11" s="182"/>
      <c r="C11" s="92">
        <f>'BDI serv'!C9:F9</f>
        <v>42592</v>
      </c>
      <c r="D11" s="43"/>
      <c r="E11" s="43"/>
      <c r="F11" s="45"/>
      <c r="G11" s="42"/>
      <c r="H11" s="42"/>
    </row>
    <row r="12" spans="1:8" ht="12.75">
      <c r="A12" s="182" t="s">
        <v>123</v>
      </c>
      <c r="B12" s="182"/>
      <c r="C12" s="93">
        <f>Orçamento!C12</f>
        <v>0.27575215640503536</v>
      </c>
      <c r="D12" s="43"/>
      <c r="E12" s="43"/>
      <c r="F12" s="45"/>
      <c r="G12" s="42"/>
      <c r="H12" s="42"/>
    </row>
    <row r="14" spans="2:18" ht="12.75">
      <c r="B14" s="89" t="s">
        <v>50</v>
      </c>
      <c r="C14" s="178" t="s">
        <v>73</v>
      </c>
      <c r="D14" s="178"/>
      <c r="E14" s="178" t="s">
        <v>79</v>
      </c>
      <c r="F14" s="178"/>
      <c r="G14" s="89" t="s">
        <v>80</v>
      </c>
      <c r="H14" s="89" t="s">
        <v>81</v>
      </c>
      <c r="I14" s="89" t="s">
        <v>82</v>
      </c>
      <c r="J14" s="89" t="s">
        <v>83</v>
      </c>
      <c r="K14" s="89" t="s">
        <v>84</v>
      </c>
      <c r="L14" s="89" t="s">
        <v>85</v>
      </c>
      <c r="M14" s="89" t="s">
        <v>86</v>
      </c>
      <c r="N14" s="89" t="s">
        <v>87</v>
      </c>
      <c r="O14" s="89" t="s">
        <v>88</v>
      </c>
      <c r="P14" s="89" t="s">
        <v>107</v>
      </c>
      <c r="Q14" s="89" t="s">
        <v>108</v>
      </c>
      <c r="R14" s="89" t="s">
        <v>89</v>
      </c>
    </row>
    <row r="15" spans="1:18" s="126" customFormat="1" ht="12.75">
      <c r="A15" s="127"/>
      <c r="B15" s="116" t="str">
        <f>QCI!B24</f>
        <v>.1</v>
      </c>
      <c r="C15" s="193" t="str">
        <f>QCI!C24</f>
        <v>PERFURAÇÃO DE POÇO  - BDI SERVIÇOS 27,58%</v>
      </c>
      <c r="D15" s="193"/>
      <c r="E15" s="189">
        <f>QCI!F24</f>
        <v>25299.5685888839</v>
      </c>
      <c r="F15" s="189"/>
      <c r="G15" s="115">
        <v>0.5</v>
      </c>
      <c r="H15" s="115">
        <v>0.5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7">
        <f>E15/E$28</f>
        <v>1</v>
      </c>
    </row>
    <row r="16" spans="1:18" s="126" customFormat="1" ht="12.75">
      <c r="A16" s="127"/>
      <c r="B16" s="116"/>
      <c r="C16" s="193"/>
      <c r="D16" s="193"/>
      <c r="E16" s="189"/>
      <c r="F16" s="189"/>
      <c r="G16" s="108"/>
      <c r="H16" s="108"/>
      <c r="I16" s="115"/>
      <c r="J16" s="115"/>
      <c r="K16" s="115"/>
      <c r="L16" s="115"/>
      <c r="M16" s="115"/>
      <c r="N16" s="115"/>
      <c r="O16" s="115"/>
      <c r="P16" s="115"/>
      <c r="Q16" s="115"/>
      <c r="R16" s="117">
        <f aca="true" t="shared" si="0" ref="R16:R22">E16/E$28</f>
        <v>0</v>
      </c>
    </row>
    <row r="17" spans="1:18" s="126" customFormat="1" ht="12.75">
      <c r="A17" s="127"/>
      <c r="B17" s="116"/>
      <c r="C17" s="193"/>
      <c r="D17" s="193"/>
      <c r="E17" s="189"/>
      <c r="F17" s="189"/>
      <c r="G17" s="108"/>
      <c r="H17" s="108"/>
      <c r="I17" s="115"/>
      <c r="J17" s="108"/>
      <c r="K17" s="108"/>
      <c r="L17" s="108"/>
      <c r="M17" s="108"/>
      <c r="N17" s="108"/>
      <c r="O17" s="108"/>
      <c r="P17" s="108"/>
      <c r="Q17" s="108"/>
      <c r="R17" s="117">
        <f t="shared" si="0"/>
        <v>0</v>
      </c>
    </row>
    <row r="18" spans="1:18" s="126" customFormat="1" ht="12.75">
      <c r="A18" s="127"/>
      <c r="B18" s="116"/>
      <c r="C18" s="193"/>
      <c r="D18" s="193"/>
      <c r="E18" s="189"/>
      <c r="F18" s="189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17">
        <f t="shared" si="0"/>
        <v>0</v>
      </c>
    </row>
    <row r="19" spans="1:18" s="126" customFormat="1" ht="12.75">
      <c r="A19" s="127"/>
      <c r="B19" s="116"/>
      <c r="C19" s="193"/>
      <c r="D19" s="193"/>
      <c r="E19" s="189"/>
      <c r="F19" s="189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17">
        <f t="shared" si="0"/>
        <v>0</v>
      </c>
    </row>
    <row r="20" spans="1:18" s="126" customFormat="1" ht="12.75">
      <c r="A20" s="127"/>
      <c r="B20" s="116"/>
      <c r="C20" s="193"/>
      <c r="D20" s="193"/>
      <c r="E20" s="189"/>
      <c r="F20" s="189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17">
        <f t="shared" si="0"/>
        <v>0</v>
      </c>
    </row>
    <row r="21" spans="1:18" s="126" customFormat="1" ht="12.75">
      <c r="A21" s="127"/>
      <c r="B21" s="116"/>
      <c r="C21" s="193"/>
      <c r="D21" s="193"/>
      <c r="E21" s="189"/>
      <c r="F21" s="189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17">
        <f t="shared" si="0"/>
        <v>0</v>
      </c>
    </row>
    <row r="22" spans="1:18" s="126" customFormat="1" ht="12.75">
      <c r="A22" s="127"/>
      <c r="B22" s="116"/>
      <c r="C22" s="193"/>
      <c r="D22" s="193"/>
      <c r="E22" s="189"/>
      <c r="F22" s="189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17">
        <f t="shared" si="0"/>
        <v>0</v>
      </c>
    </row>
    <row r="23" spans="1:18" s="126" customFormat="1" ht="12.75">
      <c r="A23" s="127"/>
      <c r="B23" s="116"/>
      <c r="C23" s="193"/>
      <c r="D23" s="193"/>
      <c r="E23" s="189"/>
      <c r="F23" s="18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17"/>
    </row>
    <row r="24" spans="1:18" s="126" customFormat="1" ht="12.75">
      <c r="A24" s="127"/>
      <c r="B24" s="116"/>
      <c r="C24" s="193"/>
      <c r="D24" s="193"/>
      <c r="E24" s="189"/>
      <c r="F24" s="189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17"/>
    </row>
    <row r="25" spans="1:18" ht="12.75">
      <c r="A25" s="127"/>
      <c r="B25" s="118"/>
      <c r="C25" s="199"/>
      <c r="D25" s="199"/>
      <c r="E25" s="179"/>
      <c r="F25" s="179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17"/>
    </row>
    <row r="26" spans="1:18" ht="12.75">
      <c r="A26" s="127"/>
      <c r="B26" s="119"/>
      <c r="C26" s="200"/>
      <c r="D26" s="200"/>
      <c r="E26" s="176"/>
      <c r="F26" s="176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7"/>
    </row>
    <row r="27" spans="2:18" ht="12.75">
      <c r="B27" s="194" t="s">
        <v>91</v>
      </c>
      <c r="C27" s="194"/>
      <c r="D27" s="194"/>
      <c r="E27" s="197">
        <v>1</v>
      </c>
      <c r="F27" s="198"/>
      <c r="G27" s="110">
        <f>G28/$E$28</f>
        <v>0.5</v>
      </c>
      <c r="H27" s="110">
        <f aca="true" t="shared" si="1" ref="H27:Q27">H28/$E$28</f>
        <v>0.5</v>
      </c>
      <c r="I27" s="110">
        <f t="shared" si="1"/>
        <v>0</v>
      </c>
      <c r="J27" s="110">
        <f t="shared" si="1"/>
        <v>0</v>
      </c>
      <c r="K27" s="110">
        <f t="shared" si="1"/>
        <v>0</v>
      </c>
      <c r="L27" s="110">
        <f t="shared" si="1"/>
        <v>0</v>
      </c>
      <c r="M27" s="110">
        <f t="shared" si="1"/>
        <v>0</v>
      </c>
      <c r="N27" s="110">
        <f t="shared" si="1"/>
        <v>0</v>
      </c>
      <c r="O27" s="110">
        <f t="shared" si="1"/>
        <v>0</v>
      </c>
      <c r="P27" s="110">
        <f t="shared" si="1"/>
        <v>0</v>
      </c>
      <c r="Q27" s="110">
        <f t="shared" si="1"/>
        <v>0</v>
      </c>
      <c r="R27" s="111">
        <f>SUM(R15:R26)</f>
        <v>1</v>
      </c>
    </row>
    <row r="28" spans="2:18" ht="12.75">
      <c r="B28" s="194" t="s">
        <v>1</v>
      </c>
      <c r="C28" s="194"/>
      <c r="D28" s="194"/>
      <c r="E28" s="201">
        <f>SUM(E15:F26)</f>
        <v>25299.5685888839</v>
      </c>
      <c r="F28" s="179"/>
      <c r="G28" s="107">
        <f>(G15*$E$15)+(G16*$E$16)+(G17*$E$17)+(G18*$E$18)+(G19*$E$19)+(G20*$E$20)+(G21*$E$21)+(G22*$E$22)</f>
        <v>12649.78429444195</v>
      </c>
      <c r="H28" s="107">
        <f aca="true" t="shared" si="2" ref="H28:Q28">(H15*$E$15)+(H16*$E$16)+(H17*$E$17)+(H18*$E$18)+(H19*$E$19)+(H20*$E$20)+(H21*$E$21)+(H22*$E$22)</f>
        <v>12649.78429444195</v>
      </c>
      <c r="I28" s="107">
        <f t="shared" si="2"/>
        <v>0</v>
      </c>
      <c r="J28" s="107">
        <f t="shared" si="2"/>
        <v>0</v>
      </c>
      <c r="K28" s="107">
        <f t="shared" si="2"/>
        <v>0</v>
      </c>
      <c r="L28" s="107">
        <f t="shared" si="2"/>
        <v>0</v>
      </c>
      <c r="M28" s="107">
        <f t="shared" si="2"/>
        <v>0</v>
      </c>
      <c r="N28" s="107">
        <f t="shared" si="2"/>
        <v>0</v>
      </c>
      <c r="O28" s="107">
        <f t="shared" si="2"/>
        <v>0</v>
      </c>
      <c r="P28" s="107">
        <f t="shared" si="2"/>
        <v>0</v>
      </c>
      <c r="Q28" s="107">
        <f t="shared" si="2"/>
        <v>0</v>
      </c>
      <c r="R28" s="112"/>
    </row>
    <row r="29" spans="2:18" ht="12.75">
      <c r="B29" s="194" t="s">
        <v>90</v>
      </c>
      <c r="C29" s="194"/>
      <c r="D29" s="194"/>
      <c r="E29" s="195"/>
      <c r="F29" s="196"/>
      <c r="G29" s="113">
        <f>G28</f>
        <v>12649.78429444195</v>
      </c>
      <c r="H29" s="113">
        <f>H28+G29</f>
        <v>25299.5685888839</v>
      </c>
      <c r="I29" s="113">
        <f aca="true" t="shared" si="3" ref="I29:Q29">I28+H29</f>
        <v>25299.5685888839</v>
      </c>
      <c r="J29" s="113">
        <f t="shared" si="3"/>
        <v>25299.5685888839</v>
      </c>
      <c r="K29" s="113">
        <f t="shared" si="3"/>
        <v>25299.5685888839</v>
      </c>
      <c r="L29" s="113">
        <f t="shared" si="3"/>
        <v>25299.5685888839</v>
      </c>
      <c r="M29" s="113">
        <f t="shared" si="3"/>
        <v>25299.5685888839</v>
      </c>
      <c r="N29" s="113">
        <f t="shared" si="3"/>
        <v>25299.5685888839</v>
      </c>
      <c r="O29" s="113">
        <f t="shared" si="3"/>
        <v>25299.5685888839</v>
      </c>
      <c r="P29" s="113">
        <f t="shared" si="3"/>
        <v>25299.5685888839</v>
      </c>
      <c r="Q29" s="113">
        <f t="shared" si="3"/>
        <v>25299.5685888839</v>
      </c>
      <c r="R29" s="114"/>
    </row>
    <row r="35" spans="6:8" ht="12.75">
      <c r="F35" s="36" t="s">
        <v>93</v>
      </c>
      <c r="G35" s="99" t="s">
        <v>119</v>
      </c>
      <c r="H35" s="100"/>
    </row>
    <row r="36" spans="6:7" ht="12.75">
      <c r="F36" s="98" t="s">
        <v>95</v>
      </c>
      <c r="G36" s="96" t="s">
        <v>120</v>
      </c>
    </row>
    <row r="37" spans="6:7" ht="12.75">
      <c r="F37" s="37"/>
      <c r="G37" s="37"/>
    </row>
    <row r="38" spans="6:7" ht="12.75">
      <c r="F38" s="37"/>
      <c r="G38" s="37"/>
    </row>
    <row r="39" spans="6:7" ht="12.75">
      <c r="F39" s="24"/>
      <c r="G39" s="24"/>
    </row>
    <row r="40" spans="6:7" ht="12.75">
      <c r="F40" s="10"/>
      <c r="G40" s="38"/>
    </row>
    <row r="41" spans="6:8" ht="12.75">
      <c r="F41" s="36" t="s">
        <v>94</v>
      </c>
      <c r="G41" s="97" t="s">
        <v>121</v>
      </c>
      <c r="H41" s="100"/>
    </row>
    <row r="42" spans="6:7" ht="12.75">
      <c r="F42" s="98" t="s">
        <v>37</v>
      </c>
      <c r="G42" s="96" t="s">
        <v>122</v>
      </c>
    </row>
  </sheetData>
  <sheetProtection/>
  <mergeCells count="47">
    <mergeCell ref="A9:B9"/>
    <mergeCell ref="C22:D22"/>
    <mergeCell ref="A10:B10"/>
    <mergeCell ref="A5:B5"/>
    <mergeCell ref="D5:E5"/>
    <mergeCell ref="F5:G5"/>
    <mergeCell ref="A6:B6"/>
    <mergeCell ref="D6:E6"/>
    <mergeCell ref="F6:G6"/>
    <mergeCell ref="A8:B8"/>
    <mergeCell ref="E28:F28"/>
    <mergeCell ref="B28:D28"/>
    <mergeCell ref="B27:D27"/>
    <mergeCell ref="A2:R3"/>
    <mergeCell ref="A11:B11"/>
    <mergeCell ref="A12:B12"/>
    <mergeCell ref="A7:B7"/>
    <mergeCell ref="D7:E7"/>
    <mergeCell ref="F7:G7"/>
    <mergeCell ref="E18:F18"/>
    <mergeCell ref="C20:D20"/>
    <mergeCell ref="C21:D21"/>
    <mergeCell ref="C25:D25"/>
    <mergeCell ref="C26:D26"/>
    <mergeCell ref="C16:D16"/>
    <mergeCell ref="C17:D17"/>
    <mergeCell ref="C18:D18"/>
    <mergeCell ref="C19:D19"/>
    <mergeCell ref="B29:D29"/>
    <mergeCell ref="E29:F29"/>
    <mergeCell ref="E25:F25"/>
    <mergeCell ref="E26:F26"/>
    <mergeCell ref="E27:F27"/>
    <mergeCell ref="E14:F14"/>
    <mergeCell ref="E15:F15"/>
    <mergeCell ref="E16:F16"/>
    <mergeCell ref="C14:D14"/>
    <mergeCell ref="C15:D15"/>
    <mergeCell ref="C23:D23"/>
    <mergeCell ref="C24:D24"/>
    <mergeCell ref="E23:F23"/>
    <mergeCell ref="E24:F24"/>
    <mergeCell ref="E19:F19"/>
    <mergeCell ref="E20:F20"/>
    <mergeCell ref="E21:F21"/>
    <mergeCell ref="E17:F17"/>
    <mergeCell ref="E22:F22"/>
  </mergeCells>
  <conditionalFormatting sqref="C15:C25">
    <cfRule type="expression" priority="13" dxfId="37" stopIfTrue="1">
      <formula>$J15=1</formula>
    </cfRule>
    <cfRule type="expression" priority="14" dxfId="38" stopIfTrue="1">
      <formula>$K15=2</formula>
    </cfRule>
    <cfRule type="expression" priority="15" dxfId="39" stopIfTrue="1">
      <formula>$K15=3</formula>
    </cfRule>
  </conditionalFormatting>
  <conditionalFormatting sqref="C26">
    <cfRule type="expression" priority="7" dxfId="37" stopIfTrue="1">
      <formula>$J26=1</formula>
    </cfRule>
    <cfRule type="expression" priority="8" dxfId="38" stopIfTrue="1">
      <formula>$K26=2</formula>
    </cfRule>
    <cfRule type="expression" priority="9" dxfId="39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0" sqref="N40"/>
    </sheetView>
  </sheetViews>
  <sheetFormatPr defaultColWidth="9.140625" defaultRowHeight="12.75"/>
  <cols>
    <col min="2" max="2" width="12.57421875" style="0" customWidth="1"/>
    <col min="4" max="4" width="12.8515625" style="0" bestFit="1" customWidth="1"/>
    <col min="5" max="5" width="11.8515625" style="0" bestFit="1" customWidth="1"/>
    <col min="6" max="6" width="12.00390625" style="0" customWidth="1"/>
    <col min="8" max="8" width="9.8515625" style="0" customWidth="1"/>
    <col min="9" max="9" width="15.140625" style="0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</cp:lastModifiedBy>
  <cp:lastPrinted>2017-04-25T18:59:27Z</cp:lastPrinted>
  <dcterms:created xsi:type="dcterms:W3CDTF">2006-10-10T19:21:35Z</dcterms:created>
  <dcterms:modified xsi:type="dcterms:W3CDTF">2017-07-12T16:28:37Z</dcterms:modified>
  <cp:category/>
  <cp:version/>
  <cp:contentType/>
  <cp:contentStatus/>
</cp:coreProperties>
</file>