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2" windowWidth="15480" windowHeight="8532" tabRatio="818" firstSheet="2" activeTab="7"/>
  </bookViews>
  <sheets>
    <sheet name="Índice" sheetId="24" r:id="rId1"/>
    <sheet name="1-Dimensionamento" sheetId="17" r:id="rId2"/>
    <sheet name="2-Mão de obra" sheetId="18" r:id="rId3"/>
    <sheet name="3-Encargos Sociais" sheetId="23" r:id="rId4"/>
    <sheet name="4-EPI" sheetId="21" r:id="rId5"/>
    <sheet name="5-Material" sheetId="20" r:id="rId6"/>
    <sheet name="6-Despesas Indiretas" sheetId="16" r:id="rId7"/>
    <sheet name="7-PV" sheetId="15" r:id="rId8"/>
  </sheets>
  <definedNames>
    <definedName name="_xlnm.Print_Area" localSheetId="7">'7-PV'!$B$4:$I$45</definedName>
    <definedName name="B" localSheetId="1">#REF!</definedName>
    <definedName name="B" localSheetId="2">#REF!</definedName>
    <definedName name="B" localSheetId="5">#REF!</definedName>
    <definedName name="B" localSheetId="6">#REF!</definedName>
    <definedName name="B" localSheetId="7">#REF!</definedName>
    <definedName name="B" localSheetId="0">#REF!</definedName>
    <definedName name="B">#REF!</definedName>
    <definedName name="BANCO" localSheetId="1">#REF!</definedName>
    <definedName name="BANCO" localSheetId="2">#REF!</definedName>
    <definedName name="BANCO" localSheetId="5">#REF!</definedName>
    <definedName name="BANCO" localSheetId="6">#REF!</definedName>
    <definedName name="BANCO" localSheetId="7">#REF!</definedName>
    <definedName name="BANCO">#REF!</definedName>
    <definedName name="Banco_dados_IM" localSheetId="1">#REF!</definedName>
    <definedName name="Banco_dados_IM" localSheetId="2">#REF!</definedName>
    <definedName name="Banco_dados_IM" localSheetId="5">#REF!</definedName>
    <definedName name="Banco_dados_IM" localSheetId="6">#REF!</definedName>
    <definedName name="Banco_dados_IM" localSheetId="7">#REF!</definedName>
    <definedName name="Banco_dados_IM">#REF!</definedName>
    <definedName name="C_" localSheetId="1">#REF!</definedName>
    <definedName name="C_" localSheetId="2">#REF!</definedName>
    <definedName name="C_" localSheetId="5">#REF!</definedName>
    <definedName name="C_" localSheetId="6">#REF!</definedName>
    <definedName name="C_" localSheetId="7">#REF!</definedName>
    <definedName name="C_">#REF!</definedName>
    <definedName name="Critérios_IM" localSheetId="1">#REF!</definedName>
    <definedName name="Critérios_IM" localSheetId="2">#REF!</definedName>
    <definedName name="Critérios_IM" localSheetId="5">#REF!</definedName>
    <definedName name="Critérios_IM" localSheetId="6">#REF!</definedName>
    <definedName name="Critérios_IM" localSheetId="7">#REF!</definedName>
    <definedName name="Critérios_IM">#REF!</definedName>
    <definedName name="D" localSheetId="1">#REF!</definedName>
    <definedName name="D" localSheetId="2">#REF!</definedName>
    <definedName name="D" localSheetId="5">#REF!</definedName>
    <definedName name="D" localSheetId="6">#REF!</definedName>
    <definedName name="D" localSheetId="7">#REF!</definedName>
    <definedName name="D">#REF!</definedName>
    <definedName name="DADOS" localSheetId="1">#REF!</definedName>
    <definedName name="DADOS" localSheetId="2">#REF!</definedName>
    <definedName name="DADOS" localSheetId="5">#REF!</definedName>
    <definedName name="DADOS" localSheetId="6">#REF!</definedName>
    <definedName name="DADOS" localSheetId="7">#REF!</definedName>
    <definedName name="DADOS">#REF!</definedName>
    <definedName name="E" localSheetId="1">#REF!</definedName>
    <definedName name="E" localSheetId="2">#REF!</definedName>
    <definedName name="E" localSheetId="5">#REF!</definedName>
    <definedName name="E" localSheetId="6">#REF!</definedName>
    <definedName name="E" localSheetId="7">#REF!</definedName>
    <definedName name="E">#REF!</definedName>
    <definedName name="F" localSheetId="1">#REF!</definedName>
    <definedName name="F" localSheetId="2">#REF!</definedName>
    <definedName name="F" localSheetId="5">#REF!</definedName>
    <definedName name="F" localSheetId="6">#REF!</definedName>
    <definedName name="F" localSheetId="7">#REF!</definedName>
    <definedName name="F">#REF!</definedName>
    <definedName name="G" localSheetId="1">#REF!</definedName>
    <definedName name="G" localSheetId="2">#REF!</definedName>
    <definedName name="G" localSheetId="5">#REF!</definedName>
    <definedName name="G" localSheetId="6">#REF!</definedName>
    <definedName name="G" localSheetId="7">#REF!</definedName>
    <definedName name="G">#REF!</definedName>
    <definedName name="ORCAMENTO" localSheetId="1">#REF!</definedName>
    <definedName name="ORCAMENTO" localSheetId="2">#REF!</definedName>
    <definedName name="ORCAMENTO" localSheetId="5">#REF!</definedName>
    <definedName name="ORCAMENTO" localSheetId="6">#REF!</definedName>
    <definedName name="ORCAMENTO" localSheetId="7">#REF!</definedName>
    <definedName name="ORCAMENTO">#REF!</definedName>
    <definedName name="Planilha" localSheetId="1">#REF!</definedName>
    <definedName name="Planilha" localSheetId="2">#REF!</definedName>
    <definedName name="Planilha" localSheetId="5">#REF!</definedName>
    <definedName name="Planilha" localSheetId="6">#REF!</definedName>
    <definedName name="Planilha" localSheetId="7">#REF!</definedName>
    <definedName name="Planilha">#REF!</definedName>
    <definedName name="RESULTADOS" localSheetId="1">#REF!</definedName>
    <definedName name="RESULTADOS" localSheetId="2">#REF!</definedName>
    <definedName name="RESULTADOS" localSheetId="5">#REF!</definedName>
    <definedName name="RESULTADOS" localSheetId="6">#REF!</definedName>
    <definedName name="RESULTADOS" localSheetId="7">#REF!</definedName>
    <definedName name="RESULTADOS">#REF!</definedName>
    <definedName name="RESUMO" localSheetId="1">#REF!</definedName>
    <definedName name="RESUMO" localSheetId="2">#REF!</definedName>
    <definedName name="RESUMO" localSheetId="5">#REF!</definedName>
    <definedName name="RESUMO" localSheetId="6">#REF!</definedName>
    <definedName name="RESUMO" localSheetId="7">#REF!</definedName>
    <definedName name="RESUMO">#REF!</definedName>
    <definedName name="VARRICAO" localSheetId="1">#REF!</definedName>
    <definedName name="VARRICAO" localSheetId="2">#REF!</definedName>
    <definedName name="VARRICAO" localSheetId="5">#REF!</definedName>
    <definedName name="VARRICAO" localSheetId="6">#REF!</definedName>
    <definedName name="VARRICAO" localSheetId="7">#REF!</definedName>
    <definedName name="VARRICAO">#REF!</definedName>
  </definedNames>
  <calcPr calcId="144525"/>
</workbook>
</file>

<file path=xl/comments7.xml><?xml version="1.0" encoding="utf-8"?>
<comments xmlns="http://schemas.openxmlformats.org/spreadsheetml/2006/main">
  <authors>
    <author>Carlos</author>
  </authors>
  <commentList>
    <comment ref="F29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Prefeitura: 7,5% dos custos.</t>
        </r>
      </text>
    </comment>
  </commentList>
</comments>
</file>

<file path=xl/comments8.xml><?xml version="1.0" encoding="utf-8"?>
<comments xmlns="http://schemas.openxmlformats.org/spreadsheetml/2006/main">
  <authors>
    <author>Carlos Copia</author>
  </authors>
  <commentList>
    <comment ref="H29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 é de 8% dos custos (linha 15).</t>
        </r>
      </text>
    </comment>
  </commentList>
</comments>
</file>

<file path=xl/sharedStrings.xml><?xml version="1.0" encoding="utf-8"?>
<sst xmlns="http://schemas.openxmlformats.org/spreadsheetml/2006/main" count="239" uniqueCount="206">
  <si>
    <t>Total</t>
  </si>
  <si>
    <t>1.1-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</si>
  <si>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</si>
  <si>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</si>
  <si>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</si>
  <si>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</si>
  <si>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</si>
  <si>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</si>
  <si>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</si>
  <si>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</si>
  <si>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</si>
  <si>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</si>
  <si>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</si>
  <si>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1.2-</t>
  </si>
  <si>
    <t>1.4-</t>
  </si>
  <si>
    <t>Horas Extras (100%) =</t>
  </si>
  <si>
    <t>Boné</t>
  </si>
  <si>
    <t>Calçado de segurança</t>
  </si>
  <si>
    <t>Luva de proteção</t>
  </si>
  <si>
    <t>DESCRIÇÃO</t>
  </si>
  <si>
    <t>Custo</t>
  </si>
  <si>
    <t>unitário</t>
  </si>
  <si>
    <t>Horas Extras (50%) =</t>
  </si>
  <si>
    <t>Encargos sociais (%) =</t>
  </si>
  <si>
    <t>(R$)</t>
  </si>
  <si>
    <t>PRODUÇÃO</t>
  </si>
  <si>
    <t>Quantidade =</t>
  </si>
  <si>
    <t>Férias (1/12) =</t>
  </si>
  <si>
    <t>Abs.</t>
  </si>
  <si>
    <t>Mão de Obra Direta</t>
  </si>
  <si>
    <t>MÃO DE OBRA</t>
  </si>
  <si>
    <t>2.1.1-</t>
  </si>
  <si>
    <t>Adicional de insalubridade (%) =</t>
  </si>
  <si>
    <t>Auxílio alimentação =</t>
  </si>
  <si>
    <t>Vale transporte (R$)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</si>
  <si>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</si>
  <si>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</si>
  <si>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</si>
  <si>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</si>
  <si>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</si>
  <si>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</si>
  <si>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</si>
  <si>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</si>
  <si>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</si>
  <si>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</si>
  <si>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</si>
  <si>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</si>
  <si>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</si>
  <si>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>Preço unitário:</t>
  </si>
  <si>
    <t xml:space="preserve">   (+) IRRF</t>
  </si>
  <si>
    <t xml:space="preserve">   (+) PIS</t>
  </si>
  <si>
    <t xml:space="preserve">   (+) COFINS</t>
  </si>
  <si>
    <t xml:space="preserve">       Quilômetros/dia :</t>
  </si>
  <si>
    <t xml:space="preserve">   (+) ISS</t>
  </si>
  <si>
    <t xml:space="preserve">      Período:</t>
  </si>
  <si>
    <t>Soma dos Percentuais</t>
  </si>
  <si>
    <t>Uniforme e EPI</t>
  </si>
  <si>
    <t>Valor</t>
  </si>
  <si>
    <t>Aluguel</t>
  </si>
  <si>
    <t>Movéis e utensílios</t>
  </si>
  <si>
    <t>Limpeza e conservação</t>
  </si>
  <si>
    <t>Máquinas de escritório</t>
  </si>
  <si>
    <t>Material de expediente</t>
  </si>
  <si>
    <t>Equipamentos e materiais administrativos</t>
  </si>
  <si>
    <t>Equipamentos de segurança</t>
  </si>
  <si>
    <t>Cursos e treinamentos</t>
  </si>
  <si>
    <t>Ferramentas para manuseio</t>
  </si>
  <si>
    <t>Mobilizações e desmobilizações</t>
  </si>
  <si>
    <t>Honorários</t>
  </si>
  <si>
    <t>Energia elétrica</t>
  </si>
  <si>
    <t>Água e esgoto</t>
  </si>
  <si>
    <t>Telefone</t>
  </si>
  <si>
    <t>Licenças</t>
  </si>
  <si>
    <t>Despesas Indiretas</t>
  </si>
  <si>
    <t>Total dos Custos</t>
  </si>
  <si>
    <t>Operação:</t>
  </si>
  <si>
    <t>Total de horas de trabalho diário =</t>
  </si>
  <si>
    <t>Turno diurno</t>
  </si>
  <si>
    <t>Vida útil (meses) =</t>
  </si>
  <si>
    <t>Custo total de manutenção (R$) =</t>
  </si>
  <si>
    <t>Custo mensal do capital (R$) =</t>
  </si>
  <si>
    <t>Custo do capital (% a.m) =</t>
  </si>
  <si>
    <t>Custo da depreciação mensal (R$) =</t>
  </si>
  <si>
    <t>1 - Dimensionamento</t>
  </si>
  <si>
    <t>TOTAL Despesas indiretas e Benefìcio</t>
  </si>
  <si>
    <t>DISCRIMINAÇÃO</t>
  </si>
  <si>
    <t>% Salário</t>
  </si>
  <si>
    <t>Mensal</t>
  </si>
  <si>
    <t>GRUPO A</t>
  </si>
  <si>
    <t>Básico</t>
  </si>
  <si>
    <t xml:space="preserve">   INSS</t>
  </si>
  <si>
    <t xml:space="preserve">   FGTS</t>
  </si>
  <si>
    <t xml:space="preserve">   Salário Educação</t>
  </si>
  <si>
    <t xml:space="preserve">   Seguro acidente do trabalho</t>
  </si>
  <si>
    <t xml:space="preserve">   Taxa assistencial ( Convenção coletiva - SIEMACO)</t>
  </si>
  <si>
    <t>TOTAL GRUPO A</t>
  </si>
  <si>
    <t>GRUPO B</t>
  </si>
  <si>
    <t>Encargos sociais que recebem incidências do Grupo A</t>
  </si>
  <si>
    <t xml:space="preserve">   Repouso semanal remunerado</t>
  </si>
  <si>
    <t xml:space="preserve">   Férias</t>
  </si>
  <si>
    <t xml:space="preserve">   Feriados</t>
  </si>
  <si>
    <t xml:space="preserve">   Auxílio enfermidade ( 100x0,35x15/360)</t>
  </si>
  <si>
    <t xml:space="preserve">   Faltas justificadas ( 100x3/360)</t>
  </si>
  <si>
    <t xml:space="preserve">   Aviso prévio idenizado</t>
  </si>
  <si>
    <t>TOTAL GRUPO B</t>
  </si>
  <si>
    <t>GRUPO C</t>
  </si>
  <si>
    <t xml:space="preserve">    Multa FGTS - rescisão sem justa causa</t>
  </si>
  <si>
    <t xml:space="preserve">             100x4x0,8x0,1x(0,08x0,2726 + 0,08)</t>
  </si>
  <si>
    <t>TOTAL GRUPO C</t>
  </si>
  <si>
    <t>GRUPO D</t>
  </si>
  <si>
    <t>Taxas de reincidências</t>
  </si>
  <si>
    <t xml:space="preserve">    Grupo A x Grupo B</t>
  </si>
  <si>
    <t>TOTAL GRUPO D</t>
  </si>
  <si>
    <t>GRUPO E</t>
  </si>
  <si>
    <t>Encargos sociais que recebem incidências do Grupo A - FGTS</t>
  </si>
  <si>
    <t xml:space="preserve">                     0,92%x(37,8% - 8%)</t>
  </si>
  <si>
    <t>TOTAL GRUPO E</t>
  </si>
  <si>
    <t>TOTAL GERAL</t>
  </si>
  <si>
    <t>Domingos</t>
  </si>
  <si>
    <t>Reserva Técnica (domingos+absenteismo+férias) =</t>
  </si>
  <si>
    <t>Convênio médico (R$) =</t>
  </si>
  <si>
    <t>Vale cesta (R$) =</t>
  </si>
  <si>
    <t>Custo mensal/funcionário (R$) =</t>
  </si>
  <si>
    <t xml:space="preserve"> </t>
  </si>
  <si>
    <t>Camisa manga longa</t>
  </si>
  <si>
    <t>Camiseta manga curta</t>
  </si>
  <si>
    <t>Calça de brim</t>
  </si>
  <si>
    <t>Valor residual do Lutocar (%) =</t>
  </si>
  <si>
    <t xml:space="preserve">       Vassourinha      </t>
  </si>
  <si>
    <t>Consumo</t>
  </si>
  <si>
    <t>Varredor =</t>
  </si>
  <si>
    <t>Fiscal =</t>
  </si>
  <si>
    <t>Anual</t>
  </si>
  <si>
    <t>Custo mensal por funcionário (R$) =</t>
  </si>
  <si>
    <t>Custo mensal do efetivo (R$) =</t>
  </si>
  <si>
    <t xml:space="preserve">       Pazinha</t>
  </si>
  <si>
    <t>Custo total mensal (R$) =</t>
  </si>
  <si>
    <t xml:space="preserve"> Custo unitário (R$) =</t>
  </si>
  <si>
    <t>Custo mensal (R$) =</t>
  </si>
  <si>
    <t>QUANTIDADE DE DIAS ÚTEIS POR ANO</t>
  </si>
  <si>
    <t>Quantidade de dias no ano =</t>
  </si>
  <si>
    <t>Quantidade de domingos no ano =</t>
  </si>
  <si>
    <t>Quantidade  de dias úteis no ano =</t>
  </si>
  <si>
    <t>Quantidade de dias úteis no mês =</t>
  </si>
  <si>
    <t>Quantidade de dis úteis no mês =</t>
  </si>
  <si>
    <t>Consumo mensal de sacos =</t>
  </si>
  <si>
    <t>Consumo total mensal =</t>
  </si>
  <si>
    <t>Custo unitário (R$) =</t>
  </si>
  <si>
    <t>Extensão a ser varrida (km):</t>
  </si>
  <si>
    <r>
      <t xml:space="preserve">   13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salário ( 100x30/360)</t>
    </r>
  </si>
  <si>
    <r>
      <t xml:space="preserve">Encargos sociais que </t>
    </r>
    <r>
      <rPr>
        <i/>
        <sz val="10"/>
        <rFont val="Arial"/>
        <family val="2"/>
      </rPr>
      <t>não</t>
    </r>
    <r>
      <rPr>
        <sz val="10"/>
        <rFont val="Arial"/>
        <family val="2"/>
      </rPr>
      <t xml:space="preserve"> recebem incidência do GRUPO A</t>
    </r>
  </si>
  <si>
    <r>
      <t xml:space="preserve">    Indenização Art. 9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Lei 7.238/84 ( </t>
    </r>
    <r>
      <rPr>
        <sz val="8"/>
        <rFont val="Arial"/>
        <family val="2"/>
      </rPr>
      <t>100x2x0,0553/12</t>
    </r>
    <r>
      <rPr>
        <sz val="10"/>
        <rFont val="Arial"/>
        <family val="2"/>
      </rPr>
      <t>)</t>
    </r>
  </si>
  <si>
    <r>
      <t xml:space="preserve">    Indenização Art. 9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Lei 7.238/84</t>
    </r>
  </si>
  <si>
    <t xml:space="preserve">   1 / (30)</t>
  </si>
  <si>
    <t>1.5-</t>
  </si>
  <si>
    <t>2.1 - MÃO DE OBRA DIRETA</t>
  </si>
  <si>
    <t>ÍNDICE</t>
  </si>
  <si>
    <t>3 - ENCARGOS SOCIAIS NO SETOR DE LIMPEZA</t>
  </si>
  <si>
    <t>4 - UNIFORMES E EQUIPAMENTOS DE PROTEÇÃO INDIVIDUAL</t>
  </si>
  <si>
    <t>5 - Material</t>
  </si>
  <si>
    <t>6 - DESPESAS INDIRETAS</t>
  </si>
  <si>
    <t>7 - ANÁLISE DO PREÇO DE VENDA</t>
  </si>
  <si>
    <t>2 - MÃO DE OBRA</t>
  </si>
  <si>
    <t>VARRIÇÃO MANUAL DE VIAS E LOGRADOUROS PÚBLICOS.</t>
  </si>
  <si>
    <t xml:space="preserve">   ( Sindicato das Empresas)</t>
  </si>
  <si>
    <t>1º turno diurno</t>
  </si>
  <si>
    <t>Outros (destinação final do lixo da varrição e lixeiras de praças em area licenciada)</t>
  </si>
  <si>
    <t>Veículos( R$60,000,00 em 60 vezes)</t>
  </si>
  <si>
    <t>Depreciação veículo (50% em 60 meses)</t>
  </si>
  <si>
    <t>Combustível (200 litros)</t>
  </si>
  <si>
    <t xml:space="preserve">TOTAL GERAL </t>
  </si>
  <si>
    <t xml:space="preserve">   1 - (28)</t>
  </si>
  <si>
    <t>Custo por m²</t>
  </si>
  <si>
    <t>BDI</t>
  </si>
  <si>
    <t>TOTAL ( 1 a 5 )</t>
  </si>
  <si>
    <t xml:space="preserve">   32 - Preço </t>
  </si>
  <si>
    <t>Manutenção veículo(mensal)</t>
  </si>
  <si>
    <t>Infraestrutura para sistema operacional de dados (INTERNET)</t>
  </si>
  <si>
    <t>Consultorias (CONTABILIDADE)</t>
  </si>
  <si>
    <t>Salário  (R$) =</t>
  </si>
  <si>
    <t>Maio de 2018</t>
  </si>
  <si>
    <t>BANHEIROS</t>
  </si>
  <si>
    <t>Quantidade de limpeza  diárias =</t>
  </si>
  <si>
    <t>Quantidade de carrinho (Mop) =</t>
  </si>
  <si>
    <t>Quantidade de Higiênizadores =</t>
  </si>
  <si>
    <t>Custo unitário do Kit Mop (R$) =</t>
  </si>
  <si>
    <t>KIT MOP (Carrinho com kit de equipamentos necessarios para</t>
  </si>
  <si>
    <t xml:space="preserve"> higiênização de banheiros públicos)</t>
  </si>
  <si>
    <t>Fator de manutenção (% do valor do produto)=</t>
  </si>
  <si>
    <t>Custo total mensal dos Equipamentos (R$) =</t>
  </si>
  <si>
    <t>Higiênizador de banheiro público</t>
  </si>
  <si>
    <t>HIGIÊNIZADOR (BANHEIRO PÚBLICO)</t>
  </si>
  <si>
    <t>Material</t>
  </si>
  <si>
    <t>Consumo anual  =</t>
  </si>
  <si>
    <t>Desinfetante banheiro Embalagem 5 litros)</t>
  </si>
  <si>
    <t>Consumo anual =</t>
  </si>
  <si>
    <t xml:space="preserve">       Limpa Piso (Embalagem 2 Litros)</t>
  </si>
  <si>
    <t>Papel higiênico (pacote com 4 unidades)</t>
  </si>
  <si>
    <t xml:space="preserve">       Detergente lava louça </t>
  </si>
  <si>
    <t xml:space="preserve">       Pano de limpeza </t>
  </si>
  <si>
    <t xml:space="preserve"> Sacos Plásticos (100 l)</t>
  </si>
  <si>
    <t>Quantidade de Higiênizador =</t>
  </si>
  <si>
    <t xml:space="preserve">   Consumo diário  (sacos) =</t>
  </si>
  <si>
    <t>1.4-KIT MOP</t>
  </si>
  <si>
    <t>4.2-Materiais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</si>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</sst>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#,##0.000"/>
    <numFmt numFmtId="173" formatCode="0.0000"/>
    <numFmt numFmtId="174" formatCode="#,##0.000_ ;\-#,##0.000\ "/>
    <numFmt numFmtId="175" formatCode="_-* #,##0.0_-;\-* #,##0.0_-;_-* &quot;-&quot;??_-;_-@_-"/>
  </numFmts>
  <fonts count="49"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MT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.75"/>
      <name val="Arial"/>
      <family val="2"/>
    </font>
    <font>
      <b/>
      <sz val="5.75"/>
      <name val="Arial"/>
      <family val="2"/>
    </font>
    <font>
      <sz val="11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RaXIAL"/>
      <family val="2"/>
    </font>
    <font>
      <b/>
      <sz val="14"/>
      <name val="RaXIAL"/>
      <family val="2"/>
    </font>
    <font>
      <b/>
      <sz val="11"/>
      <name val="RaXIAL"/>
      <family val="2"/>
    </font>
    <font>
      <b/>
      <sz val="14"/>
      <color rgb="FF0070C0"/>
      <name val="RaXIAL"/>
      <family val="2"/>
    </font>
    <font>
      <sz val="11"/>
      <color theme="0"/>
      <name val="Verdana"/>
      <family val="2"/>
    </font>
    <font>
      <b/>
      <sz val="11"/>
      <color rgb="FF000000"/>
      <name val="Arial"/>
      <family val="2"/>
    </font>
    <font>
      <sz val="11"/>
      <color theme="0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double"/>
    </border>
    <border>
      <left style="thin"/>
      <right style="medium"/>
      <top/>
      <bottom style="medium"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/>
      <bottom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double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medium"/>
      <bottom style="medium"/>
    </border>
    <border>
      <left/>
      <right style="double"/>
      <top style="medium"/>
      <bottom style="medium"/>
    </border>
    <border>
      <left/>
      <right style="thin"/>
      <top style="medium"/>
      <bottom/>
    </border>
    <border>
      <left style="double"/>
      <right style="hair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medium"/>
      <bottom style="medium"/>
    </border>
    <border>
      <left style="thin"/>
      <right/>
      <top style="thin"/>
      <bottom/>
    </border>
    <border>
      <left style="thin"/>
      <right style="double"/>
      <top style="hair"/>
      <bottom/>
    </border>
    <border>
      <left style="double"/>
      <right style="hair"/>
      <top style="hair"/>
      <bottom style="double"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/>
      <right style="medium"/>
      <top/>
      <bottom style="double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hair"/>
      <right/>
      <top/>
      <bottom style="medium"/>
    </border>
    <border>
      <left/>
      <right style="thin"/>
      <top style="thin"/>
      <bottom/>
    </border>
    <border>
      <left style="double"/>
      <right/>
      <top style="medium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>
      <alignment/>
      <protection/>
    </xf>
  </cellStyleXfs>
  <cellXfs count="466">
    <xf numFmtId="0" fontId="0" fillId="0" borderId="0" xfId="0"/>
    <xf numFmtId="43" fontId="2" fillId="0" borderId="0" xfId="0" applyNumberFormat="1" applyFont="1"/>
    <xf numFmtId="0" fontId="1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Fill="1"/>
    <xf numFmtId="43" fontId="9" fillId="0" borderId="0" xfId="20" applyFont="1"/>
    <xf numFmtId="0" fontId="11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4" xfId="0" applyFont="1" applyBorder="1"/>
    <xf numFmtId="0" fontId="9" fillId="0" borderId="0" xfId="0" applyFont="1" applyFill="1" applyAlignment="1">
      <alignment horizontal="center"/>
    </xf>
    <xf numFmtId="43" fontId="9" fillId="0" borderId="0" xfId="20" applyFont="1" applyFill="1"/>
    <xf numFmtId="0" fontId="9" fillId="0" borderId="5" xfId="0" applyFont="1" applyBorder="1"/>
    <xf numFmtId="0" fontId="9" fillId="0" borderId="6" xfId="0" applyFont="1" applyBorder="1"/>
    <xf numFmtId="43" fontId="11" fillId="0" borderId="0" xfId="20" applyFont="1" applyFill="1"/>
    <xf numFmtId="0" fontId="9" fillId="0" borderId="0" xfId="0" applyFont="1" applyAlignment="1">
      <alignment horizontal="right"/>
    </xf>
    <xf numFmtId="43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2" fillId="0" borderId="7" xfId="0" applyFont="1" applyBorder="1" applyAlignment="1">
      <alignment horizontal="right"/>
    </xf>
    <xf numFmtId="0" fontId="2" fillId="0" borderId="1" xfId="0" applyFont="1" applyBorder="1"/>
    <xf numFmtId="49" fontId="1" fillId="0" borderId="0" xfId="0" applyNumberFormat="1" applyFont="1" applyBorder="1" applyAlignment="1">
      <alignment horizontal="center"/>
    </xf>
    <xf numFmtId="167" fontId="1" fillId="2" borderId="8" xfId="20" applyNumberFormat="1" applyFont="1" applyFill="1" applyBorder="1" applyAlignment="1">
      <alignment horizontal="left"/>
    </xf>
    <xf numFmtId="43" fontId="1" fillId="2" borderId="8" xfId="20" applyNumberFormat="1" applyFont="1" applyFill="1" applyBorder="1"/>
    <xf numFmtId="43" fontId="1" fillId="0" borderId="0" xfId="0" applyNumberFormat="1" applyFont="1" applyBorder="1"/>
    <xf numFmtId="0" fontId="1" fillId="0" borderId="0" xfId="0" applyFont="1" applyBorder="1"/>
    <xf numFmtId="43" fontId="1" fillId="0" borderId="0" xfId="2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2" borderId="8" xfId="20" applyNumberFormat="1" applyFont="1" applyFill="1" applyBorder="1" applyAlignment="1">
      <alignment horizontal="center"/>
    </xf>
    <xf numFmtId="43" fontId="1" fillId="0" borderId="4" xfId="20" applyFont="1" applyBorder="1"/>
    <xf numFmtId="2" fontId="1" fillId="2" borderId="8" xfId="0" applyNumberFormat="1" applyFont="1" applyFill="1" applyBorder="1" applyAlignment="1">
      <alignment horizontal="center"/>
    </xf>
    <xf numFmtId="43" fontId="1" fillId="0" borderId="0" xfId="20" applyFont="1" applyBorder="1"/>
    <xf numFmtId="9" fontId="1" fillId="2" borderId="9" xfId="0" applyNumberFormat="1" applyFont="1" applyFill="1" applyBorder="1" applyAlignment="1">
      <alignment horizontal="center"/>
    </xf>
    <xf numFmtId="43" fontId="1" fillId="0" borderId="4" xfId="0" applyNumberFormat="1" applyFont="1" applyBorder="1"/>
    <xf numFmtId="10" fontId="1" fillId="0" borderId="0" xfId="0" applyNumberFormat="1" applyFont="1" applyBorder="1"/>
    <xf numFmtId="2" fontId="1" fillId="2" borderId="8" xfId="0" applyNumberFormat="1" applyFont="1" applyFill="1" applyBorder="1" applyAlignment="1">
      <alignment horizontal="left"/>
    </xf>
    <xf numFmtId="0" fontId="1" fillId="0" borderId="4" xfId="0" applyFont="1" applyBorder="1"/>
    <xf numFmtId="0" fontId="1" fillId="2" borderId="8" xfId="0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43" fontId="2" fillId="0" borderId="8" xfId="0" applyNumberFormat="1" applyFont="1" applyBorder="1"/>
    <xf numFmtId="0" fontId="1" fillId="0" borderId="0" xfId="0" applyFont="1"/>
    <xf numFmtId="43" fontId="9" fillId="0" borderId="0" xfId="0" applyNumberFormat="1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166" fontId="1" fillId="0" borderId="0" xfId="21" applyNumberFormat="1" applyFont="1" applyAlignment="1">
      <alignment horizontal="left"/>
    </xf>
    <xf numFmtId="165" fontId="1" fillId="0" borderId="0" xfId="20" applyNumberFormat="1" applyFont="1" applyFill="1" applyBorder="1" applyAlignment="1">
      <alignment horizontal="center"/>
    </xf>
    <xf numFmtId="165" fontId="1" fillId="0" borderId="0" xfId="2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7" fillId="0" borderId="3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5" xfId="0" applyFont="1" applyBorder="1" applyAlignment="1">
      <alignment horizontal="right" wrapText="1"/>
    </xf>
    <xf numFmtId="43" fontId="17" fillId="0" borderId="11" xfId="20" applyFont="1" applyBorder="1" applyAlignment="1">
      <alignment wrapText="1"/>
    </xf>
    <xf numFmtId="43" fontId="17" fillId="0" borderId="0" xfId="20" applyFont="1" applyAlignment="1">
      <alignment wrapText="1"/>
    </xf>
    <xf numFmtId="0" fontId="1" fillId="0" borderId="0" xfId="24" applyFont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3" fillId="0" borderId="12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9" fillId="0" borderId="13" xfId="24" applyFont="1" applyBorder="1" applyAlignment="1">
      <alignment vertical="center"/>
      <protection/>
    </xf>
    <xf numFmtId="0" fontId="1" fillId="0" borderId="14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Continuous" vertical="center"/>
      <protection/>
    </xf>
    <xf numFmtId="0" fontId="1" fillId="0" borderId="0" xfId="24" applyFont="1" applyBorder="1" applyAlignment="1">
      <alignment horizontal="centerContinuous" vertical="center"/>
      <protection/>
    </xf>
    <xf numFmtId="0" fontId="1" fillId="0" borderId="12" xfId="24" applyFont="1" applyBorder="1" applyAlignment="1">
      <alignment vertical="center"/>
      <protection/>
    </xf>
    <xf numFmtId="0" fontId="1" fillId="0" borderId="13" xfId="24" applyFont="1" applyBorder="1" applyAlignment="1">
      <alignment vertical="center"/>
      <protection/>
    </xf>
    <xf numFmtId="0" fontId="2" fillId="0" borderId="15" xfId="24" applyFont="1" applyBorder="1" applyAlignment="1">
      <alignment horizontal="centerContinuous" vertical="center"/>
      <protection/>
    </xf>
    <xf numFmtId="0" fontId="20" fillId="0" borderId="16" xfId="24" applyFont="1" applyBorder="1" applyAlignment="1">
      <alignment horizontal="centerContinuous" vertical="center"/>
      <protection/>
    </xf>
    <xf numFmtId="0" fontId="1" fillId="0" borderId="16" xfId="24" applyFont="1" applyBorder="1" applyAlignment="1">
      <alignment horizontal="centerContinuous" vertical="center"/>
      <protection/>
    </xf>
    <xf numFmtId="0" fontId="1" fillId="0" borderId="17" xfId="24" applyFont="1" applyBorder="1" applyAlignment="1">
      <alignment horizontal="centerContinuous" vertical="center"/>
      <protection/>
    </xf>
    <xf numFmtId="0" fontId="19" fillId="0" borderId="18" xfId="24" applyFont="1" applyBorder="1" applyAlignment="1">
      <alignment vertical="center"/>
      <protection/>
    </xf>
    <xf numFmtId="0" fontId="1" fillId="0" borderId="18" xfId="24" applyFont="1" applyBorder="1" applyAlignment="1">
      <alignment vertical="center"/>
      <protection/>
    </xf>
    <xf numFmtId="0" fontId="1" fillId="0" borderId="19" xfId="24" applyFont="1" applyBorder="1" applyAlignment="1">
      <alignment vertical="center"/>
      <protection/>
    </xf>
    <xf numFmtId="0" fontId="19" fillId="0" borderId="20" xfId="24" applyFont="1" applyBorder="1" applyAlignment="1">
      <alignment horizontal="centerContinuous" vertical="center"/>
      <protection/>
    </xf>
    <xf numFmtId="0" fontId="20" fillId="0" borderId="21" xfId="24" applyFont="1" applyBorder="1" applyAlignment="1">
      <alignment horizontal="center" vertical="center"/>
      <protection/>
    </xf>
    <xf numFmtId="0" fontId="19" fillId="0" borderId="22" xfId="24" applyFont="1" applyBorder="1" applyAlignment="1">
      <alignment horizontal="center" vertical="center"/>
      <protection/>
    </xf>
    <xf numFmtId="0" fontId="19" fillId="0" borderId="6" xfId="24" applyFont="1" applyBorder="1" applyAlignment="1">
      <alignment vertical="center"/>
      <protection/>
    </xf>
    <xf numFmtId="0" fontId="19" fillId="0" borderId="6" xfId="24" applyFont="1" applyBorder="1" applyAlignment="1">
      <alignment horizontal="center" vertical="center"/>
      <protection/>
    </xf>
    <xf numFmtId="0" fontId="19" fillId="0" borderId="23" xfId="24" applyFont="1" applyBorder="1" applyAlignment="1">
      <alignment horizontal="center" vertical="center"/>
      <protection/>
    </xf>
    <xf numFmtId="0" fontId="20" fillId="0" borderId="24" xfId="24" applyFont="1" applyBorder="1" applyAlignment="1">
      <alignment horizontal="center" vertical="center"/>
      <protection/>
    </xf>
    <xf numFmtId="0" fontId="1" fillId="0" borderId="25" xfId="24" applyFont="1" applyBorder="1" applyAlignment="1">
      <alignment vertical="center"/>
      <protection/>
    </xf>
    <xf numFmtId="0" fontId="1" fillId="0" borderId="26" xfId="24" applyFont="1" applyBorder="1" applyAlignment="1">
      <alignment vertical="center"/>
      <protection/>
    </xf>
    <xf numFmtId="0" fontId="21" fillId="0" borderId="27" xfId="24" applyFont="1" applyBorder="1" applyAlignment="1">
      <alignment horizontal="center" vertical="center"/>
      <protection/>
    </xf>
    <xf numFmtId="0" fontId="2" fillId="0" borderId="28" xfId="24" applyFont="1" applyBorder="1" applyAlignment="1">
      <alignment vertical="center"/>
      <protection/>
    </xf>
    <xf numFmtId="3" fontId="2" fillId="0" borderId="29" xfId="24" applyNumberFormat="1" applyFont="1" applyBorder="1" applyAlignment="1">
      <alignment horizontal="center" vertical="center"/>
      <protection/>
    </xf>
    <xf numFmtId="4" fontId="2" fillId="0" borderId="30" xfId="24" applyNumberFormat="1" applyFont="1" applyBorder="1" applyAlignment="1">
      <alignment vertical="center"/>
      <protection/>
    </xf>
    <xf numFmtId="4" fontId="2" fillId="0" borderId="31" xfId="24" applyNumberFormat="1" applyFont="1" applyBorder="1" applyAlignment="1">
      <alignment vertical="center"/>
      <protection/>
    </xf>
    <xf numFmtId="166" fontId="1" fillId="0" borderId="31" xfId="23" applyNumberFormat="1" applyFont="1" applyBorder="1" applyAlignment="1">
      <alignment horizontal="right" vertical="center"/>
    </xf>
    <xf numFmtId="0" fontId="21" fillId="0" borderId="32" xfId="24" applyFont="1" applyBorder="1" applyAlignment="1">
      <alignment horizontal="center" vertical="center"/>
      <protection/>
    </xf>
    <xf numFmtId="0" fontId="2" fillId="0" borderId="33" xfId="24" applyFont="1" applyBorder="1" applyAlignment="1">
      <alignment vertical="center"/>
      <protection/>
    </xf>
    <xf numFmtId="3" fontId="2" fillId="0" borderId="34" xfId="24" applyNumberFormat="1" applyFont="1" applyBorder="1" applyAlignment="1">
      <alignment horizontal="center" vertical="center"/>
      <protection/>
    </xf>
    <xf numFmtId="4" fontId="2" fillId="0" borderId="35" xfId="24" applyNumberFormat="1" applyFont="1" applyBorder="1" applyAlignment="1">
      <alignment vertical="center"/>
      <protection/>
    </xf>
    <xf numFmtId="4" fontId="2" fillId="0" borderId="36" xfId="24" applyNumberFormat="1" applyFont="1" applyBorder="1" applyAlignment="1">
      <alignment vertical="center"/>
      <protection/>
    </xf>
    <xf numFmtId="166" fontId="1" fillId="0" borderId="36" xfId="23" applyNumberFormat="1" applyFont="1" applyBorder="1" applyAlignment="1">
      <alignment horizontal="right" vertical="center"/>
    </xf>
    <xf numFmtId="39" fontId="22" fillId="0" borderId="0" xfId="24" applyNumberFormat="1" applyFont="1" applyBorder="1" applyAlignment="1">
      <alignment horizontal="center" vertical="center"/>
      <protection/>
    </xf>
    <xf numFmtId="169" fontId="12" fillId="0" borderId="14" xfId="24" applyNumberFormat="1" applyFont="1" applyBorder="1" applyAlignment="1">
      <alignment horizontal="center" vertical="center"/>
      <protection/>
    </xf>
    <xf numFmtId="0" fontId="21" fillId="0" borderId="37" xfId="24" applyFont="1" applyBorder="1" applyAlignment="1">
      <alignment horizontal="center" vertical="center"/>
      <protection/>
    </xf>
    <xf numFmtId="0" fontId="2" fillId="0" borderId="38" xfId="24" applyFont="1" applyBorder="1" applyAlignment="1">
      <alignment vertical="center"/>
      <protection/>
    </xf>
    <xf numFmtId="3" fontId="2" fillId="0" borderId="39" xfId="24" applyNumberFormat="1" applyFont="1" applyBorder="1" applyAlignment="1">
      <alignment horizontal="center" vertical="center"/>
      <protection/>
    </xf>
    <xf numFmtId="4" fontId="2" fillId="0" borderId="40" xfId="24" applyNumberFormat="1" applyFont="1" applyBorder="1" applyAlignment="1">
      <alignment vertical="center"/>
      <protection/>
    </xf>
    <xf numFmtId="4" fontId="2" fillId="0" borderId="41" xfId="24" applyNumberFormat="1" applyFont="1" applyBorder="1" applyAlignment="1">
      <alignment vertical="center"/>
      <protection/>
    </xf>
    <xf numFmtId="43" fontId="23" fillId="0" borderId="14" xfId="24" applyNumberFormat="1" applyFont="1" applyBorder="1" applyAlignment="1">
      <alignment vertical="center"/>
      <protection/>
    </xf>
    <xf numFmtId="0" fontId="21" fillId="0" borderId="42" xfId="24" applyFont="1" applyBorder="1" applyAlignment="1">
      <alignment horizontal="center" vertical="center"/>
      <protection/>
    </xf>
    <xf numFmtId="0" fontId="2" fillId="0" borderId="43" xfId="24" applyFont="1" applyBorder="1" applyAlignment="1">
      <alignment vertical="center"/>
      <protection/>
    </xf>
    <xf numFmtId="3" fontId="2" fillId="0" borderId="44" xfId="24" applyNumberFormat="1" applyFont="1" applyBorder="1" applyAlignment="1">
      <alignment horizontal="center" vertical="center"/>
      <protection/>
    </xf>
    <xf numFmtId="4" fontId="2" fillId="0" borderId="45" xfId="24" applyNumberFormat="1" applyFont="1" applyBorder="1" applyAlignment="1">
      <alignment vertical="center"/>
      <protection/>
    </xf>
    <xf numFmtId="4" fontId="2" fillId="0" borderId="46" xfId="24" applyNumberFormat="1" applyFont="1" applyBorder="1" applyAlignment="1">
      <alignment vertical="center"/>
      <protection/>
    </xf>
    <xf numFmtId="166" fontId="1" fillId="0" borderId="46" xfId="23" applyNumberFormat="1" applyFont="1" applyBorder="1" applyAlignment="1">
      <alignment horizontal="right" vertical="center"/>
    </xf>
    <xf numFmtId="0" fontId="24" fillId="0" borderId="47" xfId="24" applyFont="1" applyBorder="1" applyAlignment="1">
      <alignment horizontal="center" vertical="center"/>
      <protection/>
    </xf>
    <xf numFmtId="4" fontId="2" fillId="0" borderId="48" xfId="24" applyNumberFormat="1" applyFont="1" applyBorder="1" applyAlignment="1">
      <alignment vertical="center"/>
      <protection/>
    </xf>
    <xf numFmtId="166" fontId="2" fillId="0" borderId="49" xfId="23" applyNumberFormat="1" applyFont="1" applyBorder="1" applyAlignment="1">
      <alignment vertical="center"/>
    </xf>
    <xf numFmtId="0" fontId="2" fillId="0" borderId="12" xfId="24" applyFont="1" applyBorder="1" applyAlignment="1">
      <alignment horizontal="centerContinuous" vertical="center"/>
      <protection/>
    </xf>
    <xf numFmtId="0" fontId="20" fillId="0" borderId="0" xfId="24" applyFont="1" applyBorder="1" applyAlignment="1">
      <alignment horizontal="centerContinuous" vertical="center"/>
      <protection/>
    </xf>
    <xf numFmtId="0" fontId="2" fillId="0" borderId="0" xfId="24" applyFont="1" applyBorder="1" applyAlignment="1">
      <alignment horizontal="centerContinuous" vertical="center"/>
      <protection/>
    </xf>
    <xf numFmtId="0" fontId="2" fillId="0" borderId="50" xfId="24" applyFont="1" applyBorder="1" applyAlignment="1">
      <alignment horizontal="centerContinuous"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2" fillId="0" borderId="51" xfId="24" applyFont="1" applyBorder="1" applyAlignment="1">
      <alignment horizontal="center" vertical="center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23" xfId="24" applyFont="1" applyBorder="1" applyAlignment="1">
      <alignment horizontal="center" vertical="center"/>
      <protection/>
    </xf>
    <xf numFmtId="0" fontId="2" fillId="0" borderId="24" xfId="24" applyFont="1" applyBorder="1" applyAlignment="1">
      <alignment horizontal="center" vertical="center"/>
      <protection/>
    </xf>
    <xf numFmtId="0" fontId="2" fillId="0" borderId="29" xfId="24" applyFont="1" applyBorder="1" applyAlignment="1">
      <alignment vertical="center"/>
      <protection/>
    </xf>
    <xf numFmtId="4" fontId="2" fillId="0" borderId="29" xfId="24" applyNumberFormat="1" applyFont="1" applyBorder="1" applyAlignment="1">
      <alignment vertical="center"/>
      <protection/>
    </xf>
    <xf numFmtId="166" fontId="1" fillId="0" borderId="31" xfId="23" applyNumberFormat="1" applyFont="1" applyBorder="1" applyAlignment="1">
      <alignment vertical="center"/>
    </xf>
    <xf numFmtId="0" fontId="1" fillId="0" borderId="52" xfId="24" applyFont="1" applyBorder="1" applyAlignment="1">
      <alignment vertical="center"/>
      <protection/>
    </xf>
    <xf numFmtId="0" fontId="1" fillId="0" borderId="53" xfId="24" applyFont="1" applyBorder="1" applyAlignment="1">
      <alignment vertical="center"/>
      <protection/>
    </xf>
    <xf numFmtId="0" fontId="21" fillId="0" borderId="54" xfId="24" applyFont="1" applyBorder="1" applyAlignment="1">
      <alignment horizontal="center" vertical="center"/>
      <protection/>
    </xf>
    <xf numFmtId="0" fontId="2" fillId="0" borderId="55" xfId="24" applyFont="1" applyBorder="1" applyAlignment="1">
      <alignment vertical="center"/>
      <protection/>
    </xf>
    <xf numFmtId="4" fontId="2" fillId="0" borderId="55" xfId="24" applyNumberFormat="1" applyFont="1" applyBorder="1" applyAlignment="1">
      <alignment vertical="center"/>
      <protection/>
    </xf>
    <xf numFmtId="4" fontId="2" fillId="0" borderId="56" xfId="24" applyNumberFormat="1" applyFont="1" applyBorder="1" applyAlignment="1">
      <alignment vertical="center"/>
      <protection/>
    </xf>
    <xf numFmtId="4" fontId="2" fillId="0" borderId="57" xfId="24" applyNumberFormat="1" applyFont="1" applyBorder="1" applyAlignment="1">
      <alignment vertical="center"/>
      <protection/>
    </xf>
    <xf numFmtId="166" fontId="1" fillId="0" borderId="36" xfId="23" applyNumberFormat="1" applyFont="1" applyBorder="1" applyAlignment="1">
      <alignment vertical="center"/>
    </xf>
    <xf numFmtId="0" fontId="2" fillId="0" borderId="34" xfId="24" applyFont="1" applyBorder="1" applyAlignment="1">
      <alignment vertical="center"/>
      <protection/>
    </xf>
    <xf numFmtId="4" fontId="2" fillId="0" borderId="34" xfId="24" applyNumberFormat="1" applyFont="1" applyBorder="1" applyAlignment="1">
      <alignment vertical="center"/>
      <protection/>
    </xf>
    <xf numFmtId="0" fontId="2" fillId="0" borderId="44" xfId="24" applyFont="1" applyBorder="1" applyAlignment="1">
      <alignment vertical="center"/>
      <protection/>
    </xf>
    <xf numFmtId="4" fontId="2" fillId="0" borderId="44" xfId="24" applyNumberFormat="1" applyFont="1" applyBorder="1" applyAlignment="1">
      <alignment vertical="center"/>
      <protection/>
    </xf>
    <xf numFmtId="166" fontId="1" fillId="0" borderId="46" xfId="23" applyNumberFormat="1" applyFont="1" applyBorder="1" applyAlignment="1">
      <alignment vertical="center"/>
    </xf>
    <xf numFmtId="0" fontId="21" fillId="0" borderId="58" xfId="24" applyFont="1" applyBorder="1" applyAlignment="1">
      <alignment horizontal="center" vertical="center"/>
      <protection/>
    </xf>
    <xf numFmtId="4" fontId="2" fillId="0" borderId="24" xfId="24" applyNumberFormat="1" applyFont="1" applyBorder="1" applyAlignment="1">
      <alignment vertical="center"/>
      <protection/>
    </xf>
    <xf numFmtId="166" fontId="1" fillId="0" borderId="24" xfId="23" applyNumberFormat="1" applyFont="1" applyBorder="1" applyAlignment="1">
      <alignment vertical="center"/>
    </xf>
    <xf numFmtId="4" fontId="2" fillId="0" borderId="59" xfId="24" applyNumberFormat="1" applyFont="1" applyBorder="1" applyAlignment="1">
      <alignment vertical="center"/>
      <protection/>
    </xf>
    <xf numFmtId="166" fontId="1" fillId="0" borderId="57" xfId="23" applyNumberFormat="1" applyFont="1" applyBorder="1" applyAlignment="1">
      <alignment vertical="center"/>
    </xf>
    <xf numFmtId="4" fontId="1" fillId="0" borderId="0" xfId="24" applyNumberFormat="1" applyFont="1" applyBorder="1" applyAlignment="1">
      <alignment vertical="center"/>
      <protection/>
    </xf>
    <xf numFmtId="0" fontId="21" fillId="0" borderId="6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vertical="center"/>
      <protection/>
    </xf>
    <xf numFmtId="4" fontId="2" fillId="0" borderId="6" xfId="24" applyNumberFormat="1" applyFont="1" applyBorder="1" applyAlignment="1">
      <alignment vertical="center"/>
      <protection/>
    </xf>
    <xf numFmtId="4" fontId="2" fillId="0" borderId="50" xfId="24" applyNumberFormat="1" applyFont="1" applyBorder="1" applyAlignment="1">
      <alignment vertical="center"/>
      <protection/>
    </xf>
    <xf numFmtId="0" fontId="25" fillId="0" borderId="61" xfId="24" applyFont="1" applyBorder="1" applyAlignment="1">
      <alignment horizontal="center" vertical="center"/>
      <protection/>
    </xf>
    <xf numFmtId="166" fontId="2" fillId="0" borderId="24" xfId="23" applyNumberFormat="1" applyFont="1" applyBorder="1" applyAlignment="1">
      <alignment vertical="center"/>
    </xf>
    <xf numFmtId="0" fontId="1" fillId="0" borderId="62" xfId="24" applyFont="1" applyBorder="1" applyAlignment="1">
      <alignment horizontal="center" vertical="center"/>
      <protection/>
    </xf>
    <xf numFmtId="0" fontId="20" fillId="0" borderId="63" xfId="24" applyFont="1" applyBorder="1" applyAlignment="1">
      <alignment vertical="center"/>
      <protection/>
    </xf>
    <xf numFmtId="0" fontId="1" fillId="0" borderId="63" xfId="24" applyFont="1" applyBorder="1" applyAlignment="1">
      <alignment vertical="center"/>
      <protection/>
    </xf>
    <xf numFmtId="0" fontId="25" fillId="0" borderId="64" xfId="24" applyFont="1" applyBorder="1" applyAlignment="1">
      <alignment horizontal="center" vertical="center"/>
      <protection/>
    </xf>
    <xf numFmtId="0" fontId="20" fillId="0" borderId="65" xfId="24" applyFont="1" applyBorder="1" applyAlignment="1">
      <alignment horizontal="centerContinuous" vertical="center"/>
      <protection/>
    </xf>
    <xf numFmtId="0" fontId="1" fillId="0" borderId="65" xfId="24" applyFont="1" applyBorder="1" applyAlignment="1">
      <alignment horizontal="centerContinuous" vertical="center"/>
      <protection/>
    </xf>
    <xf numFmtId="4" fontId="2" fillId="0" borderId="66" xfId="24" applyNumberFormat="1" applyFont="1" applyBorder="1" applyAlignment="1">
      <alignment vertical="center"/>
      <protection/>
    </xf>
    <xf numFmtId="0" fontId="1" fillId="0" borderId="67" xfId="24" applyFont="1" applyBorder="1" applyAlignment="1">
      <alignment horizontal="center" vertical="center"/>
      <protection/>
    </xf>
    <xf numFmtId="0" fontId="2" fillId="0" borderId="68" xfId="24" applyFont="1" applyBorder="1" applyAlignment="1">
      <alignment horizontal="centerContinuous" vertical="center"/>
      <protection/>
    </xf>
    <xf numFmtId="0" fontId="1" fillId="0" borderId="69" xfId="24" applyFont="1" applyBorder="1" applyAlignment="1">
      <alignment horizontal="centerContinuous" vertical="center"/>
      <protection/>
    </xf>
    <xf numFmtId="0" fontId="1" fillId="0" borderId="52" xfId="24" applyFont="1" applyBorder="1" applyAlignment="1">
      <alignment horizontal="centerContinuous" vertical="center"/>
      <protection/>
    </xf>
    <xf numFmtId="0" fontId="1" fillId="0" borderId="70" xfId="24" applyFont="1" applyBorder="1" applyAlignment="1">
      <alignment horizontal="centerContinuous" vertical="center"/>
      <protection/>
    </xf>
    <xf numFmtId="0" fontId="1" fillId="0" borderId="71" xfId="24" applyFont="1" applyBorder="1" applyAlignment="1">
      <alignment horizontal="centerContinuous" vertical="center"/>
      <protection/>
    </xf>
    <xf numFmtId="0" fontId="21" fillId="0" borderId="62" xfId="24" applyFont="1" applyBorder="1" applyAlignment="1">
      <alignment horizontal="centerContinuous" vertical="center"/>
      <protection/>
    </xf>
    <xf numFmtId="0" fontId="24" fillId="0" borderId="72" xfId="24" applyFont="1" applyBorder="1" applyAlignment="1">
      <alignment horizontal="centerContinuous" vertical="center"/>
      <protection/>
    </xf>
    <xf numFmtId="0" fontId="1" fillId="0" borderId="73" xfId="24" applyFont="1" applyBorder="1" applyAlignment="1">
      <alignment horizontal="centerContinuous" vertical="center"/>
      <protection/>
    </xf>
    <xf numFmtId="0" fontId="2" fillId="0" borderId="74" xfId="24" applyFont="1" applyBorder="1" applyAlignment="1">
      <alignment vertical="center"/>
      <protection/>
    </xf>
    <xf numFmtId="0" fontId="1" fillId="0" borderId="1" xfId="24" applyFont="1" applyBorder="1" applyAlignment="1">
      <alignment horizontal="centerContinuous" vertical="center"/>
      <protection/>
    </xf>
    <xf numFmtId="4" fontId="1" fillId="0" borderId="1" xfId="24" applyNumberFormat="1" applyFont="1" applyBorder="1" applyAlignment="1">
      <alignment vertical="center"/>
      <protection/>
    </xf>
    <xf numFmtId="0" fontId="2" fillId="0" borderId="13" xfId="24" applyFont="1" applyBorder="1" applyAlignment="1">
      <alignment horizontal="left" vertical="center"/>
      <protection/>
    </xf>
    <xf numFmtId="0" fontId="1" fillId="0" borderId="14" xfId="24" applyFont="1" applyBorder="1" applyAlignment="1">
      <alignment horizontal="centerContinuous" vertical="center"/>
      <protection/>
    </xf>
    <xf numFmtId="0" fontId="21" fillId="0" borderId="75" xfId="24" applyFont="1" applyBorder="1" applyAlignment="1">
      <alignment horizontal="center" vertical="center"/>
      <protection/>
    </xf>
    <xf numFmtId="0" fontId="2" fillId="0" borderId="12" xfId="24" applyFont="1" applyBorder="1" applyAlignment="1">
      <alignment vertical="center"/>
      <protection/>
    </xf>
    <xf numFmtId="171" fontId="12" fillId="0" borderId="14" xfId="24" applyNumberFormat="1" applyFont="1" applyBorder="1" applyAlignment="1">
      <alignment horizontal="left" vertical="center"/>
      <protection/>
    </xf>
    <xf numFmtId="0" fontId="1" fillId="0" borderId="39" xfId="24" applyFont="1" applyBorder="1" applyAlignment="1">
      <alignment vertical="center"/>
      <protection/>
    </xf>
    <xf numFmtId="0" fontId="26" fillId="0" borderId="67" xfId="24" applyFont="1" applyBorder="1" applyAlignment="1">
      <alignment vertical="center"/>
      <protection/>
    </xf>
    <xf numFmtId="4" fontId="1" fillId="0" borderId="76" xfId="24" applyNumberFormat="1" applyFont="1" applyBorder="1" applyAlignment="1">
      <alignment vertical="center"/>
      <protection/>
    </xf>
    <xf numFmtId="0" fontId="27" fillId="0" borderId="77" xfId="24" applyFont="1" applyBorder="1" applyAlignment="1">
      <alignment vertical="center"/>
      <protection/>
    </xf>
    <xf numFmtId="172" fontId="2" fillId="0" borderId="50" xfId="24" applyNumberFormat="1" applyFont="1" applyBorder="1" applyAlignment="1">
      <alignment horizontal="center" vertical="center"/>
      <protection/>
    </xf>
    <xf numFmtId="0" fontId="14" fillId="0" borderId="0" xfId="24" applyFont="1" applyBorder="1" applyAlignment="1">
      <alignment horizontal="left" vertical="center"/>
      <protection/>
    </xf>
    <xf numFmtId="4" fontId="1" fillId="0" borderId="50" xfId="24" applyNumberFormat="1" applyFont="1" applyBorder="1" applyAlignment="1">
      <alignment vertical="center"/>
      <protection/>
    </xf>
    <xf numFmtId="0" fontId="27" fillId="0" borderId="13" xfId="24" applyFont="1" applyBorder="1" applyAlignment="1">
      <alignment vertical="center"/>
      <protection/>
    </xf>
    <xf numFmtId="39" fontId="2" fillId="0" borderId="50" xfId="26" applyNumberFormat="1" applyFont="1" applyBorder="1" applyAlignment="1">
      <alignment horizontal="center" vertical="center"/>
    </xf>
    <xf numFmtId="0" fontId="21" fillId="0" borderId="37" xfId="24" applyFont="1" applyBorder="1" applyAlignment="1" applyProtection="1">
      <alignment horizontal="center" vertical="center"/>
      <protection/>
    </xf>
    <xf numFmtId="0" fontId="21" fillId="0" borderId="39" xfId="24" applyFont="1" applyBorder="1" applyAlignment="1">
      <alignment vertical="center"/>
      <protection/>
    </xf>
    <xf numFmtId="40" fontId="2" fillId="0" borderId="50" xfId="25" applyFont="1" applyBorder="1" applyAlignment="1">
      <alignment vertical="center"/>
    </xf>
    <xf numFmtId="0" fontId="21" fillId="0" borderId="61" xfId="24" applyFont="1" applyBorder="1" applyAlignment="1">
      <alignment horizontal="center" vertical="center"/>
      <protection/>
    </xf>
    <xf numFmtId="0" fontId="2" fillId="0" borderId="63" xfId="24" applyFont="1" applyBorder="1" applyAlignment="1">
      <alignment vertical="center"/>
      <protection/>
    </xf>
    <xf numFmtId="10" fontId="2" fillId="0" borderId="78" xfId="23" applyNumberFormat="1" applyFont="1" applyBorder="1" applyAlignment="1">
      <alignment vertical="center"/>
    </xf>
    <xf numFmtId="0" fontId="14" fillId="0" borderId="12" xfId="24" applyFont="1" applyBorder="1" applyAlignment="1">
      <alignment horizontal="centerContinuous" vertical="center"/>
      <protection/>
    </xf>
    <xf numFmtId="0" fontId="1" fillId="0" borderId="50" xfId="24" applyFont="1" applyBorder="1" applyAlignment="1">
      <alignment vertical="center"/>
      <protection/>
    </xf>
    <xf numFmtId="0" fontId="1" fillId="0" borderId="79" xfId="24" applyFont="1" applyBorder="1" applyAlignment="1">
      <alignment vertical="center"/>
      <protection/>
    </xf>
    <xf numFmtId="173" fontId="2" fillId="0" borderId="80" xfId="24" applyNumberFormat="1" applyFont="1" applyBorder="1" applyAlignment="1">
      <alignment horizontal="center" vertical="center"/>
      <protection/>
    </xf>
    <xf numFmtId="0" fontId="28" fillId="0" borderId="12" xfId="24" applyFont="1" applyBorder="1" applyAlignment="1">
      <alignment vertical="center"/>
      <protection/>
    </xf>
    <xf numFmtId="4" fontId="20" fillId="0" borderId="50" xfId="24" applyNumberFormat="1" applyFont="1" applyBorder="1" applyAlignment="1">
      <alignment vertical="center"/>
      <protection/>
    </xf>
    <xf numFmtId="0" fontId="21" fillId="0" borderId="81" xfId="24" applyFont="1" applyBorder="1" applyAlignment="1">
      <alignment horizontal="center" vertical="center"/>
      <protection/>
    </xf>
    <xf numFmtId="0" fontId="1" fillId="0" borderId="82" xfId="24" applyFont="1" applyBorder="1" applyAlignment="1">
      <alignment vertical="center"/>
      <protection/>
    </xf>
    <xf numFmtId="173" fontId="2" fillId="0" borderId="83" xfId="24" applyNumberFormat="1" applyFont="1" applyBorder="1" applyAlignment="1">
      <alignment horizontal="center" vertical="center"/>
      <protection/>
    </xf>
    <xf numFmtId="0" fontId="1" fillId="0" borderId="84" xfId="24" applyFont="1" applyBorder="1" applyAlignment="1">
      <alignment vertical="center"/>
      <protection/>
    </xf>
    <xf numFmtId="40" fontId="1" fillId="0" borderId="84" xfId="25" applyFont="1" applyBorder="1" applyAlignment="1">
      <alignment vertical="center"/>
    </xf>
    <xf numFmtId="0" fontId="1" fillId="0" borderId="85" xfId="24" applyFont="1" applyBorder="1" applyAlignment="1">
      <alignment vertical="center"/>
      <protection/>
    </xf>
    <xf numFmtId="0" fontId="1" fillId="0" borderId="86" xfId="24" applyFont="1" applyBorder="1" applyAlignment="1">
      <alignment vertical="center"/>
      <protection/>
    </xf>
    <xf numFmtId="0" fontId="24" fillId="0" borderId="0" xfId="24" applyFont="1" applyAlignment="1">
      <alignment vertical="center"/>
      <protection/>
    </xf>
    <xf numFmtId="0" fontId="24" fillId="0" borderId="0" xfId="24" applyFont="1" applyAlignment="1">
      <alignment horizontal="right" vertical="center"/>
      <protection/>
    </xf>
    <xf numFmtId="0" fontId="29" fillId="0" borderId="0" xfId="0" applyFont="1"/>
    <xf numFmtId="0" fontId="30" fillId="0" borderId="0" xfId="0" applyFont="1" applyFill="1"/>
    <xf numFmtId="0" fontId="31" fillId="0" borderId="0" xfId="0" applyFont="1"/>
    <xf numFmtId="0" fontId="23" fillId="0" borderId="7" xfId="0" applyFont="1" applyBorder="1"/>
    <xf numFmtId="0" fontId="23" fillId="0" borderId="1" xfId="0" applyFont="1" applyBorder="1"/>
    <xf numFmtId="0" fontId="32" fillId="0" borderId="1" xfId="0" applyFont="1" applyBorder="1"/>
    <xf numFmtId="0" fontId="32" fillId="0" borderId="2" xfId="0" applyFont="1" applyBorder="1"/>
    <xf numFmtId="0" fontId="32" fillId="0" borderId="0" xfId="0" applyFont="1"/>
    <xf numFmtId="0" fontId="33" fillId="0" borderId="3" xfId="0" applyFont="1" applyBorder="1"/>
    <xf numFmtId="0" fontId="32" fillId="0" borderId="0" xfId="0" applyFont="1" applyBorder="1"/>
    <xf numFmtId="0" fontId="32" fillId="0" borderId="4" xfId="0" applyFont="1" applyBorder="1" applyAlignment="1">
      <alignment/>
    </xf>
    <xf numFmtId="0" fontId="32" fillId="0" borderId="0" xfId="0" applyFont="1" applyAlignment="1">
      <alignment/>
    </xf>
    <xf numFmtId="0" fontId="33" fillId="0" borderId="3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4" xfId="0" applyFont="1" applyBorder="1"/>
    <xf numFmtId="0" fontId="32" fillId="0" borderId="0" xfId="0" applyFont="1" applyFill="1" applyBorder="1" applyAlignment="1">
      <alignment/>
    </xf>
    <xf numFmtId="0" fontId="14" fillId="0" borderId="3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174" fontId="34" fillId="2" borderId="8" xfId="20" applyNumberFormat="1" applyFont="1" applyFill="1" applyBorder="1" applyAlignment="1">
      <alignment horizontal="left"/>
    </xf>
    <xf numFmtId="0" fontId="33" fillId="0" borderId="5" xfId="0" applyFont="1" applyBorder="1"/>
    <xf numFmtId="0" fontId="33" fillId="0" borderId="0" xfId="0" applyFont="1"/>
    <xf numFmtId="0" fontId="32" fillId="0" borderId="0" xfId="0" applyFont="1" applyFill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0" fontId="33" fillId="0" borderId="0" xfId="0" applyFont="1" applyBorder="1"/>
    <xf numFmtId="168" fontId="32" fillId="0" borderId="0" xfId="0" applyNumberFormat="1" applyFont="1" applyBorder="1" applyAlignment="1">
      <alignment horizontal="center"/>
    </xf>
    <xf numFmtId="0" fontId="23" fillId="0" borderId="3" xfId="0" applyFont="1" applyBorder="1" applyAlignment="1">
      <alignment/>
    </xf>
    <xf numFmtId="0" fontId="34" fillId="0" borderId="0" xfId="0" applyFont="1" applyBorder="1" applyAlignment="1">
      <alignment/>
    </xf>
    <xf numFmtId="20" fontId="34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9" fontId="32" fillId="0" borderId="0" xfId="0" applyNumberFormat="1" applyFont="1" applyFill="1" applyBorder="1" applyAlignment="1">
      <alignment horizontal="left"/>
    </xf>
    <xf numFmtId="0" fontId="33" fillId="0" borderId="0" xfId="0" applyFont="1" applyFill="1"/>
    <xf numFmtId="0" fontId="23" fillId="0" borderId="3" xfId="0" applyFont="1" applyBorder="1"/>
    <xf numFmtId="0" fontId="23" fillId="0" borderId="0" xfId="0" applyFont="1" applyBorder="1"/>
    <xf numFmtId="168" fontId="34" fillId="0" borderId="4" xfId="0" applyNumberFormat="1" applyFont="1" applyFill="1" applyBorder="1" applyAlignment="1">
      <alignment horizontal="left"/>
    </xf>
    <xf numFmtId="3" fontId="34" fillId="0" borderId="4" xfId="0" applyNumberFormat="1" applyFont="1" applyFill="1" applyBorder="1" applyAlignment="1">
      <alignment horizontal="left"/>
    </xf>
    <xf numFmtId="0" fontId="34" fillId="0" borderId="0" xfId="0" applyFont="1"/>
    <xf numFmtId="0" fontId="23" fillId="0" borderId="0" xfId="0" applyFont="1"/>
    <xf numFmtId="4" fontId="34" fillId="0" borderId="4" xfId="0" applyNumberFormat="1" applyFont="1" applyBorder="1" applyAlignment="1">
      <alignment horizontal="left"/>
    </xf>
    <xf numFmtId="4" fontId="34" fillId="0" borderId="4" xfId="0" applyNumberFormat="1" applyFont="1" applyFill="1" applyBorder="1" applyAlignment="1">
      <alignment horizontal="left"/>
    </xf>
    <xf numFmtId="43" fontId="34" fillId="0" borderId="0" xfId="20" applyFont="1"/>
    <xf numFmtId="0" fontId="23" fillId="0" borderId="5" xfId="0" applyFont="1" applyBorder="1"/>
    <xf numFmtId="4" fontId="23" fillId="0" borderId="87" xfId="0" applyNumberFormat="1" applyFont="1" applyBorder="1" applyAlignment="1">
      <alignment horizontal="left"/>
    </xf>
    <xf numFmtId="0" fontId="19" fillId="0" borderId="88" xfId="27" applyFont="1" applyBorder="1" applyAlignment="1">
      <alignment horizontal="center"/>
      <protection/>
    </xf>
    <xf numFmtId="0" fontId="19" fillId="0" borderId="3" xfId="27" applyFont="1" applyBorder="1" applyAlignment="1">
      <alignment horizontal="center"/>
      <protection/>
    </xf>
    <xf numFmtId="0" fontId="2" fillId="0" borderId="0" xfId="27" applyFont="1" applyBorder="1" applyAlignment="1">
      <alignment horizontal="center"/>
      <protection/>
    </xf>
    <xf numFmtId="0" fontId="2" fillId="0" borderId="89" xfId="27" applyFont="1" applyBorder="1" applyAlignment="1">
      <alignment horizontal="center"/>
      <protection/>
    </xf>
    <xf numFmtId="0" fontId="19" fillId="0" borderId="10" xfId="27" applyFont="1" applyBorder="1" applyAlignment="1">
      <alignment horizontal="center"/>
      <protection/>
    </xf>
    <xf numFmtId="0" fontId="2" fillId="0" borderId="84" xfId="27" applyFont="1" applyBorder="1">
      <alignment/>
      <protection/>
    </xf>
    <xf numFmtId="0" fontId="2" fillId="0" borderId="90" xfId="27" applyFont="1" applyBorder="1" applyAlignment="1">
      <alignment horizontal="center"/>
      <protection/>
    </xf>
    <xf numFmtId="0" fontId="19" fillId="0" borderId="91" xfId="27" applyFont="1" applyBorder="1" applyAlignment="1">
      <alignment horizontal="center"/>
      <protection/>
    </xf>
    <xf numFmtId="0" fontId="14" fillId="0" borderId="91" xfId="27" applyFont="1" applyBorder="1" applyAlignment="1">
      <alignment horizontal="center"/>
      <protection/>
    </xf>
    <xf numFmtId="0" fontId="1" fillId="0" borderId="92" xfId="27" applyFont="1" applyBorder="1">
      <alignment/>
      <protection/>
    </xf>
    <xf numFmtId="166" fontId="1" fillId="2" borderId="93" xfId="23" applyNumberFormat="1" applyFont="1" applyFill="1" applyBorder="1"/>
    <xf numFmtId="0" fontId="15" fillId="0" borderId="94" xfId="27" applyFont="1" applyBorder="1">
      <alignment/>
      <protection/>
    </xf>
    <xf numFmtId="166" fontId="15" fillId="0" borderId="95" xfId="23" applyNumberFormat="1" applyFont="1" applyBorder="1"/>
    <xf numFmtId="10" fontId="1" fillId="2" borderId="93" xfId="23" applyNumberFormat="1" applyFont="1" applyFill="1" applyBorder="1"/>
    <xf numFmtId="10" fontId="15" fillId="0" borderId="95" xfId="23" applyNumberFormat="1" applyFont="1" applyBorder="1"/>
    <xf numFmtId="0" fontId="19" fillId="0" borderId="92" xfId="27" applyFont="1" applyBorder="1">
      <alignment/>
      <protection/>
    </xf>
    <xf numFmtId="0" fontId="1" fillId="0" borderId="93" xfId="27" applyFont="1" applyBorder="1">
      <alignment/>
      <protection/>
    </xf>
    <xf numFmtId="0" fontId="15" fillId="0" borderId="96" xfId="27" applyFont="1" applyBorder="1">
      <alignment/>
      <protection/>
    </xf>
    <xf numFmtId="10" fontId="15" fillId="0" borderId="97" xfId="23" applyNumberFormat="1" applyFont="1" applyBorder="1"/>
    <xf numFmtId="0" fontId="1" fillId="0" borderId="3" xfId="27" applyFont="1" applyBorder="1">
      <alignment/>
      <protection/>
    </xf>
    <xf numFmtId="0" fontId="1" fillId="0" borderId="98" xfId="27" applyFont="1" applyBorder="1">
      <alignment/>
      <protection/>
    </xf>
    <xf numFmtId="0" fontId="15" fillId="0" borderId="88" xfId="27" applyFont="1" applyBorder="1">
      <alignment/>
      <protection/>
    </xf>
    <xf numFmtId="10" fontId="13" fillId="0" borderId="8" xfId="23" applyNumberFormat="1" applyFont="1" applyBorder="1"/>
    <xf numFmtId="0" fontId="16" fillId="0" borderId="96" xfId="0" applyFont="1" applyBorder="1" applyAlignment="1">
      <alignment wrapTex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 horizontal="left"/>
    </xf>
    <xf numFmtId="167" fontId="34" fillId="0" borderId="6" xfId="20" applyNumberFormat="1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2" fillId="0" borderId="4" xfId="0" applyFont="1" applyFill="1" applyBorder="1"/>
    <xf numFmtId="0" fontId="32" fillId="0" borderId="87" xfId="0" applyFont="1" applyBorder="1"/>
    <xf numFmtId="0" fontId="34" fillId="2" borderId="9" xfId="0" applyFont="1" applyFill="1" applyBorder="1" applyAlignment="1">
      <alignment horizontal="left"/>
    </xf>
    <xf numFmtId="0" fontId="34" fillId="2" borderId="8" xfId="0" applyFont="1" applyFill="1" applyBorder="1" applyAlignment="1">
      <alignment horizontal="left"/>
    </xf>
    <xf numFmtId="4" fontId="34" fillId="2" borderId="8" xfId="0" applyNumberFormat="1" applyFont="1" applyFill="1" applyBorder="1" applyAlignment="1">
      <alignment horizontal="left"/>
    </xf>
    <xf numFmtId="9" fontId="34" fillId="2" borderId="8" xfId="0" applyNumberFormat="1" applyFont="1" applyFill="1" applyBorder="1" applyAlignment="1">
      <alignment horizontal="left"/>
    </xf>
    <xf numFmtId="10" fontId="34" fillId="2" borderId="8" xfId="0" applyNumberFormat="1" applyFont="1" applyFill="1" applyBorder="1" applyAlignment="1">
      <alignment horizontal="left"/>
    </xf>
    <xf numFmtId="0" fontId="23" fillId="0" borderId="7" xfId="0" applyFont="1" applyBorder="1" applyAlignment="1">
      <alignment horizontal="right"/>
    </xf>
    <xf numFmtId="0" fontId="37" fillId="0" borderId="0" xfId="0" applyFont="1"/>
    <xf numFmtId="0" fontId="16" fillId="0" borderId="0" xfId="0" applyFont="1"/>
    <xf numFmtId="0" fontId="30" fillId="0" borderId="0" xfId="0" applyFont="1"/>
    <xf numFmtId="0" fontId="38" fillId="0" borderId="0" xfId="0" applyFont="1"/>
    <xf numFmtId="0" fontId="1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91" xfId="0" applyFont="1" applyBorder="1" applyAlignment="1">
      <alignment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6" fillId="0" borderId="65" xfId="0" applyFont="1" applyBorder="1" applyAlignment="1">
      <alignment vertical="center"/>
    </xf>
    <xf numFmtId="0" fontId="16" fillId="0" borderId="101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9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03" xfId="0" applyFont="1" applyBorder="1" applyAlignment="1">
      <alignment vertical="center"/>
    </xf>
    <xf numFmtId="0" fontId="16" fillId="0" borderId="8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43" fontId="16" fillId="0" borderId="0" xfId="20" applyNumberFormat="1" applyFont="1" applyFill="1" applyBorder="1" applyAlignment="1">
      <alignment horizontal="center" vertical="center"/>
    </xf>
    <xf numFmtId="43" fontId="16" fillId="0" borderId="50" xfId="20" applyFont="1" applyFill="1" applyBorder="1" applyAlignment="1">
      <alignment vertical="center"/>
    </xf>
    <xf numFmtId="43" fontId="16" fillId="0" borderId="59" xfId="20" applyFont="1" applyFill="1" applyBorder="1" applyAlignment="1">
      <alignment vertical="center"/>
    </xf>
    <xf numFmtId="43" fontId="16" fillId="0" borderId="0" xfId="20" applyFont="1" applyFill="1" applyBorder="1" applyAlignment="1">
      <alignment vertical="center"/>
    </xf>
    <xf numFmtId="43" fontId="16" fillId="2" borderId="62" xfId="20" applyFont="1" applyFill="1" applyBorder="1" applyAlignment="1">
      <alignment vertical="center"/>
    </xf>
    <xf numFmtId="175" fontId="16" fillId="2" borderId="8" xfId="20" applyNumberFormat="1" applyFont="1" applyFill="1" applyBorder="1" applyAlignment="1">
      <alignment vertical="center"/>
    </xf>
    <xf numFmtId="0" fontId="16" fillId="0" borderId="96" xfId="0" applyFont="1" applyBorder="1" applyAlignment="1">
      <alignment vertical="center"/>
    </xf>
    <xf numFmtId="43" fontId="16" fillId="0" borderId="25" xfId="20" applyNumberFormat="1" applyFont="1" applyFill="1" applyBorder="1" applyAlignment="1">
      <alignment horizontal="center" vertical="center"/>
    </xf>
    <xf numFmtId="43" fontId="16" fillId="0" borderId="76" xfId="20" applyFont="1" applyFill="1" applyBorder="1" applyAlignment="1">
      <alignment vertical="center"/>
    </xf>
    <xf numFmtId="0" fontId="16" fillId="0" borderId="91" xfId="0" applyFont="1" applyBorder="1" applyAlignment="1">
      <alignment horizontal="right" vertical="center"/>
    </xf>
    <xf numFmtId="0" fontId="16" fillId="3" borderId="25" xfId="0" applyFont="1" applyFill="1" applyBorder="1" applyAlignment="1">
      <alignment horizontal="center" vertical="center"/>
    </xf>
    <xf numFmtId="165" fontId="16" fillId="3" borderId="77" xfId="20" applyNumberFormat="1" applyFont="1" applyFill="1" applyBorder="1" applyAlignment="1">
      <alignment horizontal="center" vertical="center"/>
    </xf>
    <xf numFmtId="43" fontId="16" fillId="0" borderId="105" xfId="20" applyFont="1" applyFill="1" applyBorder="1" applyAlignment="1">
      <alignment horizontal="center" vertical="center"/>
    </xf>
    <xf numFmtId="1" fontId="16" fillId="3" borderId="106" xfId="0" applyNumberFormat="1" applyFont="1" applyFill="1" applyBorder="1" applyAlignment="1">
      <alignment horizontal="center" vertical="center"/>
    </xf>
    <xf numFmtId="43" fontId="16" fillId="0" borderId="49" xfId="20" applyFont="1" applyFill="1" applyBorder="1" applyAlignment="1">
      <alignment horizontal="center" vertical="center"/>
    </xf>
    <xf numFmtId="1" fontId="16" fillId="0" borderId="49" xfId="0" applyNumberFormat="1" applyFont="1" applyFill="1" applyBorder="1" applyAlignment="1">
      <alignment horizontal="center" vertical="center"/>
    </xf>
    <xf numFmtId="43" fontId="16" fillId="0" borderId="25" xfId="0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43" fontId="16" fillId="3" borderId="48" xfId="0" applyNumberFormat="1" applyFont="1" applyFill="1" applyBorder="1" applyAlignment="1">
      <alignment vertical="center"/>
    </xf>
    <xf numFmtId="43" fontId="16" fillId="0" borderId="70" xfId="20" applyFont="1" applyFill="1" applyBorder="1" applyAlignment="1">
      <alignment vertical="center"/>
    </xf>
    <xf numFmtId="43" fontId="16" fillId="3" borderId="107" xfId="0" applyNumberFormat="1" applyFont="1" applyFill="1" applyBorder="1" applyAlignment="1">
      <alignment vertical="center"/>
    </xf>
    <xf numFmtId="43" fontId="16" fillId="0" borderId="108" xfId="0" applyNumberFormat="1" applyFont="1" applyFill="1" applyBorder="1" applyAlignment="1">
      <alignment vertical="center"/>
    </xf>
    <xf numFmtId="43" fontId="16" fillId="0" borderId="7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40" fillId="0" borderId="0" xfId="0" applyFont="1"/>
    <xf numFmtId="0" fontId="41" fillId="0" borderId="0" xfId="0" applyFont="1"/>
    <xf numFmtId="0" fontId="41" fillId="0" borderId="100" xfId="0" applyFont="1" applyBorder="1"/>
    <xf numFmtId="0" fontId="40" fillId="0" borderId="10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3" xfId="0" applyFont="1" applyBorder="1" applyAlignment="1">
      <alignment horizontal="left"/>
    </xf>
    <xf numFmtId="0" fontId="40" fillId="0" borderId="4" xfId="0" applyFont="1" applyBorder="1"/>
    <xf numFmtId="0" fontId="40" fillId="0" borderId="3" xfId="0" applyFont="1" applyBorder="1" applyAlignment="1">
      <alignment horizontal="left"/>
    </xf>
    <xf numFmtId="175" fontId="40" fillId="0" borderId="4" xfId="20" applyNumberFormat="1" applyFont="1" applyBorder="1"/>
    <xf numFmtId="43" fontId="40" fillId="0" borderId="0" xfId="20" applyFont="1"/>
    <xf numFmtId="0" fontId="40" fillId="0" borderId="3" xfId="0" applyFont="1" applyBorder="1" applyAlignment="1">
      <alignment horizontal="right"/>
    </xf>
    <xf numFmtId="175" fontId="40" fillId="2" borderId="8" xfId="20" applyNumberFormat="1" applyFont="1" applyFill="1" applyBorder="1"/>
    <xf numFmtId="43" fontId="40" fillId="2" borderId="9" xfId="20" applyFont="1" applyFill="1" applyBorder="1"/>
    <xf numFmtId="43" fontId="40" fillId="0" borderId="4" xfId="20" applyFont="1" applyBorder="1"/>
    <xf numFmtId="0" fontId="40" fillId="0" borderId="3" xfId="0" applyFont="1" applyFill="1" applyBorder="1" applyAlignment="1">
      <alignment horizontal="left"/>
    </xf>
    <xf numFmtId="165" fontId="40" fillId="0" borderId="4" xfId="20" applyNumberFormat="1" applyFont="1" applyBorder="1"/>
    <xf numFmtId="0" fontId="40" fillId="0" borderId="3" xfId="0" applyFont="1" applyFill="1" applyBorder="1" applyAlignment="1">
      <alignment horizontal="right"/>
    </xf>
    <xf numFmtId="0" fontId="40" fillId="2" borderId="8" xfId="0" applyFont="1" applyFill="1" applyBorder="1" applyAlignment="1">
      <alignment horizontal="left"/>
    </xf>
    <xf numFmtId="165" fontId="40" fillId="0" borderId="4" xfId="0" applyNumberFormat="1" applyFont="1" applyBorder="1"/>
    <xf numFmtId="43" fontId="42" fillId="0" borderId="4" xfId="20" applyFont="1" applyBorder="1"/>
    <xf numFmtId="0" fontId="40" fillId="0" borderId="5" xfId="0" applyFont="1" applyBorder="1" applyAlignment="1">
      <alignment horizontal="right"/>
    </xf>
    <xf numFmtId="0" fontId="40" fillId="0" borderId="87" xfId="0" applyFont="1" applyBorder="1"/>
    <xf numFmtId="0" fontId="43" fillId="0" borderId="0" xfId="0" applyFont="1"/>
    <xf numFmtId="0" fontId="37" fillId="0" borderId="0" xfId="0" applyFont="1" applyAlignment="1">
      <alignment/>
    </xf>
    <xf numFmtId="0" fontId="37" fillId="0" borderId="0" xfId="24" applyFont="1" applyAlignment="1">
      <alignment vertical="center"/>
      <protection/>
    </xf>
    <xf numFmtId="43" fontId="2" fillId="0" borderId="0" xfId="20" applyFont="1" applyBorder="1" applyAlignment="1">
      <alignment vertical="center"/>
    </xf>
    <xf numFmtId="10" fontId="2" fillId="2" borderId="109" xfId="23" applyNumberFormat="1" applyFont="1" applyFill="1" applyBorder="1" applyAlignment="1">
      <alignment vertical="center"/>
    </xf>
    <xf numFmtId="10" fontId="2" fillId="2" borderId="80" xfId="23" applyNumberFormat="1" applyFont="1" applyFill="1" applyBorder="1" applyAlignment="1">
      <alignment vertical="center"/>
    </xf>
    <xf numFmtId="4" fontId="1" fillId="2" borderId="80" xfId="24" applyNumberFormat="1" applyFont="1" applyFill="1" applyBorder="1" applyAlignment="1">
      <alignment vertical="center"/>
      <protection/>
    </xf>
    <xf numFmtId="21" fontId="34" fillId="2" borderId="9" xfId="0" applyNumberFormat="1" applyFont="1" applyFill="1" applyBorder="1" applyAlignment="1">
      <alignment horizontal="left"/>
    </xf>
    <xf numFmtId="43" fontId="16" fillId="2" borderId="98" xfId="20" applyFont="1" applyFill="1" applyBorder="1" applyAlignment="1">
      <alignment wrapText="1"/>
    </xf>
    <xf numFmtId="43" fontId="37" fillId="0" borderId="0" xfId="20" applyFont="1" applyAlignment="1">
      <alignment/>
    </xf>
    <xf numFmtId="43" fontId="16" fillId="0" borderId="0" xfId="20" applyFont="1" applyAlignment="1">
      <alignment wrapText="1"/>
    </xf>
    <xf numFmtId="43" fontId="17" fillId="0" borderId="98" xfId="20" applyFont="1" applyBorder="1" applyAlignment="1">
      <alignment horizontal="center" wrapText="1"/>
    </xf>
    <xf numFmtId="43" fontId="17" fillId="0" borderId="90" xfId="20" applyFont="1" applyBorder="1" applyAlignment="1">
      <alignment horizontal="center" wrapText="1"/>
    </xf>
    <xf numFmtId="43" fontId="16" fillId="2" borderId="97" xfId="20" applyFont="1" applyFill="1" applyBorder="1" applyAlignment="1">
      <alignment wrapText="1"/>
    </xf>
    <xf numFmtId="43" fontId="16" fillId="2" borderId="90" xfId="20" applyFont="1" applyFill="1" applyBorder="1" applyAlignment="1">
      <alignment wrapText="1"/>
    </xf>
    <xf numFmtId="9" fontId="2" fillId="2" borderId="41" xfId="21" applyFont="1" applyFill="1" applyBorder="1" applyAlignment="1">
      <alignment vertical="center"/>
    </xf>
    <xf numFmtId="0" fontId="32" fillId="0" borderId="110" xfId="0" applyFont="1" applyBorder="1" applyAlignment="1">
      <alignment horizontal="right"/>
    </xf>
    <xf numFmtId="0" fontId="32" fillId="0" borderId="110" xfId="0" applyFont="1" applyFill="1" applyBorder="1" applyAlignment="1">
      <alignment horizontal="left"/>
    </xf>
    <xf numFmtId="0" fontId="32" fillId="0" borderId="110" xfId="0" applyFont="1" applyBorder="1"/>
    <xf numFmtId="0" fontId="34" fillId="0" borderId="110" xfId="0" applyFont="1" applyBorder="1" applyAlignment="1">
      <alignment horizontal="right"/>
    </xf>
    <xf numFmtId="2" fontId="34" fillId="2" borderId="110" xfId="0" applyNumberFormat="1" applyFont="1" applyFill="1" applyBorder="1" applyAlignment="1">
      <alignment horizontal="left"/>
    </xf>
    <xf numFmtId="2" fontId="32" fillId="0" borderId="110" xfId="0" applyNumberFormat="1" applyFont="1" applyFill="1" applyBorder="1" applyAlignment="1">
      <alignment horizontal="left"/>
    </xf>
    <xf numFmtId="166" fontId="34" fillId="2" borderId="110" xfId="0" applyNumberFormat="1" applyFont="1" applyFill="1" applyBorder="1" applyAlignment="1">
      <alignment horizontal="left"/>
    </xf>
    <xf numFmtId="166" fontId="32" fillId="0" borderId="110" xfId="0" applyNumberFormat="1" applyFont="1" applyFill="1" applyBorder="1" applyAlignment="1">
      <alignment horizontal="left"/>
    </xf>
    <xf numFmtId="0" fontId="34" fillId="0" borderId="110" xfId="0" applyFont="1" applyBorder="1" applyAlignment="1">
      <alignment horizontal="center"/>
    </xf>
    <xf numFmtId="0" fontId="23" fillId="0" borderId="110" xfId="0" applyFont="1" applyBorder="1"/>
    <xf numFmtId="0" fontId="34" fillId="0" borderId="110" xfId="0" applyFont="1" applyBorder="1"/>
    <xf numFmtId="165" fontId="34" fillId="0" borderId="110" xfId="20" applyNumberFormat="1" applyFont="1" applyBorder="1" applyAlignment="1">
      <alignment horizontal="center"/>
    </xf>
    <xf numFmtId="1" fontId="34" fillId="0" borderId="110" xfId="0" applyNumberFormat="1" applyFont="1" applyBorder="1" applyAlignment="1">
      <alignment horizontal="center"/>
    </xf>
    <xf numFmtId="4" fontId="34" fillId="0" borderId="110" xfId="0" applyNumberFormat="1" applyFont="1" applyBorder="1" applyAlignment="1">
      <alignment horizontal="center"/>
    </xf>
    <xf numFmtId="168" fontId="34" fillId="0" borderId="110" xfId="0" applyNumberFormat="1" applyFont="1" applyBorder="1" applyAlignment="1">
      <alignment horizontal="center"/>
    </xf>
    <xf numFmtId="1" fontId="34" fillId="0" borderId="110" xfId="0" applyNumberFormat="1" applyFont="1" applyFill="1" applyBorder="1" applyAlignment="1">
      <alignment horizontal="center"/>
    </xf>
    <xf numFmtId="0" fontId="32" fillId="0" borderId="110" xfId="0" applyFont="1" applyFill="1" applyBorder="1" applyAlignment="1">
      <alignment horizontal="center"/>
    </xf>
    <xf numFmtId="4" fontId="32" fillId="0" borderId="110" xfId="0" applyNumberFormat="1" applyFont="1" applyBorder="1" applyAlignment="1">
      <alignment horizontal="center"/>
    </xf>
    <xf numFmtId="168" fontId="32" fillId="0" borderId="110" xfId="0" applyNumberFormat="1" applyFont="1" applyBorder="1" applyAlignment="1">
      <alignment horizontal="center"/>
    </xf>
    <xf numFmtId="12" fontId="1" fillId="2" borderId="8" xfId="20" applyNumberFormat="1" applyFont="1" applyFill="1" applyBorder="1" applyAlignment="1">
      <alignment horizontal="center"/>
    </xf>
    <xf numFmtId="43" fontId="12" fillId="0" borderId="13" xfId="20" applyFont="1" applyBorder="1" applyAlignment="1">
      <alignment horizontal="right" vertical="center"/>
    </xf>
    <xf numFmtId="0" fontId="34" fillId="0" borderId="11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0" fontId="34" fillId="0" borderId="6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34" fillId="0" borderId="3" xfId="0" applyFont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34" fillId="0" borderId="4" xfId="0" applyFont="1" applyBorder="1" applyAlignment="1">
      <alignment horizontal="right"/>
    </xf>
    <xf numFmtId="0" fontId="13" fillId="0" borderId="63" xfId="27" applyFont="1" applyBorder="1" applyAlignment="1">
      <alignment horizontal="center"/>
      <protection/>
    </xf>
    <xf numFmtId="0" fontId="13" fillId="0" borderId="111" xfId="27" applyFont="1" applyBorder="1" applyAlignment="1">
      <alignment horizontal="center"/>
      <protection/>
    </xf>
    <xf numFmtId="0" fontId="13" fillId="0" borderId="112" xfId="27" applyFont="1" applyBorder="1" applyAlignment="1">
      <alignment horizontal="center"/>
      <protection/>
    </xf>
    <xf numFmtId="0" fontId="13" fillId="0" borderId="113" xfId="27" applyFont="1" applyBorder="1" applyAlignment="1">
      <alignment horizontal="center"/>
      <protection/>
    </xf>
    <xf numFmtId="0" fontId="1" fillId="0" borderId="114" xfId="27" applyFont="1" applyBorder="1" applyAlignment="1">
      <alignment horizontal="center"/>
      <protection/>
    </xf>
    <xf numFmtId="0" fontId="1" fillId="0" borderId="115" xfId="27" applyFont="1" applyBorder="1" applyAlignment="1">
      <alignment horizontal="center"/>
      <protection/>
    </xf>
    <xf numFmtId="0" fontId="13" fillId="0" borderId="116" xfId="27" applyFont="1" applyBorder="1" applyAlignment="1">
      <alignment horizontal="center"/>
      <protection/>
    </xf>
    <xf numFmtId="0" fontId="13" fillId="0" borderId="117" xfId="27" applyFont="1" applyBorder="1" applyAlignment="1">
      <alignment horizontal="center"/>
      <protection/>
    </xf>
    <xf numFmtId="0" fontId="13" fillId="0" borderId="102" xfId="27" applyFont="1" applyBorder="1" applyAlignment="1">
      <alignment horizontal="center"/>
      <protection/>
    </xf>
    <xf numFmtId="0" fontId="13" fillId="0" borderId="69" xfId="27" applyFont="1" applyBorder="1" applyAlignment="1">
      <alignment horizontal="center"/>
      <protection/>
    </xf>
    <xf numFmtId="167" fontId="17" fillId="0" borderId="0" xfId="0" applyNumberFormat="1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18" xfId="0" applyFont="1" applyBorder="1" applyAlignment="1">
      <alignment horizontal="center"/>
    </xf>
    <xf numFmtId="0" fontId="17" fillId="0" borderId="100" xfId="0" applyFont="1" applyBorder="1" applyAlignment="1">
      <alignment horizontal="left" wrapText="1"/>
    </xf>
    <xf numFmtId="0" fontId="17" fillId="0" borderId="101" xfId="0" applyFont="1" applyBorder="1" applyAlignment="1">
      <alignment horizontal="left" wrapText="1"/>
    </xf>
    <xf numFmtId="0" fontId="1" fillId="0" borderId="20" xfId="24" applyFont="1" applyBorder="1" applyAlignment="1">
      <alignment horizontal="center" vertical="center"/>
      <protection/>
    </xf>
    <xf numFmtId="0" fontId="1" fillId="0" borderId="52" xfId="24" applyFont="1" applyBorder="1" applyAlignment="1">
      <alignment horizontal="center" vertical="center"/>
      <protection/>
    </xf>
    <xf numFmtId="0" fontId="1" fillId="0" borderId="12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3" fillId="0" borderId="13" xfId="24" applyFont="1" applyBorder="1" applyAlignment="1">
      <alignment horizontal="center" vertical="center"/>
      <protection/>
    </xf>
    <xf numFmtId="0" fontId="13" fillId="0" borderId="14" xfId="24" applyFont="1" applyBorder="1" applyAlignment="1">
      <alignment horizontal="center" vertical="center"/>
      <protection/>
    </xf>
    <xf numFmtId="0" fontId="2" fillId="0" borderId="33" xfId="24" applyFont="1" applyBorder="1" applyAlignment="1">
      <alignment horizontal="left" vertical="center"/>
      <protection/>
    </xf>
    <xf numFmtId="0" fontId="2" fillId="0" borderId="34" xfId="24" applyFont="1" applyBorder="1" applyAlignment="1">
      <alignment horizontal="left" vertical="center"/>
      <protection/>
    </xf>
    <xf numFmtId="0" fontId="2" fillId="0" borderId="35" xfId="24" applyFont="1" applyBorder="1" applyAlignment="1">
      <alignment horizontal="left" vertical="center"/>
      <protection/>
    </xf>
    <xf numFmtId="0" fontId="20" fillId="0" borderId="119" xfId="24" applyFont="1" applyBorder="1" applyAlignment="1">
      <alignment horizontal="center" vertical="center"/>
      <protection/>
    </xf>
    <xf numFmtId="0" fontId="20" fillId="0" borderId="63" xfId="24" applyFont="1" applyBorder="1" applyAlignment="1">
      <alignment horizontal="center" vertical="center"/>
      <protection/>
    </xf>
    <xf numFmtId="0" fontId="20" fillId="0" borderId="120" xfId="24" applyFont="1" applyBorder="1" applyAlignment="1">
      <alignment horizontal="center" vertical="center"/>
      <protection/>
    </xf>
    <xf numFmtId="170" fontId="2" fillId="0" borderId="0" xfId="25" applyNumberFormat="1" applyFont="1" applyBorder="1" applyAlignment="1">
      <alignment horizontal="center" vertical="center"/>
    </xf>
    <xf numFmtId="170" fontId="2" fillId="0" borderId="50" xfId="25" applyNumberFormat="1" applyFont="1" applyBorder="1" applyAlignment="1">
      <alignment horizontal="center" vertical="center"/>
    </xf>
    <xf numFmtId="0" fontId="1" fillId="0" borderId="84" xfId="24" applyFont="1" applyBorder="1" applyAlignment="1">
      <alignment horizontal="center" vertical="center"/>
      <protection/>
    </xf>
    <xf numFmtId="0" fontId="2" fillId="0" borderId="121" xfId="24" applyFont="1" applyBorder="1" applyAlignment="1">
      <alignment horizontal="right" vertical="center"/>
      <protection/>
    </xf>
    <xf numFmtId="0" fontId="2" fillId="0" borderId="6" xfId="24" applyFont="1" applyBorder="1" applyAlignment="1">
      <alignment horizontal="right" vertical="center"/>
      <protection/>
    </xf>
    <xf numFmtId="0" fontId="2" fillId="0" borderId="23" xfId="24" applyFont="1" applyBorder="1" applyAlignment="1">
      <alignment horizontal="right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14" xfId="24" applyFont="1" applyBorder="1" applyAlignment="1">
      <alignment horizontal="center" vertical="center"/>
      <protection/>
    </xf>
    <xf numFmtId="0" fontId="20" fillId="0" borderId="52" xfId="24" applyFont="1" applyBorder="1" applyAlignment="1">
      <alignment horizontal="center" vertical="center"/>
      <protection/>
    </xf>
    <xf numFmtId="0" fontId="20" fillId="0" borderId="122" xfId="24" applyFont="1" applyBorder="1" applyAlignment="1">
      <alignment horizontal="center" vertical="center"/>
      <protection/>
    </xf>
    <xf numFmtId="0" fontId="2" fillId="0" borderId="119" xfId="24" applyFont="1" applyBorder="1" applyAlignment="1">
      <alignment horizontal="center" vertical="center"/>
      <protection/>
    </xf>
    <xf numFmtId="0" fontId="2" fillId="0" borderId="63" xfId="24" applyFont="1" applyBorder="1" applyAlignment="1">
      <alignment horizontal="center" vertical="center"/>
      <protection/>
    </xf>
    <xf numFmtId="0" fontId="2" fillId="0" borderId="120" xfId="24" applyFont="1" applyBorder="1" applyAlignment="1">
      <alignment horizontal="center" vertical="center"/>
      <protection/>
    </xf>
    <xf numFmtId="0" fontId="20" fillId="0" borderId="123" xfId="24" applyFont="1" applyBorder="1" applyAlignment="1">
      <alignment horizontal="center" vertical="center"/>
      <protection/>
    </xf>
    <xf numFmtId="0" fontId="20" fillId="0" borderId="1" xfId="24" applyFont="1" applyBorder="1" applyAlignment="1">
      <alignment horizontal="center" vertical="center"/>
      <protection/>
    </xf>
    <xf numFmtId="0" fontId="20" fillId="0" borderId="7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2" xfId="22"/>
    <cellStyle name="Porcentagem 2" xfId="23"/>
    <cellStyle name="Normal_Indústria LEV- Preços" xfId="24"/>
    <cellStyle name="Separador de milhares_Indústria LEV- Preços" xfId="25"/>
    <cellStyle name="Vírgula 2" xfId="26"/>
    <cellStyle name="Normal_P2-Exemplo Varrição Manual - Sarj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-Dimensionamento'!B4" /><Relationship Id="rId2" Type="http://schemas.openxmlformats.org/officeDocument/2006/relationships/hyperlink" Target="#'1-Dimensionamento'!C6" /><Relationship Id="rId3" Type="http://schemas.openxmlformats.org/officeDocument/2006/relationships/hyperlink" Target="#'1-Dimensionamento'!C14" /><Relationship Id="rId4" Type="http://schemas.openxmlformats.org/officeDocument/2006/relationships/hyperlink" Target="#'1-Dimensionamento'!C21" /><Relationship Id="rId5" Type="http://schemas.openxmlformats.org/officeDocument/2006/relationships/hyperlink" Target="#'1-Dimensionamento'!C32" /><Relationship Id="rId6" Type="http://schemas.openxmlformats.org/officeDocument/2006/relationships/hyperlink" Target="#'1-Dimensionamento'!J6" /><Relationship Id="rId7" Type="http://schemas.openxmlformats.org/officeDocument/2006/relationships/hyperlink" Target="#'2-M&#227;o de obra'!B3" /><Relationship Id="rId8" Type="http://schemas.openxmlformats.org/officeDocument/2006/relationships/hyperlink" Target="#'2-M&#227;o de obra'!B5" /><Relationship Id="rId9" Type="http://schemas.openxmlformats.org/officeDocument/2006/relationships/hyperlink" Target="#'2-M&#227;o de obra'!B52" /><Relationship Id="rId10" Type="http://schemas.openxmlformats.org/officeDocument/2006/relationships/hyperlink" Target="#'3-Encargos Sociais'!C5" /><Relationship Id="rId11" Type="http://schemas.openxmlformats.org/officeDocument/2006/relationships/hyperlink" Target="#'4-EPI'!B4" /><Relationship Id="rId12" Type="http://schemas.openxmlformats.org/officeDocument/2006/relationships/hyperlink" Target="#'5-Material'!B4" /><Relationship Id="rId13" Type="http://schemas.openxmlformats.org/officeDocument/2006/relationships/hyperlink" Target="#'6-Despesas Indiretas'!C4" /><Relationship Id="rId14" Type="http://schemas.openxmlformats.org/officeDocument/2006/relationships/hyperlink" Target="#'7-PV'!B5" /><Relationship Id="rId15" Type="http://schemas.openxmlformats.org/officeDocument/2006/relationships/hyperlink" Target="#'2-M&#227;o de obra'!B7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2</xdr:col>
      <xdr:colOff>819150</xdr:colOff>
      <xdr:row>6</xdr:row>
      <xdr:rowOff>161925</xdr:rowOff>
    </xdr:to>
    <xdr:sp macro="" textlink="">
      <xdr:nvSpPr>
        <xdr:cNvPr id="2" name="Retângulo de cantos arredondados 1">
          <a:hlinkClick r:id="rId1"/>
        </xdr:cNvPr>
        <xdr:cNvSpPr/>
      </xdr:nvSpPr>
      <xdr:spPr>
        <a:xfrm>
          <a:off x="857250" y="838200"/>
          <a:ext cx="16383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2</xdr:col>
      <xdr:colOff>819150</xdr:colOff>
      <xdr:row>11</xdr:row>
      <xdr:rowOff>19050</xdr:rowOff>
    </xdr:to>
    <xdr:sp macro="" textlink="">
      <xdr:nvSpPr>
        <xdr:cNvPr id="3" name="Retângulo de cantos arredondados 2">
          <a:hlinkClick r:id="rId2"/>
        </xdr:cNvPr>
        <xdr:cNvSpPr/>
      </xdr:nvSpPr>
      <xdr:spPr>
        <a:xfrm>
          <a:off x="857250" y="1600200"/>
          <a:ext cx="16383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TRAJETO</a:t>
          </a:r>
        </a:p>
      </xdr:txBody>
    </xdr:sp>
    <xdr:clientData/>
  </xdr:twoCellAnchor>
  <xdr:twoCellAnchor>
    <xdr:from>
      <xdr:col>1</xdr:col>
      <xdr:colOff>19050</xdr:colOff>
      <xdr:row>12</xdr:row>
      <xdr:rowOff>76200</xdr:rowOff>
    </xdr:from>
    <xdr:to>
      <xdr:col>2</xdr:col>
      <xdr:colOff>819150</xdr:colOff>
      <xdr:row>15</xdr:row>
      <xdr:rowOff>57150</xdr:rowOff>
    </xdr:to>
    <xdr:sp macro="" textlink="">
      <xdr:nvSpPr>
        <xdr:cNvPr id="4" name="Retângulo de cantos arredondados 3">
          <a:hlinkClick r:id="rId3"/>
        </xdr:cNvPr>
        <xdr:cNvSpPr/>
      </xdr:nvSpPr>
      <xdr:spPr>
        <a:xfrm>
          <a:off x="857250" y="2362200"/>
          <a:ext cx="16383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PRODUÇÃO</a:t>
          </a:r>
        </a:p>
      </xdr:txBody>
    </xdr:sp>
    <xdr:clientData/>
  </xdr:twoCellAnchor>
  <xdr:twoCellAnchor>
    <xdr:from>
      <xdr:col>1</xdr:col>
      <xdr:colOff>19050</xdr:colOff>
      <xdr:row>16</xdr:row>
      <xdr:rowOff>123825</xdr:rowOff>
    </xdr:from>
    <xdr:to>
      <xdr:col>2</xdr:col>
      <xdr:colOff>819150</xdr:colOff>
      <xdr:row>20</xdr:row>
      <xdr:rowOff>123825</xdr:rowOff>
    </xdr:to>
    <xdr:sp macro="" textlink="">
      <xdr:nvSpPr>
        <xdr:cNvPr id="5" name="Retângulo de cantos arredondados 4">
          <a:hlinkClick r:id="rId4"/>
        </xdr:cNvPr>
        <xdr:cNvSpPr/>
      </xdr:nvSpPr>
      <xdr:spPr>
        <a:xfrm>
          <a:off x="857250" y="3133725"/>
          <a:ext cx="1638300" cy="7239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TURNOS DE</a:t>
          </a:r>
          <a:r>
            <a:rPr lang="pt-B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TRABALHO</a:t>
          </a:r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19050</xdr:colOff>
      <xdr:row>22</xdr:row>
      <xdr:rowOff>9525</xdr:rowOff>
    </xdr:from>
    <xdr:to>
      <xdr:col>2</xdr:col>
      <xdr:colOff>819150</xdr:colOff>
      <xdr:row>24</xdr:row>
      <xdr:rowOff>171450</xdr:rowOff>
    </xdr:to>
    <xdr:sp macro="" textlink="">
      <xdr:nvSpPr>
        <xdr:cNvPr id="6" name="Retângulo de cantos arredondados 5">
          <a:hlinkClick r:id="rId5"/>
        </xdr:cNvPr>
        <xdr:cNvSpPr/>
      </xdr:nvSpPr>
      <xdr:spPr>
        <a:xfrm>
          <a:off x="857250" y="4105275"/>
          <a:ext cx="16383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LUTOCAR</a:t>
          </a:r>
        </a:p>
      </xdr:txBody>
    </xdr:sp>
    <xdr:clientData/>
  </xdr:twoCellAnchor>
  <xdr:twoCellAnchor>
    <xdr:from>
      <xdr:col>1</xdr:col>
      <xdr:colOff>19050</xdr:colOff>
      <xdr:row>26</xdr:row>
      <xdr:rowOff>47625</xdr:rowOff>
    </xdr:from>
    <xdr:to>
      <xdr:col>2</xdr:col>
      <xdr:colOff>819150</xdr:colOff>
      <xdr:row>29</xdr:row>
      <xdr:rowOff>47625</xdr:rowOff>
    </xdr:to>
    <xdr:sp macro="" textlink="">
      <xdr:nvSpPr>
        <xdr:cNvPr id="7" name="Retângulo de cantos arredondados 6">
          <a:hlinkClick r:id="rId6"/>
        </xdr:cNvPr>
        <xdr:cNvSpPr/>
      </xdr:nvSpPr>
      <xdr:spPr>
        <a:xfrm>
          <a:off x="857250" y="4867275"/>
          <a:ext cx="1638300" cy="5429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2</xdr:col>
      <xdr:colOff>0</xdr:colOff>
      <xdr:row>6</xdr:row>
      <xdr:rowOff>161925</xdr:rowOff>
    </xdr:from>
    <xdr:to>
      <xdr:col>2</xdr:col>
      <xdr:colOff>0</xdr:colOff>
      <xdr:row>8</xdr:row>
      <xdr:rowOff>9525</xdr:rowOff>
    </xdr:to>
    <xdr:cxnSp macro="">
      <xdr:nvCxnSpPr>
        <xdr:cNvPr id="11" name="Conector reto 10"/>
        <xdr:cNvCxnSpPr/>
      </xdr:nvCxnSpPr>
      <xdr:spPr>
        <a:xfrm>
          <a:off x="1676400" y="1362075"/>
          <a:ext cx="0" cy="209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19050</xdr:rowOff>
    </xdr:from>
    <xdr:to>
      <xdr:col>2</xdr:col>
      <xdr:colOff>0</xdr:colOff>
      <xdr:row>12</xdr:row>
      <xdr:rowOff>76200</xdr:rowOff>
    </xdr:to>
    <xdr:cxnSp macro="">
      <xdr:nvCxnSpPr>
        <xdr:cNvPr id="12" name="Conector reto 11"/>
        <xdr:cNvCxnSpPr/>
      </xdr:nvCxnSpPr>
      <xdr:spPr>
        <a:xfrm>
          <a:off x="1676400" y="2124075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57150</xdr:rowOff>
    </xdr:from>
    <xdr:to>
      <xdr:col>2</xdr:col>
      <xdr:colOff>0</xdr:colOff>
      <xdr:row>16</xdr:row>
      <xdr:rowOff>123825</xdr:rowOff>
    </xdr:to>
    <xdr:cxnSp macro="">
      <xdr:nvCxnSpPr>
        <xdr:cNvPr id="13" name="Conector reto 12"/>
        <xdr:cNvCxnSpPr/>
      </xdr:nvCxnSpPr>
      <xdr:spPr>
        <a:xfrm>
          <a:off x="1676400" y="288607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123825</xdr:rowOff>
    </xdr:from>
    <xdr:to>
      <xdr:col>2</xdr:col>
      <xdr:colOff>0</xdr:colOff>
      <xdr:row>22</xdr:row>
      <xdr:rowOff>9525</xdr:rowOff>
    </xdr:to>
    <xdr:cxnSp macro="">
      <xdr:nvCxnSpPr>
        <xdr:cNvPr id="14" name="Conector reto 13"/>
        <xdr:cNvCxnSpPr/>
      </xdr:nvCxnSpPr>
      <xdr:spPr>
        <a:xfrm>
          <a:off x="1676400" y="385762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171450</xdr:rowOff>
    </xdr:from>
    <xdr:to>
      <xdr:col>2</xdr:col>
      <xdr:colOff>0</xdr:colOff>
      <xdr:row>26</xdr:row>
      <xdr:rowOff>47625</xdr:rowOff>
    </xdr:to>
    <xdr:cxnSp macro="">
      <xdr:nvCxnSpPr>
        <xdr:cNvPr id="15" name="Conector reto 14"/>
        <xdr:cNvCxnSpPr/>
      </xdr:nvCxnSpPr>
      <xdr:spPr>
        <a:xfrm flipV="1">
          <a:off x="1676400" y="4629150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</xdr:row>
      <xdr:rowOff>19050</xdr:rowOff>
    </xdr:from>
    <xdr:to>
      <xdr:col>7</xdr:col>
      <xdr:colOff>704850</xdr:colOff>
      <xdr:row>7</xdr:row>
      <xdr:rowOff>0</xdr:rowOff>
    </xdr:to>
    <xdr:sp macro="" textlink="">
      <xdr:nvSpPr>
        <xdr:cNvPr id="19" name="Retângulo de cantos arredondados 18">
          <a:hlinkClick r:id="rId7"/>
        </xdr:cNvPr>
        <xdr:cNvSpPr/>
      </xdr:nvSpPr>
      <xdr:spPr>
        <a:xfrm>
          <a:off x="3752850" y="8572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9525</xdr:colOff>
      <xdr:row>8</xdr:row>
      <xdr:rowOff>19050</xdr:rowOff>
    </xdr:from>
    <xdr:to>
      <xdr:col>5</xdr:col>
      <xdr:colOff>809625</xdr:colOff>
      <xdr:row>11</xdr:row>
      <xdr:rowOff>171450</xdr:rowOff>
    </xdr:to>
    <xdr:sp macro="" textlink="">
      <xdr:nvSpPr>
        <xdr:cNvPr id="20" name="Retângulo de cantos arredondados 19">
          <a:hlinkClick r:id="rId8"/>
        </xdr:cNvPr>
        <xdr:cNvSpPr/>
      </xdr:nvSpPr>
      <xdr:spPr>
        <a:xfrm>
          <a:off x="2809875" y="1581150"/>
          <a:ext cx="1638300" cy="6953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DIRETA</a:t>
          </a:r>
        </a:p>
      </xdr:txBody>
    </xdr:sp>
    <xdr:clientData/>
  </xdr:twoCellAnchor>
  <xdr:twoCellAnchor>
    <xdr:from>
      <xdr:col>7</xdr:col>
      <xdr:colOff>9525</xdr:colOff>
      <xdr:row>8</xdr:row>
      <xdr:rowOff>19050</xdr:rowOff>
    </xdr:from>
    <xdr:to>
      <xdr:col>8</xdr:col>
      <xdr:colOff>809625</xdr:colOff>
      <xdr:row>11</xdr:row>
      <xdr:rowOff>161925</xdr:rowOff>
    </xdr:to>
    <xdr:sp macro="" textlink="">
      <xdr:nvSpPr>
        <xdr:cNvPr id="21" name="Retângulo de cantos arredondados 20">
          <a:hlinkClick r:id="rId9"/>
        </xdr:cNvPr>
        <xdr:cNvSpPr/>
      </xdr:nvSpPr>
      <xdr:spPr>
        <a:xfrm>
          <a:off x="4762500" y="1581150"/>
          <a:ext cx="1638300" cy="6858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INDIRETA</a:t>
          </a:r>
        </a:p>
      </xdr:txBody>
    </xdr:sp>
    <xdr:clientData/>
  </xdr:twoCellAnchor>
  <xdr:twoCellAnchor>
    <xdr:from>
      <xdr:col>4</xdr:col>
      <xdr:colOff>828675</xdr:colOff>
      <xdr:row>6</xdr:row>
      <xdr:rowOff>180975</xdr:rowOff>
    </xdr:from>
    <xdr:to>
      <xdr:col>6</xdr:col>
      <xdr:colOff>133350</xdr:colOff>
      <xdr:row>8</xdr:row>
      <xdr:rowOff>19050</xdr:rowOff>
    </xdr:to>
    <xdr:cxnSp macro="">
      <xdr:nvCxnSpPr>
        <xdr:cNvPr id="22" name="Conector angulado 21"/>
        <xdr:cNvCxnSpPr>
          <a:stCxn id="19" idx="2"/>
          <a:endCxn id="20" idx="0"/>
        </xdr:cNvCxnSpPr>
      </xdr:nvCxnSpPr>
      <xdr:spPr>
        <a:xfrm rot="5400000">
          <a:off x="3629025" y="1381125"/>
          <a:ext cx="98107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6</xdr:row>
      <xdr:rowOff>180975</xdr:rowOff>
    </xdr:from>
    <xdr:to>
      <xdr:col>7</xdr:col>
      <xdr:colOff>828675</xdr:colOff>
      <xdr:row>8</xdr:row>
      <xdr:rowOff>19050</xdr:rowOff>
    </xdr:to>
    <xdr:cxnSp macro="">
      <xdr:nvCxnSpPr>
        <xdr:cNvPr id="23" name="Conector angulado 22"/>
        <xdr:cNvCxnSpPr>
          <a:stCxn id="19" idx="2"/>
          <a:endCxn id="21" idx="0"/>
        </xdr:cNvCxnSpPr>
      </xdr:nvCxnSpPr>
      <xdr:spPr>
        <a:xfrm rot="16200000" flipH="1">
          <a:off x="4600575" y="1381125"/>
          <a:ext cx="98107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</xdr:row>
      <xdr:rowOff>19050</xdr:rowOff>
    </xdr:from>
    <xdr:to>
      <xdr:col>12</xdr:col>
      <xdr:colOff>38100</xdr:colOff>
      <xdr:row>7</xdr:row>
      <xdr:rowOff>0</xdr:rowOff>
    </xdr:to>
    <xdr:sp macro="" textlink="">
      <xdr:nvSpPr>
        <xdr:cNvPr id="24" name="Retângulo de cantos arredondados 23">
          <a:hlinkClick r:id="rId10"/>
        </xdr:cNvPr>
        <xdr:cNvSpPr/>
      </xdr:nvSpPr>
      <xdr:spPr>
        <a:xfrm>
          <a:off x="6743700" y="8572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10</xdr:col>
      <xdr:colOff>9525</xdr:colOff>
      <xdr:row>8</xdr:row>
      <xdr:rowOff>57150</xdr:rowOff>
    </xdr:from>
    <xdr:to>
      <xdr:col>12</xdr:col>
      <xdr:colOff>38100</xdr:colOff>
      <xdr:row>13</xdr:row>
      <xdr:rowOff>19050</xdr:rowOff>
    </xdr:to>
    <xdr:sp macro="" textlink="">
      <xdr:nvSpPr>
        <xdr:cNvPr id="25" name="Retângulo de cantos arredondados 24">
          <a:hlinkClick r:id="rId11"/>
        </xdr:cNvPr>
        <xdr:cNvSpPr/>
      </xdr:nvSpPr>
      <xdr:spPr>
        <a:xfrm>
          <a:off x="6743700" y="1619250"/>
          <a:ext cx="1704975" cy="8667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10</xdr:col>
      <xdr:colOff>9525</xdr:colOff>
      <xdr:row>14</xdr:row>
      <xdr:rowOff>76200</xdr:rowOff>
    </xdr:from>
    <xdr:to>
      <xdr:col>12</xdr:col>
      <xdr:colOff>38100</xdr:colOff>
      <xdr:row>17</xdr:row>
      <xdr:rowOff>57150</xdr:rowOff>
    </xdr:to>
    <xdr:sp macro="" textlink="">
      <xdr:nvSpPr>
        <xdr:cNvPr id="26" name="Retângulo de cantos arredondados 25">
          <a:hlinkClick r:id="rId12"/>
        </xdr:cNvPr>
        <xdr:cNvSpPr/>
      </xdr:nvSpPr>
      <xdr:spPr>
        <a:xfrm>
          <a:off x="6743700" y="27241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MATERIAL</a:t>
          </a:r>
        </a:p>
      </xdr:txBody>
    </xdr:sp>
    <xdr:clientData/>
  </xdr:twoCellAnchor>
  <xdr:twoCellAnchor>
    <xdr:from>
      <xdr:col>10</xdr:col>
      <xdr:colOff>9525</xdr:colOff>
      <xdr:row>18</xdr:row>
      <xdr:rowOff>123825</xdr:rowOff>
    </xdr:from>
    <xdr:to>
      <xdr:col>12</xdr:col>
      <xdr:colOff>38100</xdr:colOff>
      <xdr:row>22</xdr:row>
      <xdr:rowOff>76200</xdr:rowOff>
    </xdr:to>
    <xdr:sp macro="" textlink="">
      <xdr:nvSpPr>
        <xdr:cNvPr id="27" name="Retângulo de cantos arredondados 26">
          <a:hlinkClick r:id="rId13"/>
        </xdr:cNvPr>
        <xdr:cNvSpPr/>
      </xdr:nvSpPr>
      <xdr:spPr>
        <a:xfrm>
          <a:off x="6743700" y="3495675"/>
          <a:ext cx="1704975" cy="6762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10</xdr:col>
      <xdr:colOff>9525</xdr:colOff>
      <xdr:row>23</xdr:row>
      <xdr:rowOff>133350</xdr:rowOff>
    </xdr:from>
    <xdr:to>
      <xdr:col>12</xdr:col>
      <xdr:colOff>38100</xdr:colOff>
      <xdr:row>27</xdr:row>
      <xdr:rowOff>95250</xdr:rowOff>
    </xdr:to>
    <xdr:sp macro="" textlink="">
      <xdr:nvSpPr>
        <xdr:cNvPr id="28" name="Retângulo de cantos arredondados 27">
          <a:hlinkClick r:id="rId14"/>
        </xdr:cNvPr>
        <xdr:cNvSpPr/>
      </xdr:nvSpPr>
      <xdr:spPr>
        <a:xfrm>
          <a:off x="6743700" y="4410075"/>
          <a:ext cx="1704975" cy="6858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5</xdr:col>
      <xdr:colOff>180975</xdr:colOff>
      <xdr:row>13</xdr:row>
      <xdr:rowOff>152400</xdr:rowOff>
    </xdr:from>
    <xdr:to>
      <xdr:col>7</xdr:col>
      <xdr:colOff>704850</xdr:colOff>
      <xdr:row>17</xdr:row>
      <xdr:rowOff>142875</xdr:rowOff>
    </xdr:to>
    <xdr:sp macro="" textlink="">
      <xdr:nvSpPr>
        <xdr:cNvPr id="33" name="Retângulo de cantos arredondados 32">
          <a:hlinkClick r:id="rId15"/>
        </xdr:cNvPr>
        <xdr:cNvSpPr/>
      </xdr:nvSpPr>
      <xdr:spPr>
        <a:xfrm>
          <a:off x="3819525" y="2619375"/>
          <a:ext cx="1638300" cy="7143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RESUMO DA 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828675</xdr:colOff>
      <xdr:row>11</xdr:row>
      <xdr:rowOff>171450</xdr:rowOff>
    </xdr:from>
    <xdr:to>
      <xdr:col>5</xdr:col>
      <xdr:colOff>180975</xdr:colOff>
      <xdr:row>15</xdr:row>
      <xdr:rowOff>142875</xdr:rowOff>
    </xdr:to>
    <xdr:cxnSp macro="">
      <xdr:nvCxnSpPr>
        <xdr:cNvPr id="34" name="Conector angulado 33"/>
        <xdr:cNvCxnSpPr>
          <a:stCxn id="20" idx="2"/>
          <a:endCxn id="33" idx="1"/>
        </xdr:cNvCxnSpPr>
      </xdr:nvCxnSpPr>
      <xdr:spPr>
        <a:xfrm rot="16200000" flipH="1">
          <a:off x="3629025" y="2276475"/>
          <a:ext cx="190500" cy="69532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704850</xdr:colOff>
      <xdr:row>11</xdr:row>
      <xdr:rowOff>161925</xdr:rowOff>
    </xdr:from>
    <xdr:to>
      <xdr:col>7</xdr:col>
      <xdr:colOff>828675</xdr:colOff>
      <xdr:row>15</xdr:row>
      <xdr:rowOff>152400</xdr:rowOff>
    </xdr:to>
    <xdr:cxnSp macro="">
      <xdr:nvCxnSpPr>
        <xdr:cNvPr id="35" name="Conector angulado 34"/>
        <xdr:cNvCxnSpPr>
          <a:stCxn id="21" idx="2"/>
          <a:endCxn id="33" idx="3"/>
        </xdr:cNvCxnSpPr>
      </xdr:nvCxnSpPr>
      <xdr:spPr>
        <a:xfrm rot="5400000">
          <a:off x="5457825" y="2266950"/>
          <a:ext cx="123825" cy="71437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28</xdr:row>
      <xdr:rowOff>57150</xdr:rowOff>
    </xdr:from>
    <xdr:to>
      <xdr:col>4</xdr:col>
      <xdr:colOff>600075</xdr:colOff>
      <xdr:row>37</xdr:row>
      <xdr:rowOff>95250</xdr:rowOff>
    </xdr:to>
    <xdr:sp macro="" textlink="">
      <xdr:nvSpPr>
        <xdr:cNvPr id="2" name="Retângulo 1"/>
        <xdr:cNvSpPr/>
      </xdr:nvSpPr>
      <xdr:spPr>
        <a:xfrm>
          <a:off x="285750" y="5257800"/>
          <a:ext cx="4981575" cy="1695450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28</xdr:row>
      <xdr:rowOff>104775</xdr:rowOff>
    </xdr:from>
    <xdr:to>
      <xdr:col>7</xdr:col>
      <xdr:colOff>781050</xdr:colOff>
      <xdr:row>28</xdr:row>
      <xdr:rowOff>104775</xdr:rowOff>
    </xdr:to>
    <xdr:cxnSp macro="">
      <xdr:nvCxnSpPr>
        <xdr:cNvPr id="3" name="Conector de seta reta 2"/>
        <xdr:cNvCxnSpPr/>
      </xdr:nvCxnSpPr>
      <xdr:spPr>
        <a:xfrm flipH="1">
          <a:off x="5953125" y="5295900"/>
          <a:ext cx="723900" cy="0"/>
        </a:xfrm>
        <a:prstGeom prst="straightConnector1">
          <a:avLst/>
        </a:prstGeom>
        <a:ln w="28575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showGridLines="0" workbookViewId="0" topLeftCell="A1">
      <selection activeCell="E7" sqref="E7"/>
    </sheetView>
  </sheetViews>
  <sheetFormatPr defaultColWidth="8.796875" defaultRowHeight="14.25"/>
  <cols>
    <col min="1" max="3" width="8.796875" style="296" customWidth="1"/>
    <col min="4" max="4" width="3" style="296" customWidth="1"/>
    <col min="5" max="6" width="8.796875" style="296" customWidth="1"/>
    <col min="7" max="7" width="2.8984375" style="296" customWidth="1"/>
    <col min="8" max="9" width="8.796875" style="296" customWidth="1"/>
    <col min="10" max="10" width="3.19921875" style="296" customWidth="1"/>
    <col min="11" max="16384" width="8.796875" style="296" customWidth="1"/>
  </cols>
  <sheetData>
    <row r="1" ht="17.4">
      <c r="B1" s="215" t="s">
        <v>163</v>
      </c>
    </row>
    <row r="2" ht="17.4">
      <c r="B2" s="297"/>
    </row>
    <row r="3" ht="17.4">
      <c r="B3" s="298" t="s">
        <v>156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showGridLines="0" zoomScale="85" zoomScaleNormal="85" workbookViewId="0" topLeftCell="A4">
      <selection activeCell="K17" sqref="K17"/>
    </sheetView>
  </sheetViews>
  <sheetFormatPr defaultColWidth="8.796875" defaultRowHeight="14.25"/>
  <cols>
    <col min="1" max="1" width="2.09765625" style="214" bestFit="1" customWidth="1"/>
    <col min="2" max="2" width="4.296875" style="216" bestFit="1" customWidth="1"/>
    <col min="3" max="3" width="8.796875" style="214" customWidth="1"/>
    <col min="4" max="4" width="10.59765625" style="214" customWidth="1"/>
    <col min="5" max="5" width="19.09765625" style="214" customWidth="1"/>
    <col min="6" max="6" width="12.796875" style="214" customWidth="1"/>
    <col min="7" max="7" width="7.09765625" style="214" bestFit="1" customWidth="1"/>
    <col min="8" max="8" width="2.796875" style="214" customWidth="1"/>
    <col min="9" max="9" width="3.296875" style="216" hidden="1" customWidth="1"/>
    <col min="10" max="10" width="32.5" style="214" customWidth="1"/>
    <col min="11" max="11" width="6.796875" style="214" customWidth="1"/>
    <col min="12" max="12" width="7.3984375" style="214" bestFit="1" customWidth="1"/>
    <col min="13" max="14" width="6.5" style="214" bestFit="1" customWidth="1"/>
    <col min="15" max="15" width="7.3984375" style="214" customWidth="1"/>
    <col min="16" max="16384" width="8.796875" style="214" customWidth="1"/>
  </cols>
  <sheetData>
    <row r="2" ht="17.4">
      <c r="B2" s="215" t="str">
        <f>Índice!B1</f>
        <v>VARRIÇÃO MANUAL DE VIAS E LOGRADOUROS PÚBLICOS.</v>
      </c>
    </row>
    <row r="3" ht="17.4">
      <c r="B3" s="215"/>
    </row>
    <row r="4" spans="2:6" ht="17.4">
      <c r="B4" s="416" t="s">
        <v>83</v>
      </c>
      <c r="C4" s="416"/>
      <c r="D4" s="416"/>
      <c r="E4" s="416"/>
      <c r="F4" s="416"/>
    </row>
    <row r="5" ht="14.4" thickBot="1"/>
    <row r="6" spans="1:16" ht="14.25">
      <c r="A6" s="57">
        <v>1</v>
      </c>
      <c r="B6" s="217" t="s">
        <v>1</v>
      </c>
      <c r="C6" s="218" t="s">
        <v>181</v>
      </c>
      <c r="D6" s="219"/>
      <c r="E6" s="219"/>
      <c r="F6" s="219"/>
      <c r="G6" s="220"/>
      <c r="H6" s="221"/>
      <c r="I6" s="294" t="s">
        <v>154</v>
      </c>
      <c r="J6" s="218" t="s">
        <v>30</v>
      </c>
      <c r="K6" s="219"/>
      <c r="L6" s="219"/>
      <c r="M6" s="219"/>
      <c r="N6" s="219"/>
      <c r="O6" s="220"/>
      <c r="P6" s="221"/>
    </row>
    <row r="7" spans="1:16" ht="14.25">
      <c r="A7" s="57">
        <v>2</v>
      </c>
      <c r="B7" s="222"/>
      <c r="C7" s="223"/>
      <c r="D7" s="223"/>
      <c r="E7" s="281"/>
      <c r="F7" s="282"/>
      <c r="G7" s="224"/>
      <c r="H7" s="225"/>
      <c r="I7" s="226"/>
      <c r="J7" s="390"/>
      <c r="K7" s="391"/>
      <c r="L7" s="391"/>
      <c r="M7" s="392"/>
      <c r="N7" s="392"/>
      <c r="O7" s="392"/>
      <c r="P7" s="221"/>
    </row>
    <row r="8" spans="1:16" ht="14.4" thickBot="1">
      <c r="A8" s="57">
        <v>3</v>
      </c>
      <c r="B8" s="222"/>
      <c r="C8" s="281"/>
      <c r="D8" s="229"/>
      <c r="E8" s="229"/>
      <c r="F8" s="223"/>
      <c r="G8" s="228"/>
      <c r="H8" s="221"/>
      <c r="I8" s="230">
        <v>1</v>
      </c>
      <c r="J8" s="393" t="s">
        <v>27</v>
      </c>
      <c r="K8" s="394">
        <v>0.08333333333333333</v>
      </c>
      <c r="L8" s="395"/>
      <c r="M8" s="392"/>
      <c r="N8" s="392"/>
      <c r="O8" s="392"/>
      <c r="P8" s="221"/>
    </row>
    <row r="9" spans="1:16" ht="14.4" thickBot="1">
      <c r="A9" s="57">
        <v>4</v>
      </c>
      <c r="B9" s="222"/>
      <c r="C9" s="412" t="s">
        <v>182</v>
      </c>
      <c r="D9" s="412"/>
      <c r="E9" s="419"/>
      <c r="F9" s="232">
        <v>0</v>
      </c>
      <c r="G9" s="287"/>
      <c r="H9" s="221"/>
      <c r="I9" s="230">
        <v>2</v>
      </c>
      <c r="J9" s="393"/>
      <c r="K9" s="396"/>
      <c r="L9" s="397"/>
      <c r="M9" s="392"/>
      <c r="N9" s="392"/>
      <c r="O9" s="392"/>
      <c r="P9" s="221"/>
    </row>
    <row r="10" spans="1:16" ht="14.25">
      <c r="A10" s="57">
        <v>5</v>
      </c>
      <c r="B10" s="222"/>
      <c r="C10" s="413"/>
      <c r="D10" s="413"/>
      <c r="E10" s="413"/>
      <c r="F10" s="283"/>
      <c r="G10" s="228"/>
      <c r="H10" s="221"/>
      <c r="I10" s="230">
        <v>3</v>
      </c>
      <c r="J10" s="392"/>
      <c r="K10" s="411" t="s">
        <v>77</v>
      </c>
      <c r="L10" s="411"/>
      <c r="M10" s="411"/>
      <c r="N10" s="411"/>
      <c r="O10" s="411"/>
      <c r="P10" s="221"/>
    </row>
    <row r="11" spans="1:16" ht="14.25">
      <c r="A11" s="57">
        <v>6</v>
      </c>
      <c r="B11" s="222"/>
      <c r="C11" s="413"/>
      <c r="D11" s="413"/>
      <c r="E11" s="413"/>
      <c r="F11" s="283"/>
      <c r="G11" s="228"/>
      <c r="H11" s="221"/>
      <c r="I11" s="230">
        <v>4</v>
      </c>
      <c r="J11" s="392"/>
      <c r="K11" s="398" t="s">
        <v>4</v>
      </c>
      <c r="L11" s="398" t="s">
        <v>118</v>
      </c>
      <c r="M11" s="398" t="s">
        <v>8</v>
      </c>
      <c r="N11" s="398" t="s">
        <v>28</v>
      </c>
      <c r="O11" s="398" t="s">
        <v>0</v>
      </c>
      <c r="P11" s="221"/>
    </row>
    <row r="12" spans="1:16" ht="14.4" thickBot="1">
      <c r="A12" s="57">
        <v>7</v>
      </c>
      <c r="B12" s="233"/>
      <c r="C12" s="414"/>
      <c r="D12" s="414"/>
      <c r="E12" s="414"/>
      <c r="F12" s="284"/>
      <c r="G12" s="288"/>
      <c r="H12" s="221"/>
      <c r="I12" s="230">
        <v>5</v>
      </c>
      <c r="J12" s="399" t="s">
        <v>29</v>
      </c>
      <c r="K12" s="392"/>
      <c r="L12" s="392"/>
      <c r="M12" s="392"/>
      <c r="N12" s="392"/>
      <c r="O12" s="392"/>
      <c r="P12" s="221"/>
    </row>
    <row r="13" spans="1:16" ht="14.4" thickBot="1">
      <c r="A13" s="57">
        <v>8</v>
      </c>
      <c r="B13" s="234"/>
      <c r="C13" s="221"/>
      <c r="D13" s="221"/>
      <c r="E13" s="221"/>
      <c r="F13" s="221"/>
      <c r="G13" s="221"/>
      <c r="H13" s="221"/>
      <c r="I13" s="230">
        <v>6</v>
      </c>
      <c r="J13" s="400" t="s">
        <v>190</v>
      </c>
      <c r="K13" s="401">
        <v>0</v>
      </c>
      <c r="L13" s="402">
        <v>0</v>
      </c>
      <c r="M13" s="403">
        <v>0</v>
      </c>
      <c r="N13" s="403">
        <v>0</v>
      </c>
      <c r="O13" s="404">
        <f>ROUNDUP(K13+L13+M13+N13,0)</f>
        <v>0</v>
      </c>
      <c r="P13" s="221"/>
    </row>
    <row r="14" spans="1:16" ht="14.25">
      <c r="A14" s="57">
        <v>9</v>
      </c>
      <c r="B14" s="217" t="s">
        <v>13</v>
      </c>
      <c r="C14" s="218" t="s">
        <v>25</v>
      </c>
      <c r="D14" s="219"/>
      <c r="E14" s="219"/>
      <c r="F14" s="219"/>
      <c r="G14" s="220"/>
      <c r="H14" s="221"/>
      <c r="I14" s="230">
        <v>7</v>
      </c>
      <c r="J14" s="400"/>
      <c r="K14" s="405"/>
      <c r="L14" s="405"/>
      <c r="M14" s="403"/>
      <c r="N14" s="403"/>
      <c r="O14" s="404"/>
      <c r="P14" s="221"/>
    </row>
    <row r="15" spans="1:16" ht="14.4" thickBot="1">
      <c r="A15" s="57">
        <v>18</v>
      </c>
      <c r="B15" s="222"/>
      <c r="C15" s="412" t="s">
        <v>165</v>
      </c>
      <c r="D15" s="412"/>
      <c r="E15" s="412"/>
      <c r="F15" s="381">
        <v>0</v>
      </c>
      <c r="G15" s="228"/>
      <c r="H15" s="221"/>
      <c r="I15" s="233"/>
      <c r="J15" s="392"/>
      <c r="K15" s="406"/>
      <c r="L15" s="406"/>
      <c r="M15" s="407"/>
      <c r="N15" s="407"/>
      <c r="O15" s="408"/>
      <c r="P15" s="221"/>
    </row>
    <row r="16" spans="1:16" ht="14.25">
      <c r="A16" s="57">
        <v>19</v>
      </c>
      <c r="B16" s="222"/>
      <c r="C16" s="412" t="s">
        <v>76</v>
      </c>
      <c r="D16" s="412"/>
      <c r="E16" s="412"/>
      <c r="F16" s="241">
        <v>0</v>
      </c>
      <c r="G16" s="228"/>
      <c r="H16" s="223"/>
      <c r="I16" s="237"/>
      <c r="J16" s="223"/>
      <c r="K16" s="235"/>
      <c r="L16" s="235"/>
      <c r="M16" s="236"/>
      <c r="N16" s="236"/>
      <c r="O16" s="238"/>
      <c r="P16" s="221"/>
    </row>
    <row r="17" spans="1:16" ht="14.4" thickBot="1">
      <c r="A17" s="57">
        <v>20</v>
      </c>
      <c r="B17" s="239" t="s">
        <v>139</v>
      </c>
      <c r="C17" s="240"/>
      <c r="D17" s="240"/>
      <c r="E17" s="240"/>
      <c r="F17" s="286"/>
      <c r="G17" s="228"/>
      <c r="H17" s="223"/>
      <c r="I17" s="237"/>
      <c r="J17" s="223"/>
      <c r="K17" s="235"/>
      <c r="L17" s="235"/>
      <c r="M17" s="236"/>
      <c r="N17" s="236"/>
      <c r="O17" s="238"/>
      <c r="P17" s="221"/>
    </row>
    <row r="18" spans="1:16" ht="14.4" thickBot="1">
      <c r="A18" s="57">
        <v>21</v>
      </c>
      <c r="B18" s="417" t="s">
        <v>140</v>
      </c>
      <c r="C18" s="412"/>
      <c r="D18" s="412"/>
      <c r="E18" s="412"/>
      <c r="F18" s="290">
        <v>0</v>
      </c>
      <c r="G18" s="228"/>
      <c r="H18" s="223"/>
      <c r="I18" s="237"/>
      <c r="J18" s="223"/>
      <c r="K18" s="235"/>
      <c r="L18" s="235"/>
      <c r="M18" s="236"/>
      <c r="N18" s="236"/>
      <c r="O18" s="238"/>
      <c r="P18" s="221"/>
    </row>
    <row r="19" spans="1:16" ht="14.4" thickBot="1">
      <c r="A19" s="57">
        <v>22</v>
      </c>
      <c r="B19" s="417" t="s">
        <v>141</v>
      </c>
      <c r="C19" s="412"/>
      <c r="D19" s="412"/>
      <c r="E19" s="412"/>
      <c r="F19" s="289">
        <v>0</v>
      </c>
      <c r="G19" s="228"/>
      <c r="H19" s="223"/>
      <c r="I19" s="237"/>
      <c r="J19" s="223"/>
      <c r="K19" s="235"/>
      <c r="L19" s="235"/>
      <c r="M19" s="236"/>
      <c r="N19" s="236"/>
      <c r="O19" s="238"/>
      <c r="P19" s="221"/>
    </row>
    <row r="20" spans="1:16" ht="14.25">
      <c r="A20" s="57">
        <v>23</v>
      </c>
      <c r="B20" s="417" t="s">
        <v>142</v>
      </c>
      <c r="C20" s="412"/>
      <c r="D20" s="412"/>
      <c r="E20" s="412"/>
      <c r="F20" s="286">
        <f>F18-F19</f>
        <v>0</v>
      </c>
      <c r="G20" s="228"/>
      <c r="H20" s="223"/>
      <c r="I20" s="237"/>
      <c r="J20" s="223"/>
      <c r="K20" s="235"/>
      <c r="L20" s="235"/>
      <c r="M20" s="236"/>
      <c r="N20" s="236"/>
      <c r="O20" s="238"/>
      <c r="P20" s="221"/>
    </row>
    <row r="21" spans="1:16" ht="14.4" thickBot="1">
      <c r="A21" s="57">
        <v>24</v>
      </c>
      <c r="B21" s="418" t="s">
        <v>143</v>
      </c>
      <c r="C21" s="415"/>
      <c r="D21" s="415"/>
      <c r="E21" s="415"/>
      <c r="F21" s="285">
        <f>F20/12</f>
        <v>0</v>
      </c>
      <c r="G21" s="288"/>
      <c r="H21" s="223"/>
      <c r="I21" s="237"/>
      <c r="J21" s="223"/>
      <c r="K21" s="235"/>
      <c r="L21" s="235"/>
      <c r="M21" s="236"/>
      <c r="N21" s="236"/>
      <c r="O21" s="238"/>
      <c r="P21" s="221"/>
    </row>
    <row r="22" spans="1:16" ht="14.25">
      <c r="A22" s="57">
        <v>25</v>
      </c>
      <c r="B22" s="237"/>
      <c r="C22" s="231"/>
      <c r="D22" s="231"/>
      <c r="E22" s="231"/>
      <c r="F22" s="241"/>
      <c r="G22" s="221"/>
      <c r="H22" s="223"/>
      <c r="I22" s="237"/>
      <c r="J22" s="223"/>
      <c r="K22" s="235"/>
      <c r="L22" s="235"/>
      <c r="M22" s="236"/>
      <c r="N22" s="236"/>
      <c r="O22" s="238"/>
      <c r="P22" s="221"/>
    </row>
    <row r="23" spans="1:16" ht="14.4" thickBot="1">
      <c r="A23" s="57">
        <v>26</v>
      </c>
      <c r="B23" s="234"/>
      <c r="C23" s="242"/>
      <c r="D23" s="242"/>
      <c r="E23" s="242"/>
      <c r="F23" s="242"/>
      <c r="G23" s="243"/>
      <c r="H23" s="244"/>
      <c r="I23" s="245"/>
      <c r="J23" s="221"/>
      <c r="K23" s="221"/>
      <c r="L23" s="221"/>
      <c r="M23" s="221"/>
      <c r="N23" s="221"/>
      <c r="O23" s="221"/>
      <c r="P23" s="221"/>
    </row>
    <row r="24" spans="1:16" ht="14.25">
      <c r="A24" s="57">
        <v>27</v>
      </c>
      <c r="B24" s="217" t="s">
        <v>14</v>
      </c>
      <c r="C24" s="218" t="s">
        <v>186</v>
      </c>
      <c r="D24" s="219"/>
      <c r="E24" s="219"/>
      <c r="F24" s="219"/>
      <c r="G24" s="220"/>
      <c r="H24" s="227"/>
      <c r="I24" s="245"/>
      <c r="J24" s="221"/>
      <c r="K24" s="221"/>
      <c r="L24" s="221"/>
      <c r="M24" s="221"/>
      <c r="N24" s="221"/>
      <c r="O24" s="221"/>
      <c r="P24" s="221"/>
    </row>
    <row r="25" spans="1:16" ht="14.25">
      <c r="A25" s="57">
        <v>28</v>
      </c>
      <c r="B25" s="246"/>
      <c r="C25" s="247"/>
      <c r="D25" s="247" t="s">
        <v>187</v>
      </c>
      <c r="E25" s="247"/>
      <c r="F25" s="223"/>
      <c r="G25" s="228"/>
      <c r="H25" s="227"/>
      <c r="I25" s="245"/>
      <c r="J25" s="221"/>
      <c r="K25" s="221"/>
      <c r="L25" s="221"/>
      <c r="M25" s="221"/>
      <c r="N25" s="221"/>
      <c r="O25" s="221"/>
      <c r="P25" s="221"/>
    </row>
    <row r="26" spans="1:16" ht="14.25">
      <c r="A26" s="57">
        <v>29</v>
      </c>
      <c r="B26" s="222"/>
      <c r="C26" s="412" t="s">
        <v>184</v>
      </c>
      <c r="D26" s="412"/>
      <c r="E26" s="412"/>
      <c r="F26" s="412"/>
      <c r="G26" s="248">
        <v>0</v>
      </c>
      <c r="H26" s="221"/>
      <c r="I26" s="234"/>
      <c r="J26" s="221"/>
      <c r="K26" s="221"/>
      <c r="L26" s="221"/>
      <c r="M26" s="221"/>
      <c r="N26" s="221"/>
      <c r="O26" s="221"/>
      <c r="P26" s="221"/>
    </row>
    <row r="27" spans="1:16" ht="14.4" thickBot="1">
      <c r="A27" s="57">
        <v>30</v>
      </c>
      <c r="B27" s="222"/>
      <c r="C27" s="412" t="s">
        <v>183</v>
      </c>
      <c r="D27" s="412"/>
      <c r="E27" s="412"/>
      <c r="F27" s="412"/>
      <c r="G27" s="249">
        <v>0</v>
      </c>
      <c r="H27" s="221"/>
      <c r="I27" s="234"/>
      <c r="J27" s="221"/>
      <c r="K27" s="221"/>
      <c r="L27" s="221"/>
      <c r="M27" s="221"/>
      <c r="N27" s="221"/>
      <c r="O27" s="221"/>
      <c r="P27" s="221"/>
    </row>
    <row r="28" spans="1:16" ht="14.4" thickBot="1">
      <c r="A28" s="57">
        <v>31</v>
      </c>
      <c r="B28" s="222"/>
      <c r="C28" s="412" t="s">
        <v>185</v>
      </c>
      <c r="D28" s="412"/>
      <c r="E28" s="412"/>
      <c r="F28" s="412"/>
      <c r="G28" s="291">
        <v>0</v>
      </c>
      <c r="H28" s="221"/>
      <c r="I28" s="234"/>
      <c r="J28" s="221"/>
      <c r="K28" s="221"/>
      <c r="L28" s="221"/>
      <c r="M28" s="221"/>
      <c r="N28" s="221"/>
      <c r="O28" s="221"/>
      <c r="P28" s="221"/>
    </row>
    <row r="29" spans="1:16" ht="14.4" thickBot="1">
      <c r="A29" s="57">
        <v>32</v>
      </c>
      <c r="B29" s="222"/>
      <c r="C29" s="412" t="s">
        <v>78</v>
      </c>
      <c r="D29" s="412"/>
      <c r="E29" s="412"/>
      <c r="F29" s="412"/>
      <c r="G29" s="290">
        <v>0</v>
      </c>
      <c r="H29" s="221"/>
      <c r="I29" s="234"/>
      <c r="J29" s="221"/>
      <c r="K29" s="221"/>
      <c r="L29" s="221"/>
      <c r="M29" s="221"/>
      <c r="N29" s="221"/>
      <c r="O29" s="221"/>
      <c r="P29" s="221"/>
    </row>
    <row r="30" spans="1:16" ht="14.4" thickBot="1">
      <c r="A30" s="57">
        <v>33</v>
      </c>
      <c r="B30" s="222"/>
      <c r="C30" s="412" t="s">
        <v>127</v>
      </c>
      <c r="D30" s="412"/>
      <c r="E30" s="412"/>
      <c r="F30" s="412"/>
      <c r="G30" s="292">
        <v>0</v>
      </c>
      <c r="H30" s="221"/>
      <c r="I30" s="234"/>
      <c r="J30" s="221"/>
      <c r="K30" s="221"/>
      <c r="L30" s="221"/>
      <c r="M30" s="221"/>
      <c r="N30" s="221"/>
      <c r="O30" s="221"/>
      <c r="P30" s="221"/>
    </row>
    <row r="31" spans="1:10" s="250" customFormat="1" ht="14.4" thickBot="1">
      <c r="A31" s="57">
        <v>34</v>
      </c>
      <c r="B31" s="246"/>
      <c r="C31" s="412" t="s">
        <v>188</v>
      </c>
      <c r="D31" s="412"/>
      <c r="E31" s="412"/>
      <c r="F31" s="412"/>
      <c r="G31" s="292">
        <v>0.5</v>
      </c>
      <c r="I31" s="251"/>
      <c r="J31" s="250" t="s">
        <v>123</v>
      </c>
    </row>
    <row r="32" spans="1:9" s="250" customFormat="1" ht="14.25">
      <c r="A32" s="57">
        <v>35</v>
      </c>
      <c r="B32" s="246"/>
      <c r="C32" s="412" t="s">
        <v>79</v>
      </c>
      <c r="D32" s="412"/>
      <c r="E32" s="412"/>
      <c r="F32" s="412"/>
      <c r="G32" s="252" t="e">
        <f>G28/G29*G31*G27</f>
        <v>#DIV/0!</v>
      </c>
      <c r="I32" s="251"/>
    </row>
    <row r="33" spans="1:9" s="250" customFormat="1" ht="14.4" thickBot="1">
      <c r="A33" s="57">
        <v>36</v>
      </c>
      <c r="B33" s="246"/>
      <c r="C33" s="412" t="s">
        <v>82</v>
      </c>
      <c r="D33" s="412"/>
      <c r="E33" s="412"/>
      <c r="F33" s="412"/>
      <c r="G33" s="253" t="e">
        <f>G28*G27/G29</f>
        <v>#DIV/0!</v>
      </c>
      <c r="I33" s="251"/>
    </row>
    <row r="34" spans="1:9" s="250" customFormat="1" ht="14.4" thickBot="1">
      <c r="A34" s="57">
        <v>37</v>
      </c>
      <c r="B34" s="246"/>
      <c r="C34" s="412" t="s">
        <v>81</v>
      </c>
      <c r="D34" s="412"/>
      <c r="E34" s="412"/>
      <c r="F34" s="412"/>
      <c r="G34" s="293">
        <v>0.0088</v>
      </c>
      <c r="I34" s="251"/>
    </row>
    <row r="35" spans="1:10" s="250" customFormat="1" ht="14.25">
      <c r="A35" s="57">
        <v>38</v>
      </c>
      <c r="B35" s="246"/>
      <c r="C35" s="412" t="s">
        <v>80</v>
      </c>
      <c r="D35" s="412"/>
      <c r="E35" s="412"/>
      <c r="F35" s="412"/>
      <c r="G35" s="252" t="e">
        <f>G27*G28/G29*G34</f>
        <v>#DIV/0!</v>
      </c>
      <c r="I35" s="251"/>
      <c r="J35" s="254"/>
    </row>
    <row r="36" spans="1:9" s="250" customFormat="1" ht="14.25">
      <c r="A36" s="57">
        <v>39</v>
      </c>
      <c r="B36" s="246"/>
      <c r="C36" s="231"/>
      <c r="D36" s="231"/>
      <c r="E36" s="231"/>
      <c r="F36" s="231"/>
      <c r="G36" s="252"/>
      <c r="I36" s="251"/>
    </row>
    <row r="37" spans="1:9" s="250" customFormat="1" ht="14.4" thickBot="1">
      <c r="A37" s="57">
        <v>40</v>
      </c>
      <c r="B37" s="255"/>
      <c r="C37" s="415" t="s">
        <v>189</v>
      </c>
      <c r="D37" s="415"/>
      <c r="E37" s="415"/>
      <c r="F37" s="415"/>
      <c r="G37" s="256" t="e">
        <f>G32+G33+G35</f>
        <v>#DIV/0!</v>
      </c>
      <c r="I37" s="251"/>
    </row>
    <row r="38" spans="2:16" ht="14.25">
      <c r="B38" s="234"/>
      <c r="C38" s="221"/>
      <c r="D38" s="221"/>
      <c r="E38" s="221"/>
      <c r="F38" s="221"/>
      <c r="G38" s="221"/>
      <c r="H38" s="221"/>
      <c r="I38" s="234"/>
      <c r="J38" s="221"/>
      <c r="K38" s="221"/>
      <c r="L38" s="221"/>
      <c r="M38" s="221"/>
      <c r="N38" s="221"/>
      <c r="O38" s="221"/>
      <c r="P38" s="221"/>
    </row>
  </sheetData>
  <mergeCells count="23">
    <mergeCell ref="B4:F4"/>
    <mergeCell ref="C16:E16"/>
    <mergeCell ref="C34:F34"/>
    <mergeCell ref="C35:F35"/>
    <mergeCell ref="C28:F28"/>
    <mergeCell ref="C26:F26"/>
    <mergeCell ref="C27:F27"/>
    <mergeCell ref="B18:E18"/>
    <mergeCell ref="B19:E19"/>
    <mergeCell ref="B20:E20"/>
    <mergeCell ref="B21:E21"/>
    <mergeCell ref="C9:E9"/>
    <mergeCell ref="C37:F37"/>
    <mergeCell ref="C33:F33"/>
    <mergeCell ref="C29:F29"/>
    <mergeCell ref="C31:F31"/>
    <mergeCell ref="C32:F32"/>
    <mergeCell ref="C30:F30"/>
    <mergeCell ref="K10:O10"/>
    <mergeCell ref="C15:E15"/>
    <mergeCell ref="C10:E10"/>
    <mergeCell ref="C11:E11"/>
    <mergeCell ref="C12:E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="110" zoomScaleNormal="110" workbookViewId="0" topLeftCell="A1">
      <selection activeCell="D23" sqref="D23"/>
    </sheetView>
  </sheetViews>
  <sheetFormatPr defaultColWidth="8.796875" defaultRowHeight="14.25"/>
  <cols>
    <col min="1" max="1" width="3.59765625" style="3" bestFit="1" customWidth="1"/>
    <col min="2" max="2" width="5" style="3" customWidth="1"/>
    <col min="3" max="3" width="31" style="3" customWidth="1"/>
    <col min="4" max="4" width="9.3984375" style="3" bestFit="1" customWidth="1"/>
    <col min="5" max="5" width="12.19921875" style="3" customWidth="1"/>
    <col min="6" max="6" width="9.19921875" style="3" bestFit="1" customWidth="1"/>
    <col min="7" max="7" width="2.3984375" style="5" customWidth="1"/>
    <col min="8" max="8" width="2.19921875" style="3" bestFit="1" customWidth="1"/>
    <col min="9" max="9" width="49.5" style="3" bestFit="1" customWidth="1"/>
    <col min="10" max="10" width="8.296875" style="3" bestFit="1" customWidth="1"/>
    <col min="11" max="16384" width="8.796875" style="3" customWidth="1"/>
  </cols>
  <sheetData>
    <row r="1" ht="17.4">
      <c r="B1" s="295" t="str">
        <f>Índice!B1</f>
        <v>VARRIÇÃO MANUAL DE VIAS E LOGRADOUROS PÚBLICOS.</v>
      </c>
    </row>
    <row r="2" ht="17.4">
      <c r="B2" s="295"/>
    </row>
    <row r="3" ht="17.4">
      <c r="B3" s="22" t="s">
        <v>162</v>
      </c>
    </row>
    <row r="4" ht="17.4">
      <c r="B4" s="4"/>
    </row>
    <row r="5" spans="1:9" ht="15.6">
      <c r="A5" s="23"/>
      <c r="B5" s="24" t="s">
        <v>155</v>
      </c>
      <c r="E5" s="6"/>
      <c r="I5" s="48"/>
    </row>
    <row r="6" ht="13.8" thickBot="1">
      <c r="G6" s="7"/>
    </row>
    <row r="7" spans="2:6" ht="14.25">
      <c r="B7" s="25" t="s">
        <v>31</v>
      </c>
      <c r="C7" s="26" t="s">
        <v>191</v>
      </c>
      <c r="D7" s="8"/>
      <c r="E7" s="9"/>
      <c r="F7" s="10"/>
    </row>
    <row r="8" spans="1:6" ht="14.25">
      <c r="A8" s="57">
        <v>1</v>
      </c>
      <c r="B8" s="11"/>
      <c r="C8" s="2" t="s">
        <v>26</v>
      </c>
      <c r="D8" s="55">
        <f>'1-Dimensionamento'!K13</f>
        <v>0</v>
      </c>
      <c r="E8" s="13"/>
      <c r="F8" s="14"/>
    </row>
    <row r="9" spans="1:6" ht="14.25">
      <c r="A9" s="57">
        <v>2</v>
      </c>
      <c r="B9" s="11"/>
      <c r="C9" s="2" t="s">
        <v>119</v>
      </c>
      <c r="D9" s="55">
        <f>'1-Dimensionamento'!O13-'1-Dimensionamento'!K13</f>
        <v>0</v>
      </c>
      <c r="E9" s="13"/>
      <c r="F9" s="14"/>
    </row>
    <row r="10" spans="1:7" ht="13.8" thickBot="1">
      <c r="A10" s="57">
        <v>3</v>
      </c>
      <c r="B10" s="11"/>
      <c r="C10" s="2" t="s">
        <v>7</v>
      </c>
      <c r="D10" s="56">
        <f>ROUNDUP(D8+D9,0)</f>
        <v>0</v>
      </c>
      <c r="E10" s="13"/>
      <c r="F10" s="14"/>
      <c r="G10" s="15"/>
    </row>
    <row r="11" spans="1:7" ht="14.25" customHeight="1" thickBot="1">
      <c r="A11" s="57">
        <v>4</v>
      </c>
      <c r="B11" s="11"/>
      <c r="C11" s="2" t="s">
        <v>2</v>
      </c>
      <c r="D11" s="409">
        <v>0</v>
      </c>
      <c r="E11" s="27" t="s">
        <v>179</v>
      </c>
      <c r="F11" s="28">
        <v>960</v>
      </c>
      <c r="G11" s="16"/>
    </row>
    <row r="12" spans="1:6" ht="13.8" thickBot="1">
      <c r="A12" s="57">
        <v>5</v>
      </c>
      <c r="B12" s="11"/>
      <c r="C12" s="2" t="s">
        <v>3</v>
      </c>
      <c r="D12" s="29">
        <v>0</v>
      </c>
      <c r="E12" s="31"/>
      <c r="F12" s="43"/>
    </row>
    <row r="13" spans="1:6" ht="14.25">
      <c r="A13" s="57">
        <v>6</v>
      </c>
      <c r="B13" s="11"/>
      <c r="C13" s="2" t="s">
        <v>6</v>
      </c>
      <c r="D13" s="30">
        <v>0</v>
      </c>
      <c r="E13" s="30"/>
      <c r="F13" s="43"/>
    </row>
    <row r="14" spans="1:7" ht="13.8" thickBot="1">
      <c r="A14" s="57">
        <v>7</v>
      </c>
      <c r="B14" s="11"/>
      <c r="C14" s="31"/>
      <c r="D14" s="32" t="s">
        <v>4</v>
      </c>
      <c r="E14" s="33" t="s">
        <v>5</v>
      </c>
      <c r="F14" s="34" t="s">
        <v>0</v>
      </c>
      <c r="G14" s="15"/>
    </row>
    <row r="15" spans="1:7" ht="13.8" thickBot="1">
      <c r="A15" s="57">
        <v>8</v>
      </c>
      <c r="B15" s="11"/>
      <c r="C15" s="2" t="s">
        <v>15</v>
      </c>
      <c r="D15" s="35">
        <v>0</v>
      </c>
      <c r="E15" s="30" t="e">
        <f>D11/D13*2</f>
        <v>#DIV/0!</v>
      </c>
      <c r="F15" s="36" t="e">
        <f>D15*E15</f>
        <v>#DIV/0!</v>
      </c>
      <c r="G15" s="16"/>
    </row>
    <row r="16" spans="1:7" ht="13.8" thickBot="1">
      <c r="A16" s="57">
        <v>9</v>
      </c>
      <c r="B16" s="11"/>
      <c r="C16" s="2" t="s">
        <v>22</v>
      </c>
      <c r="D16" s="37"/>
      <c r="E16" s="38" t="e">
        <f>D11/D13*1.5</f>
        <v>#DIV/0!</v>
      </c>
      <c r="F16" s="36" t="e">
        <f>D16*E16</f>
        <v>#DIV/0!</v>
      </c>
      <c r="G16" s="16"/>
    </row>
    <row r="17" spans="1:7" ht="13.8" thickBot="1">
      <c r="A17" s="57">
        <v>10</v>
      </c>
      <c r="B17" s="11"/>
      <c r="C17" s="2" t="s">
        <v>32</v>
      </c>
      <c r="D17" s="39">
        <v>0.2</v>
      </c>
      <c r="E17" s="31"/>
      <c r="F17" s="40">
        <f>D17*F11</f>
        <v>192</v>
      </c>
      <c r="G17" s="16"/>
    </row>
    <row r="18" spans="1:7" ht="14.25">
      <c r="A18" s="57">
        <v>11</v>
      </c>
      <c r="B18" s="11"/>
      <c r="C18" s="13"/>
      <c r="D18" s="13"/>
      <c r="E18" s="2" t="s">
        <v>10</v>
      </c>
      <c r="F18" s="40" t="e">
        <f>D11+F15+F16+F17</f>
        <v>#DIV/0!</v>
      </c>
      <c r="G18" s="16"/>
    </row>
    <row r="19" spans="1:7" ht="14.25">
      <c r="A19" s="57">
        <v>12</v>
      </c>
      <c r="B19" s="11"/>
      <c r="C19" s="2" t="s">
        <v>23</v>
      </c>
      <c r="D19" s="41">
        <f>'3-Encargos Sociais'!D43</f>
        <v>0.7536000000000002</v>
      </c>
      <c r="E19" s="31"/>
      <c r="F19" s="40" t="e">
        <f>D19*F18</f>
        <v>#DIV/0!</v>
      </c>
      <c r="G19" s="16"/>
    </row>
    <row r="20" spans="1:7" ht="13.8" thickBot="1">
      <c r="A20" s="57">
        <v>13</v>
      </c>
      <c r="B20" s="11"/>
      <c r="C20" s="13"/>
      <c r="D20" s="13"/>
      <c r="E20" s="2" t="s">
        <v>11</v>
      </c>
      <c r="F20" s="40" t="e">
        <f>F18+F19</f>
        <v>#DIV/0!</v>
      </c>
      <c r="G20" s="16"/>
    </row>
    <row r="21" spans="1:7" ht="18" customHeight="1" thickBot="1">
      <c r="A21" s="57">
        <v>14</v>
      </c>
      <c r="B21" s="11"/>
      <c r="C21" s="2" t="s">
        <v>34</v>
      </c>
      <c r="D21" s="42"/>
      <c r="E21" s="2"/>
      <c r="F21" s="40">
        <f>D21*2*(30-4)*0.94</f>
        <v>0</v>
      </c>
      <c r="G21" s="16"/>
    </row>
    <row r="22" spans="1:7" ht="14.25" customHeight="1" thickBot="1">
      <c r="A22" s="57">
        <v>15</v>
      </c>
      <c r="B22" s="11"/>
      <c r="C22" s="2" t="s">
        <v>33</v>
      </c>
      <c r="D22" s="42">
        <v>0</v>
      </c>
      <c r="E22" s="2"/>
      <c r="F22" s="40">
        <f>D22*(30-4)</f>
        <v>0</v>
      </c>
      <c r="G22" s="16"/>
    </row>
    <row r="23" spans="1:7" ht="14.25" customHeight="1" thickBot="1">
      <c r="A23" s="57">
        <v>16</v>
      </c>
      <c r="B23" s="11"/>
      <c r="C23" s="2" t="s">
        <v>120</v>
      </c>
      <c r="D23" s="44">
        <v>0</v>
      </c>
      <c r="E23" s="31"/>
      <c r="F23" s="36">
        <f>D23</f>
        <v>0</v>
      </c>
      <c r="G23" s="19"/>
    </row>
    <row r="24" spans="1:6" ht="15" customHeight="1" thickBot="1">
      <c r="A24" s="57">
        <v>17</v>
      </c>
      <c r="B24" s="11"/>
      <c r="C24" s="2" t="s">
        <v>121</v>
      </c>
      <c r="D24" s="42"/>
      <c r="E24" s="31"/>
      <c r="F24" s="36">
        <f>D24</f>
        <v>0</v>
      </c>
    </row>
    <row r="25" spans="1:6" ht="13.8" thickBot="1">
      <c r="A25" s="57">
        <v>18</v>
      </c>
      <c r="B25" s="11"/>
      <c r="C25" s="13"/>
      <c r="D25" s="12"/>
      <c r="E25" s="2" t="s">
        <v>122</v>
      </c>
      <c r="F25" s="40" t="e">
        <f>SUM(F20:F24)</f>
        <v>#DIV/0!</v>
      </c>
    </row>
    <row r="26" spans="1:6" ht="15" customHeight="1" thickBot="1">
      <c r="A26" s="57">
        <v>19</v>
      </c>
      <c r="B26" s="17"/>
      <c r="C26" s="18"/>
      <c r="D26" s="18"/>
      <c r="E26" s="45" t="s">
        <v>12</v>
      </c>
      <c r="F26" s="46" t="e">
        <f>F25*D10</f>
        <v>#DIV/0!</v>
      </c>
    </row>
    <row r="27" spans="1:6" ht="13.8" thickBot="1">
      <c r="A27" s="57">
        <v>43</v>
      </c>
      <c r="B27" s="17"/>
      <c r="C27" s="18"/>
      <c r="D27" s="18"/>
      <c r="E27" s="45" t="s">
        <v>12</v>
      </c>
      <c r="F27" s="46" t="e">
        <f>F26</f>
        <v>#DIV/0!</v>
      </c>
    </row>
    <row r="28" ht="14.25">
      <c r="G28" s="15"/>
    </row>
    <row r="29" spans="5:6" ht="14.25">
      <c r="E29" s="20"/>
      <c r="F29" s="21"/>
    </row>
    <row r="30" spans="1:6" ht="15.6">
      <c r="A30" s="47"/>
      <c r="B30" s="58" t="s">
        <v>36</v>
      </c>
      <c r="C30" s="49"/>
      <c r="D30" s="49"/>
      <c r="E30" s="50"/>
      <c r="F30" s="21"/>
    </row>
    <row r="31" spans="1:5" ht="15.6">
      <c r="A31" s="23"/>
      <c r="B31" s="24" t="s">
        <v>155</v>
      </c>
      <c r="C31" s="47"/>
      <c r="D31" s="1" t="e">
        <f>SUM(D33:D33)</f>
        <v>#DIV/0!</v>
      </c>
      <c r="E31" s="54" t="e">
        <f>D31/D$31</f>
        <v>#DIV/0!</v>
      </c>
    </row>
    <row r="32" spans="1:5" ht="14.25">
      <c r="A32" s="47"/>
      <c r="B32" s="47"/>
      <c r="C32" s="47"/>
      <c r="D32" s="51"/>
      <c r="E32" s="54"/>
    </row>
    <row r="33" spans="1:5" ht="14.25">
      <c r="A33" s="47"/>
      <c r="B33" s="52" t="s">
        <v>31</v>
      </c>
      <c r="C33" s="53" t="str">
        <f>C7</f>
        <v>HIGIÊNIZADOR (BANHEIRO PÚBLICO)</v>
      </c>
      <c r="D33" s="1" t="e">
        <f>F26</f>
        <v>#DIV/0!</v>
      </c>
      <c r="E33" s="54" t="e">
        <f>D33/D$31</f>
        <v>#DIV/0!</v>
      </c>
    </row>
    <row r="35" spans="1:5" ht="14.25">
      <c r="A35" s="47"/>
      <c r="B35" s="47"/>
      <c r="C35" s="47"/>
      <c r="D35" s="51"/>
      <c r="E35" s="54"/>
    </row>
    <row r="36" spans="1:5" ht="14.25">
      <c r="A36" s="47"/>
      <c r="B36" s="52"/>
      <c r="C36" s="51"/>
      <c r="D36" s="1"/>
      <c r="E36" s="54"/>
    </row>
    <row r="37" spans="1:5" ht="15.6">
      <c r="A37" s="47"/>
      <c r="B37" s="47"/>
      <c r="C37" s="23" t="s">
        <v>35</v>
      </c>
      <c r="D37" s="1" t="e">
        <f>D31</f>
        <v>#DIV/0!</v>
      </c>
      <c r="E37" s="47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showGridLines="0" zoomScale="110" zoomScaleNormal="110" workbookViewId="0" topLeftCell="A4">
      <selection activeCell="A43" sqref="A43:XFD43"/>
    </sheetView>
  </sheetViews>
  <sheetFormatPr defaultColWidth="8.796875" defaultRowHeight="14.25"/>
  <cols>
    <col min="1" max="1" width="6.796875" style="296" customWidth="1"/>
    <col min="2" max="2" width="1.8984375" style="296" bestFit="1" customWidth="1"/>
    <col min="3" max="3" width="42" style="296" bestFit="1" customWidth="1"/>
    <col min="4" max="4" width="6.69921875" style="296" bestFit="1" customWidth="1"/>
    <col min="5" max="16384" width="8.796875" style="296" customWidth="1"/>
  </cols>
  <sheetData>
    <row r="2" ht="17.4">
      <c r="B2" s="295" t="str">
        <f>Índice!B1</f>
        <v>VARRIÇÃO MANUAL DE VIAS E LOGRADOUROS PÚBLICOS.</v>
      </c>
    </row>
    <row r="4" spans="2:4" ht="14.4" thickBot="1">
      <c r="B4" s="47"/>
      <c r="C4" s="47"/>
      <c r="D4" s="47"/>
    </row>
    <row r="5" spans="2:4" ht="16.2" thickBot="1">
      <c r="B5" s="257"/>
      <c r="C5" s="420" t="s">
        <v>157</v>
      </c>
      <c r="D5" s="421"/>
    </row>
    <row r="6" spans="2:4" ht="14.25">
      <c r="B6" s="258"/>
      <c r="C6" s="259" t="s">
        <v>85</v>
      </c>
      <c r="D6" s="260" t="s">
        <v>86</v>
      </c>
    </row>
    <row r="7" spans="2:4" ht="14.4" thickBot="1">
      <c r="B7" s="261"/>
      <c r="C7" s="262"/>
      <c r="D7" s="263" t="s">
        <v>87</v>
      </c>
    </row>
    <row r="8" spans="2:4" ht="16.2" thickTop="1">
      <c r="B8" s="264"/>
      <c r="C8" s="422" t="s">
        <v>88</v>
      </c>
      <c r="D8" s="423"/>
    </row>
    <row r="9" spans="2:4" ht="14.25">
      <c r="B9" s="264"/>
      <c r="C9" s="424" t="s">
        <v>89</v>
      </c>
      <c r="D9" s="425"/>
    </row>
    <row r="10" spans="2:4" ht="14.25">
      <c r="B10" s="265">
        <v>1</v>
      </c>
      <c r="C10" s="266" t="s">
        <v>90</v>
      </c>
      <c r="D10" s="267">
        <v>0.2</v>
      </c>
    </row>
    <row r="11" spans="2:4" ht="14.25">
      <c r="B11" s="265">
        <v>2</v>
      </c>
      <c r="C11" s="266" t="s">
        <v>91</v>
      </c>
      <c r="D11" s="267">
        <v>0.08</v>
      </c>
    </row>
    <row r="12" spans="2:4" ht="14.25">
      <c r="B12" s="265">
        <v>6</v>
      </c>
      <c r="C12" s="266" t="s">
        <v>92</v>
      </c>
      <c r="D12" s="267">
        <v>0.025</v>
      </c>
    </row>
    <row r="13" spans="2:4" ht="14.25">
      <c r="B13" s="265">
        <v>7</v>
      </c>
      <c r="C13" s="266" t="s">
        <v>93</v>
      </c>
      <c r="D13" s="267">
        <v>0.03</v>
      </c>
    </row>
    <row r="14" spans="2:4" ht="14.25">
      <c r="B14" s="265">
        <v>9</v>
      </c>
      <c r="C14" s="266" t="s">
        <v>94</v>
      </c>
      <c r="D14" s="267">
        <v>0.006</v>
      </c>
    </row>
    <row r="15" spans="2:4" ht="14.25">
      <c r="B15" s="265">
        <v>10</v>
      </c>
      <c r="C15" s="266" t="s">
        <v>164</v>
      </c>
      <c r="D15" s="267">
        <v>0.002</v>
      </c>
    </row>
    <row r="16" spans="2:4" ht="15">
      <c r="B16" s="265">
        <v>11</v>
      </c>
      <c r="C16" s="268" t="s">
        <v>95</v>
      </c>
      <c r="D16" s="269">
        <f>SUM(D10:D15)</f>
        <v>0.3430000000000001</v>
      </c>
    </row>
    <row r="17" spans="2:4" ht="15.6">
      <c r="B17" s="265"/>
      <c r="C17" s="426" t="s">
        <v>96</v>
      </c>
      <c r="D17" s="427"/>
    </row>
    <row r="18" spans="2:4" ht="14.25">
      <c r="B18" s="265"/>
      <c r="C18" s="424" t="s">
        <v>97</v>
      </c>
      <c r="D18" s="425"/>
    </row>
    <row r="19" spans="2:4" ht="14.25">
      <c r="B19" s="265">
        <v>12</v>
      </c>
      <c r="C19" s="266" t="s">
        <v>98</v>
      </c>
      <c r="D19" s="270">
        <v>0</v>
      </c>
    </row>
    <row r="20" spans="2:4" ht="14.25">
      <c r="B20" s="265">
        <v>13</v>
      </c>
      <c r="C20" s="266" t="s">
        <v>99</v>
      </c>
      <c r="D20" s="270">
        <v>0.1111</v>
      </c>
    </row>
    <row r="21" spans="2:4" ht="14.25">
      <c r="B21" s="265">
        <v>14</v>
      </c>
      <c r="C21" s="266" t="s">
        <v>100</v>
      </c>
      <c r="D21" s="270">
        <v>0</v>
      </c>
    </row>
    <row r="22" spans="2:4" ht="15.6">
      <c r="B22" s="265">
        <v>15</v>
      </c>
      <c r="C22" s="266" t="s">
        <v>149</v>
      </c>
      <c r="D22" s="270">
        <f>ROUND(30/360,4)</f>
        <v>0.0833</v>
      </c>
    </row>
    <row r="23" spans="2:4" ht="14.25">
      <c r="B23" s="265">
        <v>16</v>
      </c>
      <c r="C23" s="266" t="s">
        <v>101</v>
      </c>
      <c r="D23" s="270">
        <f>ROUND(0.35*15/360,4)</f>
        <v>0.0146</v>
      </c>
    </row>
    <row r="24" spans="2:4" ht="14.25">
      <c r="B24" s="265">
        <v>17</v>
      </c>
      <c r="C24" s="266" t="s">
        <v>102</v>
      </c>
      <c r="D24" s="270">
        <f>ROUND(3/360,4)</f>
        <v>0.0083</v>
      </c>
    </row>
    <row r="25" spans="2:4" ht="14.25">
      <c r="B25" s="265">
        <v>18</v>
      </c>
      <c r="C25" s="266" t="s">
        <v>103</v>
      </c>
      <c r="D25" s="270">
        <v>0.0553</v>
      </c>
    </row>
    <row r="26" spans="2:4" ht="15">
      <c r="B26" s="265">
        <v>19</v>
      </c>
      <c r="C26" s="268" t="s">
        <v>104</v>
      </c>
      <c r="D26" s="271">
        <f>SUM(D19:D25)</f>
        <v>0.2726</v>
      </c>
    </row>
    <row r="27" spans="2:4" ht="15.6">
      <c r="B27" s="265"/>
      <c r="C27" s="428" t="s">
        <v>105</v>
      </c>
      <c r="D27" s="429"/>
    </row>
    <row r="28" spans="2:4" ht="14.25">
      <c r="B28" s="265"/>
      <c r="C28" s="424" t="s">
        <v>150</v>
      </c>
      <c r="D28" s="425"/>
    </row>
    <row r="29" spans="2:4" ht="14.25">
      <c r="B29" s="265">
        <v>20</v>
      </c>
      <c r="C29" s="266" t="s">
        <v>106</v>
      </c>
      <c r="D29" s="270">
        <f>ROUND(4*0.8*0.1*(0.08*0.2726+0.08),4)</f>
        <v>0.0326</v>
      </c>
    </row>
    <row r="30" spans="2:4" ht="14.25">
      <c r="B30" s="265">
        <v>21</v>
      </c>
      <c r="C30" s="272" t="s">
        <v>107</v>
      </c>
      <c r="D30" s="273"/>
    </row>
    <row r="31" spans="2:4" ht="15.6">
      <c r="B31" s="265">
        <v>22</v>
      </c>
      <c r="C31" s="266" t="s">
        <v>151</v>
      </c>
      <c r="D31" s="270">
        <f>ROUND(2*0.0553/12,4)</f>
        <v>0.0092</v>
      </c>
    </row>
    <row r="32" spans="2:4" ht="15">
      <c r="B32" s="265">
        <v>23</v>
      </c>
      <c r="C32" s="268" t="s">
        <v>108</v>
      </c>
      <c r="D32" s="271">
        <f>SUM(D29:D31)</f>
        <v>0.0418</v>
      </c>
    </row>
    <row r="33" spans="2:4" ht="15.6">
      <c r="B33" s="265"/>
      <c r="C33" s="428" t="s">
        <v>109</v>
      </c>
      <c r="D33" s="429"/>
    </row>
    <row r="34" spans="2:4" ht="14.25">
      <c r="B34" s="265"/>
      <c r="C34" s="424" t="s">
        <v>110</v>
      </c>
      <c r="D34" s="425"/>
    </row>
    <row r="35" spans="2:4" ht="14.25">
      <c r="B35" s="265">
        <v>24</v>
      </c>
      <c r="C35" s="266" t="s">
        <v>111</v>
      </c>
      <c r="D35" s="270">
        <f>ROUND(D16*D26,4)</f>
        <v>0.0935</v>
      </c>
    </row>
    <row r="36" spans="2:4" ht="15">
      <c r="B36" s="265">
        <v>25</v>
      </c>
      <c r="C36" s="268" t="s">
        <v>112</v>
      </c>
      <c r="D36" s="271">
        <f>D35</f>
        <v>0.0935</v>
      </c>
    </row>
    <row r="37" spans="2:4" ht="15.6">
      <c r="B37" s="265"/>
      <c r="C37" s="428" t="s">
        <v>113</v>
      </c>
      <c r="D37" s="429"/>
    </row>
    <row r="38" spans="2:4" ht="14.25">
      <c r="B38" s="265"/>
      <c r="C38" s="424" t="s">
        <v>114</v>
      </c>
      <c r="D38" s="425"/>
    </row>
    <row r="39" spans="2:4" ht="15.6">
      <c r="B39" s="265">
        <v>26</v>
      </c>
      <c r="C39" s="266" t="s">
        <v>152</v>
      </c>
      <c r="D39" s="270">
        <f>ROUND(0.0092*(0.378-0.08),4)</f>
        <v>0.0027</v>
      </c>
    </row>
    <row r="40" spans="2:4" ht="14.25">
      <c r="B40" s="265">
        <v>27</v>
      </c>
      <c r="C40" s="272" t="s">
        <v>115</v>
      </c>
      <c r="D40" s="273"/>
    </row>
    <row r="41" spans="2:4" ht="15">
      <c r="B41" s="265">
        <v>28</v>
      </c>
      <c r="C41" s="274" t="s">
        <v>116</v>
      </c>
      <c r="D41" s="275">
        <f>D39</f>
        <v>0.0027</v>
      </c>
    </row>
    <row r="42" spans="2:4" ht="14.4" thickBot="1">
      <c r="B42" s="265"/>
      <c r="C42" s="276"/>
      <c r="D42" s="277"/>
    </row>
    <row r="43" spans="2:4" ht="16.2" thickBot="1">
      <c r="B43" s="265">
        <v>29</v>
      </c>
      <c r="C43" s="278" t="s">
        <v>117</v>
      </c>
      <c r="D43" s="279">
        <f>D16+D26+D32+D36+D41</f>
        <v>0.7536000000000002</v>
      </c>
    </row>
  </sheetData>
  <mergeCells count="11">
    <mergeCell ref="C38:D38"/>
    <mergeCell ref="C27:D27"/>
    <mergeCell ref="C28:D28"/>
    <mergeCell ref="C33:D33"/>
    <mergeCell ref="C34:D34"/>
    <mergeCell ref="C37:D37"/>
    <mergeCell ref="C5:D5"/>
    <mergeCell ref="C8:D8"/>
    <mergeCell ref="C9:D9"/>
    <mergeCell ref="C17:D17"/>
    <mergeCell ref="C18:D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showGridLines="0" workbookViewId="0" topLeftCell="A1">
      <selection activeCell="F33" sqref="F33"/>
    </sheetView>
  </sheetViews>
  <sheetFormatPr defaultColWidth="8.796875" defaultRowHeight="14.25"/>
  <cols>
    <col min="1" max="1" width="2.09765625" style="299" bestFit="1" customWidth="1"/>
    <col min="2" max="2" width="28.8984375" style="299" customWidth="1"/>
    <col min="3" max="3" width="8.796875" style="299" customWidth="1"/>
    <col min="4" max="4" width="9.09765625" style="299" bestFit="1" customWidth="1"/>
    <col min="5" max="5" width="9.5" style="299" customWidth="1"/>
    <col min="6" max="6" width="6.69921875" style="299" customWidth="1"/>
    <col min="7" max="7" width="9.296875" style="299" bestFit="1" customWidth="1"/>
    <col min="8" max="8" width="10.19921875" style="299" hidden="1" customWidth="1"/>
    <col min="9" max="10" width="9.296875" style="299" hidden="1" customWidth="1"/>
    <col min="11" max="11" width="4.296875" style="299" customWidth="1"/>
    <col min="12" max="16384" width="8.796875" style="299" customWidth="1"/>
  </cols>
  <sheetData>
    <row r="2" ht="17.4">
      <c r="B2" s="350" t="str">
        <f>Índice!B1</f>
        <v>VARRIÇÃO MANUAL DE VIAS E LOGRADOUROS PÚBLICOS.</v>
      </c>
    </row>
    <row r="3" ht="14.4" thickBot="1"/>
    <row r="4" spans="2:11" s="300" customFormat="1" ht="18" thickBot="1">
      <c r="B4" s="431" t="s">
        <v>158</v>
      </c>
      <c r="C4" s="432"/>
      <c r="D4" s="432"/>
      <c r="E4" s="432"/>
      <c r="F4" s="432"/>
      <c r="G4" s="432"/>
      <c r="H4" s="432"/>
      <c r="I4" s="432"/>
      <c r="J4" s="432"/>
      <c r="K4" s="301"/>
    </row>
    <row r="5" spans="1:11" ht="14.25">
      <c r="A5" s="302">
        <v>1</v>
      </c>
      <c r="B5" s="303"/>
      <c r="C5" s="304" t="s">
        <v>20</v>
      </c>
      <c r="D5" s="305" t="s">
        <v>130</v>
      </c>
      <c r="E5" s="306">
        <f>'1-Dimensionamento'!O13</f>
        <v>0</v>
      </c>
      <c r="F5" s="305" t="s">
        <v>131</v>
      </c>
      <c r="G5" s="307">
        <f>'1-Dimensionamento'!O14</f>
        <v>0</v>
      </c>
      <c r="H5" s="308"/>
      <c r="I5" s="308"/>
      <c r="J5" s="309"/>
      <c r="K5" s="310"/>
    </row>
    <row r="6" spans="1:21" ht="14.25">
      <c r="A6" s="302">
        <v>2</v>
      </c>
      <c r="B6" s="311" t="s">
        <v>37</v>
      </c>
      <c r="C6" s="312" t="s">
        <v>21</v>
      </c>
      <c r="D6" s="313" t="s">
        <v>129</v>
      </c>
      <c r="E6" s="314" t="s">
        <v>20</v>
      </c>
      <c r="F6" s="313" t="s">
        <v>129</v>
      </c>
      <c r="G6" s="315" t="s">
        <v>20</v>
      </c>
      <c r="H6" s="316"/>
      <c r="I6" s="315"/>
      <c r="J6" s="317"/>
      <c r="K6" s="310"/>
      <c r="L6" s="318"/>
      <c r="M6" s="318"/>
      <c r="N6" s="318"/>
      <c r="O6" s="318"/>
      <c r="P6" s="318"/>
      <c r="Q6" s="318"/>
      <c r="R6" s="318"/>
      <c r="S6" s="318"/>
      <c r="T6" s="318"/>
      <c r="U6" s="318"/>
    </row>
    <row r="7" spans="1:21" ht="14.4" thickBot="1">
      <c r="A7" s="302">
        <v>3</v>
      </c>
      <c r="B7" s="319"/>
      <c r="C7" s="320" t="s">
        <v>24</v>
      </c>
      <c r="D7" s="321" t="s">
        <v>132</v>
      </c>
      <c r="E7" s="320" t="s">
        <v>87</v>
      </c>
      <c r="F7" s="321" t="s">
        <v>132</v>
      </c>
      <c r="G7" s="322" t="s">
        <v>87</v>
      </c>
      <c r="H7" s="322"/>
      <c r="I7" s="322"/>
      <c r="J7" s="323"/>
      <c r="K7" s="310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1:21" ht="15" thickBot="1" thickTop="1">
      <c r="A8" s="302">
        <v>4</v>
      </c>
      <c r="B8" s="330" t="s">
        <v>126</v>
      </c>
      <c r="C8" s="328">
        <v>0</v>
      </c>
      <c r="D8" s="329">
        <v>6</v>
      </c>
      <c r="E8" s="331">
        <f aca="true" t="shared" si="0" ref="E8:E13">$C8*D8/12</f>
        <v>0</v>
      </c>
      <c r="F8" s="329">
        <v>4</v>
      </c>
      <c r="G8" s="332">
        <f aca="true" t="shared" si="1" ref="G8:G13">$C8*F8/12</f>
        <v>0</v>
      </c>
      <c r="H8" s="326"/>
      <c r="I8" s="326"/>
      <c r="J8" s="327"/>
      <c r="K8" s="310"/>
      <c r="L8" s="318"/>
      <c r="M8" s="318"/>
      <c r="N8" s="318"/>
      <c r="O8" s="318"/>
      <c r="P8" s="318"/>
      <c r="Q8" s="318"/>
      <c r="R8" s="318"/>
      <c r="S8" s="318"/>
      <c r="T8" s="318"/>
      <c r="U8" s="318"/>
    </row>
    <row r="9" spans="1:21" ht="14.4" thickBot="1">
      <c r="A9" s="302">
        <v>5</v>
      </c>
      <c r="B9" s="310" t="s">
        <v>124</v>
      </c>
      <c r="C9" s="328">
        <v>0</v>
      </c>
      <c r="D9" s="329">
        <v>3</v>
      </c>
      <c r="E9" s="324">
        <f t="shared" si="0"/>
        <v>0</v>
      </c>
      <c r="F9" s="329">
        <v>2</v>
      </c>
      <c r="G9" s="325">
        <f t="shared" si="1"/>
        <v>0</v>
      </c>
      <c r="H9" s="326"/>
      <c r="I9" s="326"/>
      <c r="J9" s="327"/>
      <c r="K9" s="310"/>
      <c r="L9" s="318"/>
      <c r="M9" s="318"/>
      <c r="N9" s="318"/>
      <c r="O9" s="318"/>
      <c r="P9" s="318"/>
      <c r="Q9" s="318"/>
      <c r="R9" s="318"/>
      <c r="S9" s="318"/>
      <c r="T9" s="318"/>
      <c r="U9" s="318"/>
    </row>
    <row r="10" spans="1:21" ht="14.4" thickBot="1">
      <c r="A10" s="302">
        <v>6</v>
      </c>
      <c r="B10" s="310" t="s">
        <v>125</v>
      </c>
      <c r="C10" s="328">
        <v>0</v>
      </c>
      <c r="D10" s="329">
        <v>3</v>
      </c>
      <c r="E10" s="324">
        <f t="shared" si="0"/>
        <v>0</v>
      </c>
      <c r="F10" s="329">
        <v>2</v>
      </c>
      <c r="G10" s="325">
        <f t="shared" si="1"/>
        <v>0</v>
      </c>
      <c r="H10" s="326"/>
      <c r="I10" s="326"/>
      <c r="J10" s="327"/>
      <c r="K10" s="310"/>
      <c r="L10" s="318"/>
      <c r="M10" s="318"/>
      <c r="N10" s="318"/>
      <c r="O10" s="318"/>
      <c r="P10" s="318"/>
      <c r="Q10" s="318"/>
      <c r="R10" s="318"/>
      <c r="S10" s="318"/>
      <c r="T10" s="318"/>
      <c r="U10" s="318"/>
    </row>
    <row r="11" spans="1:21" ht="14.4" thickBot="1">
      <c r="A11" s="302">
        <v>7</v>
      </c>
      <c r="B11" s="330" t="s">
        <v>16</v>
      </c>
      <c r="C11" s="328">
        <v>0</v>
      </c>
      <c r="D11" s="329">
        <v>2</v>
      </c>
      <c r="E11" s="331">
        <f t="shared" si="0"/>
        <v>0</v>
      </c>
      <c r="F11" s="329">
        <v>2</v>
      </c>
      <c r="G11" s="332">
        <f t="shared" si="1"/>
        <v>0</v>
      </c>
      <c r="H11" s="326"/>
      <c r="I11" s="326"/>
      <c r="J11" s="327"/>
      <c r="K11" s="310"/>
      <c r="L11" s="318"/>
      <c r="M11" s="318"/>
      <c r="N11" s="318"/>
      <c r="O11" s="318"/>
      <c r="P11" s="318"/>
      <c r="Q11" s="318"/>
      <c r="R11" s="318"/>
      <c r="S11" s="318"/>
      <c r="T11" s="318"/>
      <c r="U11" s="318"/>
    </row>
    <row r="12" spans="1:21" ht="14.4" thickBot="1">
      <c r="A12" s="302">
        <v>8</v>
      </c>
      <c r="B12" s="310" t="s">
        <v>17</v>
      </c>
      <c r="C12" s="328">
        <v>0</v>
      </c>
      <c r="D12" s="329">
        <v>6</v>
      </c>
      <c r="E12" s="324">
        <f t="shared" si="0"/>
        <v>0</v>
      </c>
      <c r="F12" s="329">
        <v>2</v>
      </c>
      <c r="G12" s="325">
        <f t="shared" si="1"/>
        <v>0</v>
      </c>
      <c r="H12" s="326"/>
      <c r="I12" s="326"/>
      <c r="J12" s="327"/>
      <c r="K12" s="310"/>
      <c r="L12" s="318"/>
      <c r="M12" s="318"/>
      <c r="N12" s="318"/>
      <c r="O12" s="318"/>
      <c r="P12" s="318"/>
      <c r="Q12" s="318"/>
      <c r="R12" s="318"/>
      <c r="S12" s="318"/>
      <c r="T12" s="318"/>
      <c r="U12" s="318"/>
    </row>
    <row r="13" spans="1:21" ht="14.4" thickBot="1">
      <c r="A13" s="302">
        <v>9</v>
      </c>
      <c r="B13" s="310" t="s">
        <v>18</v>
      </c>
      <c r="C13" s="328">
        <v>0</v>
      </c>
      <c r="D13" s="329">
        <v>12</v>
      </c>
      <c r="E13" s="324">
        <f t="shared" si="0"/>
        <v>0</v>
      </c>
      <c r="F13" s="329"/>
      <c r="G13" s="325">
        <f t="shared" si="1"/>
        <v>0</v>
      </c>
      <c r="H13" s="326"/>
      <c r="I13" s="326"/>
      <c r="J13" s="327"/>
      <c r="K13" s="310"/>
      <c r="L13" s="318"/>
      <c r="M13" s="318"/>
      <c r="N13" s="318"/>
      <c r="O13" s="318"/>
      <c r="P13" s="318"/>
      <c r="Q13" s="318"/>
      <c r="R13" s="318"/>
      <c r="S13" s="318"/>
      <c r="T13" s="318"/>
      <c r="U13" s="318"/>
    </row>
    <row r="14" spans="1:21" ht="14.4" thickTop="1">
      <c r="A14" s="302">
        <v>10</v>
      </c>
      <c r="B14" s="333" t="s">
        <v>133</v>
      </c>
      <c r="C14" s="334"/>
      <c r="D14" s="335"/>
      <c r="E14" s="336">
        <f>SUM(E8:E13)</f>
        <v>0</v>
      </c>
      <c r="F14" s="337"/>
      <c r="G14" s="338">
        <f>SUM(G8:G13)</f>
        <v>0</v>
      </c>
      <c r="H14" s="339"/>
      <c r="I14" s="339"/>
      <c r="J14" s="340"/>
      <c r="K14" s="310"/>
      <c r="L14" s="318"/>
      <c r="M14" s="318"/>
      <c r="N14" s="318"/>
      <c r="O14" s="318"/>
      <c r="P14" s="318"/>
      <c r="Q14" s="318"/>
      <c r="R14" s="318"/>
      <c r="S14" s="318"/>
      <c r="T14" s="318"/>
      <c r="U14" s="318"/>
    </row>
    <row r="15" spans="1:21" ht="14.4" thickBot="1">
      <c r="A15" s="302">
        <v>11</v>
      </c>
      <c r="B15" s="341" t="s">
        <v>134</v>
      </c>
      <c r="C15" s="342"/>
      <c r="D15" s="343"/>
      <c r="E15" s="344">
        <f>E14*E5</f>
        <v>0</v>
      </c>
      <c r="F15" s="345"/>
      <c r="G15" s="346">
        <f>G14*G5</f>
        <v>0</v>
      </c>
      <c r="H15" s="346"/>
      <c r="I15" s="346"/>
      <c r="J15" s="347"/>
      <c r="K15" s="310"/>
      <c r="L15" s="318"/>
      <c r="M15" s="318"/>
      <c r="N15" s="318"/>
      <c r="O15" s="318"/>
      <c r="P15" s="318"/>
      <c r="Q15" s="318"/>
      <c r="R15" s="318"/>
      <c r="S15" s="318"/>
      <c r="T15" s="318"/>
      <c r="U15" s="318"/>
    </row>
    <row r="16" ht="14.25">
      <c r="A16" s="302">
        <v>21</v>
      </c>
    </row>
    <row r="17" spans="1:10" ht="14.25">
      <c r="A17" s="302">
        <v>22</v>
      </c>
      <c r="B17" s="348"/>
      <c r="C17" s="349" t="s">
        <v>38</v>
      </c>
      <c r="D17" s="430">
        <f>E15+G15</f>
        <v>0</v>
      </c>
      <c r="E17" s="430"/>
      <c r="F17" s="348"/>
      <c r="G17" s="348"/>
      <c r="H17" s="348"/>
      <c r="I17" s="348"/>
      <c r="J17" s="348"/>
    </row>
  </sheetData>
  <mergeCells count="2">
    <mergeCell ref="D17:E17"/>
    <mergeCell ref="B4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1"/>
  <sheetViews>
    <sheetView showGridLines="0" workbookViewId="0" topLeftCell="A28">
      <selection activeCell="C51" sqref="C51"/>
    </sheetView>
  </sheetViews>
  <sheetFormatPr defaultColWidth="8.796875" defaultRowHeight="14.25"/>
  <cols>
    <col min="1" max="1" width="8.8984375" style="351" customWidth="1"/>
    <col min="2" max="2" width="32.3984375" style="351" bestFit="1" customWidth="1"/>
    <col min="3" max="3" width="12.09765625" style="351" bestFit="1" customWidth="1"/>
    <col min="4" max="4" width="8.796875" style="351" customWidth="1"/>
    <col min="5" max="5" width="10.296875" style="351" bestFit="1" customWidth="1"/>
    <col min="6" max="16384" width="8.796875" style="351" customWidth="1"/>
  </cols>
  <sheetData>
    <row r="2" ht="17.4">
      <c r="B2" s="374" t="str">
        <f>Índice!B1</f>
        <v>VARRIÇÃO MANUAL DE VIAS E LOGRADOUROS PÚBLICOS.</v>
      </c>
    </row>
    <row r="3" ht="18" thickBot="1">
      <c r="B3" s="352"/>
    </row>
    <row r="4" spans="2:5" ht="17.4">
      <c r="B4" s="353" t="s">
        <v>159</v>
      </c>
      <c r="C4" s="354"/>
      <c r="D4" s="355"/>
      <c r="E4" s="355"/>
    </row>
    <row r="5" spans="2:5" ht="14.4" thickBot="1">
      <c r="B5" s="433" t="s">
        <v>19</v>
      </c>
      <c r="C5" s="434"/>
      <c r="D5" s="356"/>
      <c r="E5" s="356"/>
    </row>
    <row r="6" spans="2:3" ht="14.4" thickTop="1">
      <c r="B6" s="357" t="s">
        <v>192</v>
      </c>
      <c r="C6" s="358"/>
    </row>
    <row r="7" spans="2:4" ht="14.4" thickBot="1">
      <c r="B7" s="359" t="s">
        <v>194</v>
      </c>
      <c r="C7" s="360"/>
      <c r="D7" s="361"/>
    </row>
    <row r="8" spans="2:5" ht="14.4" thickBot="1">
      <c r="B8" s="362" t="s">
        <v>193</v>
      </c>
      <c r="C8" s="363">
        <v>60</v>
      </c>
      <c r="D8" s="361"/>
      <c r="E8" s="361"/>
    </row>
    <row r="9" spans="2:5" ht="14.4" thickBot="1">
      <c r="B9" s="362" t="s">
        <v>137</v>
      </c>
      <c r="C9" s="364">
        <v>0</v>
      </c>
      <c r="D9" s="361"/>
      <c r="E9" s="361"/>
    </row>
    <row r="10" spans="2:5" ht="14.25">
      <c r="B10" s="362" t="s">
        <v>138</v>
      </c>
      <c r="C10" s="365">
        <f>C8*C9/12</f>
        <v>0</v>
      </c>
      <c r="D10" s="361"/>
      <c r="E10" s="361"/>
    </row>
    <row r="11" spans="2:5" ht="14.4" thickBot="1">
      <c r="B11" s="366" t="s">
        <v>128</v>
      </c>
      <c r="C11" s="360"/>
      <c r="D11" s="361"/>
      <c r="E11" s="361"/>
    </row>
    <row r="12" spans="2:5" ht="14.4" thickBot="1">
      <c r="B12" s="362" t="s">
        <v>193</v>
      </c>
      <c r="C12" s="363">
        <v>12</v>
      </c>
      <c r="D12" s="361"/>
      <c r="E12" s="361"/>
    </row>
    <row r="13" spans="2:5" ht="14.4" thickBot="1">
      <c r="B13" s="362" t="s">
        <v>137</v>
      </c>
      <c r="C13" s="364">
        <v>0</v>
      </c>
      <c r="D13" s="361"/>
      <c r="E13" s="361"/>
    </row>
    <row r="14" spans="2:5" ht="14.25">
      <c r="B14" s="362" t="s">
        <v>138</v>
      </c>
      <c r="C14" s="365">
        <f>C12*C13/12</f>
        <v>0</v>
      </c>
      <c r="D14" s="361"/>
      <c r="E14" s="361"/>
    </row>
    <row r="15" spans="2:5" ht="14.4" thickBot="1">
      <c r="B15" s="366" t="s">
        <v>135</v>
      </c>
      <c r="C15" s="360"/>
      <c r="D15" s="361"/>
      <c r="E15" s="361"/>
    </row>
    <row r="16" spans="2:5" ht="14.4" thickBot="1">
      <c r="B16" s="362" t="s">
        <v>195</v>
      </c>
      <c r="C16" s="363">
        <v>2</v>
      </c>
      <c r="D16" s="361"/>
      <c r="E16" s="361"/>
    </row>
    <row r="17" spans="2:5" ht="14.4" thickBot="1">
      <c r="B17" s="362" t="s">
        <v>137</v>
      </c>
      <c r="C17" s="364">
        <v>0</v>
      </c>
      <c r="D17" s="361"/>
      <c r="E17" s="361"/>
    </row>
    <row r="18" spans="2:5" ht="14.25">
      <c r="B18" s="362" t="s">
        <v>138</v>
      </c>
      <c r="C18" s="365">
        <f>C16*C17/12</f>
        <v>0</v>
      </c>
      <c r="D18" s="361"/>
      <c r="E18" s="361"/>
    </row>
    <row r="19" spans="2:5" ht="14.25">
      <c r="B19" s="362"/>
      <c r="C19" s="365"/>
      <c r="D19" s="361"/>
      <c r="E19" s="361"/>
    </row>
    <row r="20" spans="2:5" ht="14.4" thickBot="1">
      <c r="B20" s="366" t="s">
        <v>196</v>
      </c>
      <c r="C20" s="360"/>
      <c r="D20" s="361"/>
      <c r="E20" s="361"/>
    </row>
    <row r="21" spans="2:5" ht="14.4" thickBot="1">
      <c r="B21" s="362" t="s">
        <v>195</v>
      </c>
      <c r="C21" s="363">
        <v>60</v>
      </c>
      <c r="D21" s="361"/>
      <c r="E21" s="361"/>
    </row>
    <row r="22" spans="2:5" ht="14.4" thickBot="1">
      <c r="B22" s="362" t="s">
        <v>137</v>
      </c>
      <c r="C22" s="364">
        <v>0</v>
      </c>
      <c r="D22" s="361"/>
      <c r="E22" s="361"/>
    </row>
    <row r="23" spans="2:5" ht="14.25">
      <c r="B23" s="362" t="s">
        <v>138</v>
      </c>
      <c r="C23" s="365">
        <f>C21*C22/12</f>
        <v>0</v>
      </c>
      <c r="D23" s="361"/>
      <c r="E23" s="361"/>
    </row>
    <row r="24" spans="2:5" ht="14.25">
      <c r="B24" s="362"/>
      <c r="C24" s="365"/>
      <c r="D24" s="361"/>
      <c r="E24" s="361"/>
    </row>
    <row r="25" spans="2:5" ht="14.4" thickBot="1">
      <c r="B25" s="366" t="s">
        <v>197</v>
      </c>
      <c r="C25" s="360"/>
      <c r="D25" s="361"/>
      <c r="E25" s="361"/>
    </row>
    <row r="26" spans="2:5" ht="14.4" thickBot="1">
      <c r="B26" s="362" t="s">
        <v>195</v>
      </c>
      <c r="C26" s="363">
        <v>1080</v>
      </c>
      <c r="D26" s="361"/>
      <c r="E26" s="361"/>
    </row>
    <row r="27" spans="2:5" ht="14.4" thickBot="1">
      <c r="B27" s="362" t="s">
        <v>137</v>
      </c>
      <c r="C27" s="364">
        <v>0</v>
      </c>
      <c r="D27" s="361"/>
      <c r="E27" s="361"/>
    </row>
    <row r="28" spans="2:5" ht="14.25">
      <c r="B28" s="362" t="s">
        <v>138</v>
      </c>
      <c r="C28" s="365">
        <f>C26*C27/12</f>
        <v>0</v>
      </c>
      <c r="D28" s="361"/>
      <c r="E28" s="361"/>
    </row>
    <row r="29" spans="2:5" ht="14.25">
      <c r="B29" s="362"/>
      <c r="C29" s="365"/>
      <c r="D29" s="361"/>
      <c r="E29" s="361"/>
    </row>
    <row r="30" spans="2:5" ht="14.4" thickBot="1">
      <c r="B30" s="366" t="s">
        <v>198</v>
      </c>
      <c r="C30" s="360"/>
      <c r="D30" s="361"/>
      <c r="E30" s="361"/>
    </row>
    <row r="31" spans="2:5" ht="14.4" thickBot="1">
      <c r="B31" s="362" t="s">
        <v>195</v>
      </c>
      <c r="C31" s="363">
        <v>200</v>
      </c>
      <c r="D31" s="361"/>
      <c r="E31" s="361"/>
    </row>
    <row r="32" spans="2:5" ht="14.4" thickBot="1">
      <c r="B32" s="362" t="s">
        <v>137</v>
      </c>
      <c r="C32" s="364">
        <v>0</v>
      </c>
      <c r="D32" s="361"/>
      <c r="E32" s="361"/>
    </row>
    <row r="33" spans="2:5" ht="14.25">
      <c r="B33" s="362" t="s">
        <v>138</v>
      </c>
      <c r="C33" s="365">
        <f>C31*C32/12</f>
        <v>0</v>
      </c>
      <c r="D33" s="361"/>
      <c r="E33" s="361"/>
    </row>
    <row r="34" spans="2:5" ht="14.25">
      <c r="B34" s="362"/>
      <c r="C34" s="365"/>
      <c r="D34" s="361"/>
      <c r="E34" s="361"/>
    </row>
    <row r="35" spans="2:5" ht="14.4" thickBot="1">
      <c r="B35" s="366" t="s">
        <v>199</v>
      </c>
      <c r="C35" s="360"/>
      <c r="D35" s="361"/>
      <c r="E35" s="361"/>
    </row>
    <row r="36" spans="2:5" ht="14.4" thickBot="1">
      <c r="B36" s="362" t="s">
        <v>195</v>
      </c>
      <c r="C36" s="363">
        <v>60</v>
      </c>
      <c r="D36" s="361"/>
      <c r="E36" s="361"/>
    </row>
    <row r="37" spans="2:5" ht="14.4" thickBot="1">
      <c r="B37" s="362" t="s">
        <v>137</v>
      </c>
      <c r="C37" s="364">
        <v>0</v>
      </c>
      <c r="D37" s="361"/>
      <c r="E37" s="361"/>
    </row>
    <row r="38" spans="2:5" ht="14.25">
      <c r="B38" s="362" t="s">
        <v>138</v>
      </c>
      <c r="C38" s="365">
        <f>C36*C37/12</f>
        <v>0</v>
      </c>
      <c r="D38" s="361"/>
      <c r="E38" s="361"/>
    </row>
    <row r="39" spans="2:5" ht="14.25">
      <c r="B39" s="362"/>
      <c r="C39" s="365"/>
      <c r="D39" s="361"/>
      <c r="E39" s="361"/>
    </row>
    <row r="40" spans="2:3" ht="14.25">
      <c r="B40" s="368"/>
      <c r="C40" s="358"/>
    </row>
    <row r="41" spans="2:3" ht="14.4" thickBot="1">
      <c r="B41" s="357" t="s">
        <v>200</v>
      </c>
      <c r="C41" s="358"/>
    </row>
    <row r="42" spans="2:3" ht="14.4" thickBot="1">
      <c r="B42" s="362" t="s">
        <v>202</v>
      </c>
      <c r="C42" s="369">
        <v>6</v>
      </c>
    </row>
    <row r="43" spans="2:3" ht="14.25">
      <c r="B43" s="362" t="s">
        <v>201</v>
      </c>
      <c r="C43" s="370">
        <v>1</v>
      </c>
    </row>
    <row r="44" spans="2:3" ht="14.25">
      <c r="B44" s="362" t="s">
        <v>144</v>
      </c>
      <c r="C44" s="365">
        <f>'1-Dimensionamento'!F21</f>
        <v>0</v>
      </c>
    </row>
    <row r="45" spans="2:3" ht="14.25">
      <c r="B45" s="362" t="s">
        <v>145</v>
      </c>
      <c r="C45" s="367">
        <f>C42*C43*C44</f>
        <v>0</v>
      </c>
    </row>
    <row r="46" spans="2:3" ht="14.25">
      <c r="B46" s="362"/>
      <c r="C46" s="358"/>
    </row>
    <row r="47" spans="2:3" ht="14.25">
      <c r="B47" s="362"/>
      <c r="C47" s="358"/>
    </row>
    <row r="48" spans="2:3" ht="14.25">
      <c r="B48" s="362" t="s">
        <v>146</v>
      </c>
      <c r="C48" s="370">
        <f>C10+C14+C18+C23+C28+C33+C38</f>
        <v>0</v>
      </c>
    </row>
    <row r="49" spans="2:3" ht="14.25">
      <c r="B49" s="362" t="s">
        <v>147</v>
      </c>
      <c r="C49" s="365">
        <v>0</v>
      </c>
    </row>
    <row r="50" spans="2:3" ht="14.25">
      <c r="B50" s="362" t="s">
        <v>136</v>
      </c>
      <c r="C50" s="371">
        <f>C48*C49</f>
        <v>0</v>
      </c>
    </row>
    <row r="51" spans="2:3" ht="14.4" thickBot="1">
      <c r="B51" s="372"/>
      <c r="C51" s="373"/>
    </row>
  </sheetData>
  <mergeCells count="1">
    <mergeCell ref="B5:C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9"/>
  <sheetViews>
    <sheetView showGridLines="0" workbookViewId="0" topLeftCell="A1">
      <selection activeCell="F27" sqref="F27"/>
    </sheetView>
  </sheetViews>
  <sheetFormatPr defaultColWidth="8.796875" defaultRowHeight="14.25"/>
  <cols>
    <col min="1" max="1" width="8.796875" style="59" customWidth="1"/>
    <col min="2" max="2" width="2.09765625" style="59" bestFit="1" customWidth="1"/>
    <col min="3" max="3" width="38.19921875" style="59" bestFit="1" customWidth="1"/>
    <col min="4" max="4" width="11.69921875" style="384" bestFit="1" customWidth="1"/>
    <col min="5" max="5" width="2.5" style="59" customWidth="1"/>
    <col min="6" max="6" width="14.09765625" style="59" customWidth="1"/>
    <col min="7" max="7" width="10.796875" style="59" customWidth="1"/>
    <col min="8" max="16384" width="8.796875" style="59" customWidth="1"/>
  </cols>
  <sheetData>
    <row r="2" spans="3:4" ht="17.4">
      <c r="C2" s="375" t="str">
        <f>Índice!B1</f>
        <v>VARRIÇÃO MANUAL DE VIAS E LOGRADOUROS PÚBLICOS.</v>
      </c>
      <c r="D2" s="383"/>
    </row>
    <row r="3" ht="14.4" thickBot="1"/>
    <row r="4" spans="3:4" ht="14.25">
      <c r="C4" s="435" t="s">
        <v>160</v>
      </c>
      <c r="D4" s="436"/>
    </row>
    <row r="5" spans="3:4" ht="14.25">
      <c r="C5" s="60" t="s">
        <v>42</v>
      </c>
      <c r="D5" s="385" t="s">
        <v>57</v>
      </c>
    </row>
    <row r="6" spans="3:4" ht="14.4" thickBot="1">
      <c r="C6" s="61"/>
      <c r="D6" s="386" t="s">
        <v>43</v>
      </c>
    </row>
    <row r="7" spans="2:4" ht="14.4" thickTop="1">
      <c r="B7" s="62">
        <v>1</v>
      </c>
      <c r="C7" s="63" t="s">
        <v>169</v>
      </c>
      <c r="D7" s="382">
        <v>0</v>
      </c>
    </row>
    <row r="8" spans="2:4" ht="14.25">
      <c r="B8" s="62">
        <v>2</v>
      </c>
      <c r="C8" s="63" t="s">
        <v>58</v>
      </c>
      <c r="D8" s="382">
        <v>0</v>
      </c>
    </row>
    <row r="9" spans="2:4" ht="14.25">
      <c r="B9" s="62">
        <v>3</v>
      </c>
      <c r="C9" s="280" t="s">
        <v>59</v>
      </c>
      <c r="D9" s="387">
        <v>0</v>
      </c>
    </row>
    <row r="10" spans="2:4" ht="14.25">
      <c r="B10" s="62">
        <v>4</v>
      </c>
      <c r="C10" s="63" t="s">
        <v>176</v>
      </c>
      <c r="D10" s="382">
        <v>0</v>
      </c>
    </row>
    <row r="11" spans="2:4" ht="14.25">
      <c r="B11" s="62">
        <v>5</v>
      </c>
      <c r="C11" s="63" t="s">
        <v>167</v>
      </c>
      <c r="D11" s="382">
        <v>0</v>
      </c>
    </row>
    <row r="12" spans="2:4" ht="14.25">
      <c r="B12" s="62">
        <v>6</v>
      </c>
      <c r="C12" s="63" t="s">
        <v>60</v>
      </c>
      <c r="D12" s="382">
        <v>0</v>
      </c>
    </row>
    <row r="13" spans="2:4" ht="14.25">
      <c r="B13" s="62">
        <v>7</v>
      </c>
      <c r="C13" s="280" t="s">
        <v>61</v>
      </c>
      <c r="D13" s="387">
        <v>0</v>
      </c>
    </row>
    <row r="14" spans="2:4" ht="14.25">
      <c r="B14" s="62">
        <v>8</v>
      </c>
      <c r="C14" s="63" t="s">
        <v>62</v>
      </c>
      <c r="D14" s="382">
        <v>0</v>
      </c>
    </row>
    <row r="15" spans="2:4" ht="14.25">
      <c r="B15" s="62">
        <v>9</v>
      </c>
      <c r="C15" s="63" t="s">
        <v>63</v>
      </c>
      <c r="D15" s="382">
        <v>0</v>
      </c>
    </row>
    <row r="16" spans="2:4" ht="14.25">
      <c r="B16" s="62">
        <v>10</v>
      </c>
      <c r="C16" s="280" t="s">
        <v>64</v>
      </c>
      <c r="D16" s="387">
        <v>0</v>
      </c>
    </row>
    <row r="17" spans="2:4" ht="14.25">
      <c r="B17" s="62">
        <v>11</v>
      </c>
      <c r="C17" s="63" t="s">
        <v>168</v>
      </c>
      <c r="D17" s="382">
        <v>0</v>
      </c>
    </row>
    <row r="18" spans="2:4" ht="14.25">
      <c r="B18" s="62">
        <v>12</v>
      </c>
      <c r="C18" s="63" t="s">
        <v>65</v>
      </c>
      <c r="D18" s="382">
        <v>0</v>
      </c>
    </row>
    <row r="19" spans="2:4" ht="14.25">
      <c r="B19" s="62">
        <v>13</v>
      </c>
      <c r="C19" s="280" t="s">
        <v>66</v>
      </c>
      <c r="D19" s="387">
        <v>0</v>
      </c>
    </row>
    <row r="20" spans="2:4" ht="14.25">
      <c r="B20" s="62">
        <v>14</v>
      </c>
      <c r="C20" s="63" t="s">
        <v>67</v>
      </c>
      <c r="D20" s="382">
        <v>0</v>
      </c>
    </row>
    <row r="21" spans="2:4" ht="14.25">
      <c r="B21" s="62">
        <v>15</v>
      </c>
      <c r="C21" s="63" t="s">
        <v>178</v>
      </c>
      <c r="D21" s="382">
        <v>0</v>
      </c>
    </row>
    <row r="22" spans="2:4" ht="27.6">
      <c r="B22" s="62">
        <v>16</v>
      </c>
      <c r="C22" s="280" t="s">
        <v>177</v>
      </c>
      <c r="D22" s="387">
        <v>0</v>
      </c>
    </row>
    <row r="23" spans="2:4" ht="14.25">
      <c r="B23" s="62">
        <v>17</v>
      </c>
      <c r="C23" s="63" t="s">
        <v>68</v>
      </c>
      <c r="D23" s="382">
        <v>0</v>
      </c>
    </row>
    <row r="24" spans="2:4" ht="14.25">
      <c r="B24" s="62">
        <v>18</v>
      </c>
      <c r="C24" s="63" t="s">
        <v>69</v>
      </c>
      <c r="D24" s="382">
        <v>0</v>
      </c>
    </row>
    <row r="25" spans="2:4" ht="14.25">
      <c r="B25" s="62">
        <v>19</v>
      </c>
      <c r="C25" s="280" t="s">
        <v>70</v>
      </c>
      <c r="D25" s="387">
        <v>0</v>
      </c>
    </row>
    <row r="26" spans="2:4" ht="14.25">
      <c r="B26" s="62">
        <v>20</v>
      </c>
      <c r="C26" s="63" t="s">
        <v>71</v>
      </c>
      <c r="D26" s="382">
        <v>0</v>
      </c>
    </row>
    <row r="27" spans="2:4" ht="14.25">
      <c r="B27" s="62">
        <v>21</v>
      </c>
      <c r="C27" s="63" t="s">
        <v>72</v>
      </c>
      <c r="D27" s="382">
        <v>0</v>
      </c>
    </row>
    <row r="28" spans="2:4" ht="28.2" thickBot="1">
      <c r="B28" s="62">
        <v>22</v>
      </c>
      <c r="C28" s="64" t="s">
        <v>166</v>
      </c>
      <c r="D28" s="388">
        <v>0</v>
      </c>
    </row>
    <row r="29" spans="2:6" ht="15" thickBot="1" thickTop="1">
      <c r="B29" s="62">
        <v>23</v>
      </c>
      <c r="C29" s="65" t="s">
        <v>9</v>
      </c>
      <c r="D29" s="66">
        <f>SUM(D7:D28)</f>
        <v>0</v>
      </c>
      <c r="F29" s="67" t="e">
        <f>7.5%*'7-PV'!F25</f>
        <v>#DIV/0!</v>
      </c>
    </row>
  </sheetData>
  <mergeCells count="1">
    <mergeCell ref="C4:D4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46"/>
  <sheetViews>
    <sheetView showGridLines="0" tabSelected="1" workbookViewId="0" topLeftCell="A16">
      <selection activeCell="H37" sqref="H37"/>
    </sheetView>
  </sheetViews>
  <sheetFormatPr defaultColWidth="7.19921875" defaultRowHeight="14.25"/>
  <cols>
    <col min="1" max="1" width="1.59765625" style="68" customWidth="1"/>
    <col min="2" max="2" width="2.09765625" style="68" customWidth="1"/>
    <col min="3" max="3" width="17.3984375" style="68" customWidth="1"/>
    <col min="4" max="4" width="7.19921875" style="68" customWidth="1"/>
    <col min="5" max="5" width="10.69921875" style="68" customWidth="1"/>
    <col min="6" max="6" width="11.09765625" style="68" customWidth="1"/>
    <col min="7" max="7" width="11.796875" style="68" customWidth="1"/>
    <col min="8" max="8" width="13.5" style="68" customWidth="1"/>
    <col min="9" max="9" width="11.19921875" style="68" bestFit="1" customWidth="1"/>
    <col min="10" max="10" width="1.8984375" style="68" customWidth="1"/>
    <col min="11" max="256" width="7.19921875" style="68" customWidth="1"/>
    <col min="257" max="257" width="1.59765625" style="68" customWidth="1"/>
    <col min="258" max="258" width="2.09765625" style="68" customWidth="1"/>
    <col min="259" max="259" width="17.3984375" style="68" customWidth="1"/>
    <col min="260" max="260" width="7.19921875" style="68" customWidth="1"/>
    <col min="261" max="261" width="10.69921875" style="68" customWidth="1"/>
    <col min="262" max="262" width="11.09765625" style="68" customWidth="1"/>
    <col min="263" max="263" width="7.69921875" style="68" customWidth="1"/>
    <col min="264" max="264" width="9" style="68" bestFit="1" customWidth="1"/>
    <col min="265" max="265" width="9.59765625" style="68" bestFit="1" customWidth="1"/>
    <col min="266" max="266" width="1.8984375" style="68" customWidth="1"/>
    <col min="267" max="512" width="7.19921875" style="68" customWidth="1"/>
    <col min="513" max="513" width="1.59765625" style="68" customWidth="1"/>
    <col min="514" max="514" width="2.09765625" style="68" customWidth="1"/>
    <col min="515" max="515" width="17.3984375" style="68" customWidth="1"/>
    <col min="516" max="516" width="7.19921875" style="68" customWidth="1"/>
    <col min="517" max="517" width="10.69921875" style="68" customWidth="1"/>
    <col min="518" max="518" width="11.09765625" style="68" customWidth="1"/>
    <col min="519" max="519" width="7.69921875" style="68" customWidth="1"/>
    <col min="520" max="520" width="9" style="68" bestFit="1" customWidth="1"/>
    <col min="521" max="521" width="9.59765625" style="68" bestFit="1" customWidth="1"/>
    <col min="522" max="522" width="1.8984375" style="68" customWidth="1"/>
    <col min="523" max="768" width="7.19921875" style="68" customWidth="1"/>
    <col min="769" max="769" width="1.59765625" style="68" customWidth="1"/>
    <col min="770" max="770" width="2.09765625" style="68" customWidth="1"/>
    <col min="771" max="771" width="17.3984375" style="68" customWidth="1"/>
    <col min="772" max="772" width="7.19921875" style="68" customWidth="1"/>
    <col min="773" max="773" width="10.69921875" style="68" customWidth="1"/>
    <col min="774" max="774" width="11.09765625" style="68" customWidth="1"/>
    <col min="775" max="775" width="7.69921875" style="68" customWidth="1"/>
    <col min="776" max="776" width="9" style="68" bestFit="1" customWidth="1"/>
    <col min="777" max="777" width="9.59765625" style="68" bestFit="1" customWidth="1"/>
    <col min="778" max="778" width="1.8984375" style="68" customWidth="1"/>
    <col min="779" max="1024" width="7.19921875" style="68" customWidth="1"/>
    <col min="1025" max="1025" width="1.59765625" style="68" customWidth="1"/>
    <col min="1026" max="1026" width="2.09765625" style="68" customWidth="1"/>
    <col min="1027" max="1027" width="17.3984375" style="68" customWidth="1"/>
    <col min="1028" max="1028" width="7.19921875" style="68" customWidth="1"/>
    <col min="1029" max="1029" width="10.69921875" style="68" customWidth="1"/>
    <col min="1030" max="1030" width="11.09765625" style="68" customWidth="1"/>
    <col min="1031" max="1031" width="7.69921875" style="68" customWidth="1"/>
    <col min="1032" max="1032" width="9" style="68" bestFit="1" customWidth="1"/>
    <col min="1033" max="1033" width="9.59765625" style="68" bestFit="1" customWidth="1"/>
    <col min="1034" max="1034" width="1.8984375" style="68" customWidth="1"/>
    <col min="1035" max="1280" width="7.19921875" style="68" customWidth="1"/>
    <col min="1281" max="1281" width="1.59765625" style="68" customWidth="1"/>
    <col min="1282" max="1282" width="2.09765625" style="68" customWidth="1"/>
    <col min="1283" max="1283" width="17.3984375" style="68" customWidth="1"/>
    <col min="1284" max="1284" width="7.19921875" style="68" customWidth="1"/>
    <col min="1285" max="1285" width="10.69921875" style="68" customWidth="1"/>
    <col min="1286" max="1286" width="11.09765625" style="68" customWidth="1"/>
    <col min="1287" max="1287" width="7.69921875" style="68" customWidth="1"/>
    <col min="1288" max="1288" width="9" style="68" bestFit="1" customWidth="1"/>
    <col min="1289" max="1289" width="9.59765625" style="68" bestFit="1" customWidth="1"/>
    <col min="1290" max="1290" width="1.8984375" style="68" customWidth="1"/>
    <col min="1291" max="1536" width="7.19921875" style="68" customWidth="1"/>
    <col min="1537" max="1537" width="1.59765625" style="68" customWidth="1"/>
    <col min="1538" max="1538" width="2.09765625" style="68" customWidth="1"/>
    <col min="1539" max="1539" width="17.3984375" style="68" customWidth="1"/>
    <col min="1540" max="1540" width="7.19921875" style="68" customWidth="1"/>
    <col min="1541" max="1541" width="10.69921875" style="68" customWidth="1"/>
    <col min="1542" max="1542" width="11.09765625" style="68" customWidth="1"/>
    <col min="1543" max="1543" width="7.69921875" style="68" customWidth="1"/>
    <col min="1544" max="1544" width="9" style="68" bestFit="1" customWidth="1"/>
    <col min="1545" max="1545" width="9.59765625" style="68" bestFit="1" customWidth="1"/>
    <col min="1546" max="1546" width="1.8984375" style="68" customWidth="1"/>
    <col min="1547" max="1792" width="7.19921875" style="68" customWidth="1"/>
    <col min="1793" max="1793" width="1.59765625" style="68" customWidth="1"/>
    <col min="1794" max="1794" width="2.09765625" style="68" customWidth="1"/>
    <col min="1795" max="1795" width="17.3984375" style="68" customWidth="1"/>
    <col min="1796" max="1796" width="7.19921875" style="68" customWidth="1"/>
    <col min="1797" max="1797" width="10.69921875" style="68" customWidth="1"/>
    <col min="1798" max="1798" width="11.09765625" style="68" customWidth="1"/>
    <col min="1799" max="1799" width="7.69921875" style="68" customWidth="1"/>
    <col min="1800" max="1800" width="9" style="68" bestFit="1" customWidth="1"/>
    <col min="1801" max="1801" width="9.59765625" style="68" bestFit="1" customWidth="1"/>
    <col min="1802" max="1802" width="1.8984375" style="68" customWidth="1"/>
    <col min="1803" max="2048" width="7.19921875" style="68" customWidth="1"/>
    <col min="2049" max="2049" width="1.59765625" style="68" customWidth="1"/>
    <col min="2050" max="2050" width="2.09765625" style="68" customWidth="1"/>
    <col min="2051" max="2051" width="17.3984375" style="68" customWidth="1"/>
    <col min="2052" max="2052" width="7.19921875" style="68" customWidth="1"/>
    <col min="2053" max="2053" width="10.69921875" style="68" customWidth="1"/>
    <col min="2054" max="2054" width="11.09765625" style="68" customWidth="1"/>
    <col min="2055" max="2055" width="7.69921875" style="68" customWidth="1"/>
    <col min="2056" max="2056" width="9" style="68" bestFit="1" customWidth="1"/>
    <col min="2057" max="2057" width="9.59765625" style="68" bestFit="1" customWidth="1"/>
    <col min="2058" max="2058" width="1.8984375" style="68" customWidth="1"/>
    <col min="2059" max="2304" width="7.19921875" style="68" customWidth="1"/>
    <col min="2305" max="2305" width="1.59765625" style="68" customWidth="1"/>
    <col min="2306" max="2306" width="2.09765625" style="68" customWidth="1"/>
    <col min="2307" max="2307" width="17.3984375" style="68" customWidth="1"/>
    <col min="2308" max="2308" width="7.19921875" style="68" customWidth="1"/>
    <col min="2309" max="2309" width="10.69921875" style="68" customWidth="1"/>
    <col min="2310" max="2310" width="11.09765625" style="68" customWidth="1"/>
    <col min="2311" max="2311" width="7.69921875" style="68" customWidth="1"/>
    <col min="2312" max="2312" width="9" style="68" bestFit="1" customWidth="1"/>
    <col min="2313" max="2313" width="9.59765625" style="68" bestFit="1" customWidth="1"/>
    <col min="2314" max="2314" width="1.8984375" style="68" customWidth="1"/>
    <col min="2315" max="2560" width="7.19921875" style="68" customWidth="1"/>
    <col min="2561" max="2561" width="1.59765625" style="68" customWidth="1"/>
    <col min="2562" max="2562" width="2.09765625" style="68" customWidth="1"/>
    <col min="2563" max="2563" width="17.3984375" style="68" customWidth="1"/>
    <col min="2564" max="2564" width="7.19921875" style="68" customWidth="1"/>
    <col min="2565" max="2565" width="10.69921875" style="68" customWidth="1"/>
    <col min="2566" max="2566" width="11.09765625" style="68" customWidth="1"/>
    <col min="2567" max="2567" width="7.69921875" style="68" customWidth="1"/>
    <col min="2568" max="2568" width="9" style="68" bestFit="1" customWidth="1"/>
    <col min="2569" max="2569" width="9.59765625" style="68" bestFit="1" customWidth="1"/>
    <col min="2570" max="2570" width="1.8984375" style="68" customWidth="1"/>
    <col min="2571" max="2816" width="7.19921875" style="68" customWidth="1"/>
    <col min="2817" max="2817" width="1.59765625" style="68" customWidth="1"/>
    <col min="2818" max="2818" width="2.09765625" style="68" customWidth="1"/>
    <col min="2819" max="2819" width="17.3984375" style="68" customWidth="1"/>
    <col min="2820" max="2820" width="7.19921875" style="68" customWidth="1"/>
    <col min="2821" max="2821" width="10.69921875" style="68" customWidth="1"/>
    <col min="2822" max="2822" width="11.09765625" style="68" customWidth="1"/>
    <col min="2823" max="2823" width="7.69921875" style="68" customWidth="1"/>
    <col min="2824" max="2824" width="9" style="68" bestFit="1" customWidth="1"/>
    <col min="2825" max="2825" width="9.59765625" style="68" bestFit="1" customWidth="1"/>
    <col min="2826" max="2826" width="1.8984375" style="68" customWidth="1"/>
    <col min="2827" max="3072" width="7.19921875" style="68" customWidth="1"/>
    <col min="3073" max="3073" width="1.59765625" style="68" customWidth="1"/>
    <col min="3074" max="3074" width="2.09765625" style="68" customWidth="1"/>
    <col min="3075" max="3075" width="17.3984375" style="68" customWidth="1"/>
    <col min="3076" max="3076" width="7.19921875" style="68" customWidth="1"/>
    <col min="3077" max="3077" width="10.69921875" style="68" customWidth="1"/>
    <col min="3078" max="3078" width="11.09765625" style="68" customWidth="1"/>
    <col min="3079" max="3079" width="7.69921875" style="68" customWidth="1"/>
    <col min="3080" max="3080" width="9" style="68" bestFit="1" customWidth="1"/>
    <col min="3081" max="3081" width="9.59765625" style="68" bestFit="1" customWidth="1"/>
    <col min="3082" max="3082" width="1.8984375" style="68" customWidth="1"/>
    <col min="3083" max="3328" width="7.19921875" style="68" customWidth="1"/>
    <col min="3329" max="3329" width="1.59765625" style="68" customWidth="1"/>
    <col min="3330" max="3330" width="2.09765625" style="68" customWidth="1"/>
    <col min="3331" max="3331" width="17.3984375" style="68" customWidth="1"/>
    <col min="3332" max="3332" width="7.19921875" style="68" customWidth="1"/>
    <col min="3333" max="3333" width="10.69921875" style="68" customWidth="1"/>
    <col min="3334" max="3334" width="11.09765625" style="68" customWidth="1"/>
    <col min="3335" max="3335" width="7.69921875" style="68" customWidth="1"/>
    <col min="3336" max="3336" width="9" style="68" bestFit="1" customWidth="1"/>
    <col min="3337" max="3337" width="9.59765625" style="68" bestFit="1" customWidth="1"/>
    <col min="3338" max="3338" width="1.8984375" style="68" customWidth="1"/>
    <col min="3339" max="3584" width="7.19921875" style="68" customWidth="1"/>
    <col min="3585" max="3585" width="1.59765625" style="68" customWidth="1"/>
    <col min="3586" max="3586" width="2.09765625" style="68" customWidth="1"/>
    <col min="3587" max="3587" width="17.3984375" style="68" customWidth="1"/>
    <col min="3588" max="3588" width="7.19921875" style="68" customWidth="1"/>
    <col min="3589" max="3589" width="10.69921875" style="68" customWidth="1"/>
    <col min="3590" max="3590" width="11.09765625" style="68" customWidth="1"/>
    <col min="3591" max="3591" width="7.69921875" style="68" customWidth="1"/>
    <col min="3592" max="3592" width="9" style="68" bestFit="1" customWidth="1"/>
    <col min="3593" max="3593" width="9.59765625" style="68" bestFit="1" customWidth="1"/>
    <col min="3594" max="3594" width="1.8984375" style="68" customWidth="1"/>
    <col min="3595" max="3840" width="7.19921875" style="68" customWidth="1"/>
    <col min="3841" max="3841" width="1.59765625" style="68" customWidth="1"/>
    <col min="3842" max="3842" width="2.09765625" style="68" customWidth="1"/>
    <col min="3843" max="3843" width="17.3984375" style="68" customWidth="1"/>
    <col min="3844" max="3844" width="7.19921875" style="68" customWidth="1"/>
    <col min="3845" max="3845" width="10.69921875" style="68" customWidth="1"/>
    <col min="3846" max="3846" width="11.09765625" style="68" customWidth="1"/>
    <col min="3847" max="3847" width="7.69921875" style="68" customWidth="1"/>
    <col min="3848" max="3848" width="9" style="68" bestFit="1" customWidth="1"/>
    <col min="3849" max="3849" width="9.59765625" style="68" bestFit="1" customWidth="1"/>
    <col min="3850" max="3850" width="1.8984375" style="68" customWidth="1"/>
    <col min="3851" max="4096" width="7.19921875" style="68" customWidth="1"/>
    <col min="4097" max="4097" width="1.59765625" style="68" customWidth="1"/>
    <col min="4098" max="4098" width="2.09765625" style="68" customWidth="1"/>
    <col min="4099" max="4099" width="17.3984375" style="68" customWidth="1"/>
    <col min="4100" max="4100" width="7.19921875" style="68" customWidth="1"/>
    <col min="4101" max="4101" width="10.69921875" style="68" customWidth="1"/>
    <col min="4102" max="4102" width="11.09765625" style="68" customWidth="1"/>
    <col min="4103" max="4103" width="7.69921875" style="68" customWidth="1"/>
    <col min="4104" max="4104" width="9" style="68" bestFit="1" customWidth="1"/>
    <col min="4105" max="4105" width="9.59765625" style="68" bestFit="1" customWidth="1"/>
    <col min="4106" max="4106" width="1.8984375" style="68" customWidth="1"/>
    <col min="4107" max="4352" width="7.19921875" style="68" customWidth="1"/>
    <col min="4353" max="4353" width="1.59765625" style="68" customWidth="1"/>
    <col min="4354" max="4354" width="2.09765625" style="68" customWidth="1"/>
    <col min="4355" max="4355" width="17.3984375" style="68" customWidth="1"/>
    <col min="4356" max="4356" width="7.19921875" style="68" customWidth="1"/>
    <col min="4357" max="4357" width="10.69921875" style="68" customWidth="1"/>
    <col min="4358" max="4358" width="11.09765625" style="68" customWidth="1"/>
    <col min="4359" max="4359" width="7.69921875" style="68" customWidth="1"/>
    <col min="4360" max="4360" width="9" style="68" bestFit="1" customWidth="1"/>
    <col min="4361" max="4361" width="9.59765625" style="68" bestFit="1" customWidth="1"/>
    <col min="4362" max="4362" width="1.8984375" style="68" customWidth="1"/>
    <col min="4363" max="4608" width="7.19921875" style="68" customWidth="1"/>
    <col min="4609" max="4609" width="1.59765625" style="68" customWidth="1"/>
    <col min="4610" max="4610" width="2.09765625" style="68" customWidth="1"/>
    <col min="4611" max="4611" width="17.3984375" style="68" customWidth="1"/>
    <col min="4612" max="4612" width="7.19921875" style="68" customWidth="1"/>
    <col min="4613" max="4613" width="10.69921875" style="68" customWidth="1"/>
    <col min="4614" max="4614" width="11.09765625" style="68" customWidth="1"/>
    <col min="4615" max="4615" width="7.69921875" style="68" customWidth="1"/>
    <col min="4616" max="4616" width="9" style="68" bestFit="1" customWidth="1"/>
    <col min="4617" max="4617" width="9.59765625" style="68" bestFit="1" customWidth="1"/>
    <col min="4618" max="4618" width="1.8984375" style="68" customWidth="1"/>
    <col min="4619" max="4864" width="7.19921875" style="68" customWidth="1"/>
    <col min="4865" max="4865" width="1.59765625" style="68" customWidth="1"/>
    <col min="4866" max="4866" width="2.09765625" style="68" customWidth="1"/>
    <col min="4867" max="4867" width="17.3984375" style="68" customWidth="1"/>
    <col min="4868" max="4868" width="7.19921875" style="68" customWidth="1"/>
    <col min="4869" max="4869" width="10.69921875" style="68" customWidth="1"/>
    <col min="4870" max="4870" width="11.09765625" style="68" customWidth="1"/>
    <col min="4871" max="4871" width="7.69921875" style="68" customWidth="1"/>
    <col min="4872" max="4872" width="9" style="68" bestFit="1" customWidth="1"/>
    <col min="4873" max="4873" width="9.59765625" style="68" bestFit="1" customWidth="1"/>
    <col min="4874" max="4874" width="1.8984375" style="68" customWidth="1"/>
    <col min="4875" max="5120" width="7.19921875" style="68" customWidth="1"/>
    <col min="5121" max="5121" width="1.59765625" style="68" customWidth="1"/>
    <col min="5122" max="5122" width="2.09765625" style="68" customWidth="1"/>
    <col min="5123" max="5123" width="17.3984375" style="68" customWidth="1"/>
    <col min="5124" max="5124" width="7.19921875" style="68" customWidth="1"/>
    <col min="5125" max="5125" width="10.69921875" style="68" customWidth="1"/>
    <col min="5126" max="5126" width="11.09765625" style="68" customWidth="1"/>
    <col min="5127" max="5127" width="7.69921875" style="68" customWidth="1"/>
    <col min="5128" max="5128" width="9" style="68" bestFit="1" customWidth="1"/>
    <col min="5129" max="5129" width="9.59765625" style="68" bestFit="1" customWidth="1"/>
    <col min="5130" max="5130" width="1.8984375" style="68" customWidth="1"/>
    <col min="5131" max="5376" width="7.19921875" style="68" customWidth="1"/>
    <col min="5377" max="5377" width="1.59765625" style="68" customWidth="1"/>
    <col min="5378" max="5378" width="2.09765625" style="68" customWidth="1"/>
    <col min="5379" max="5379" width="17.3984375" style="68" customWidth="1"/>
    <col min="5380" max="5380" width="7.19921875" style="68" customWidth="1"/>
    <col min="5381" max="5381" width="10.69921875" style="68" customWidth="1"/>
    <col min="5382" max="5382" width="11.09765625" style="68" customWidth="1"/>
    <col min="5383" max="5383" width="7.69921875" style="68" customWidth="1"/>
    <col min="5384" max="5384" width="9" style="68" bestFit="1" customWidth="1"/>
    <col min="5385" max="5385" width="9.59765625" style="68" bestFit="1" customWidth="1"/>
    <col min="5386" max="5386" width="1.8984375" style="68" customWidth="1"/>
    <col min="5387" max="5632" width="7.19921875" style="68" customWidth="1"/>
    <col min="5633" max="5633" width="1.59765625" style="68" customWidth="1"/>
    <col min="5634" max="5634" width="2.09765625" style="68" customWidth="1"/>
    <col min="5635" max="5635" width="17.3984375" style="68" customWidth="1"/>
    <col min="5636" max="5636" width="7.19921875" style="68" customWidth="1"/>
    <col min="5637" max="5637" width="10.69921875" style="68" customWidth="1"/>
    <col min="5638" max="5638" width="11.09765625" style="68" customWidth="1"/>
    <col min="5639" max="5639" width="7.69921875" style="68" customWidth="1"/>
    <col min="5640" max="5640" width="9" style="68" bestFit="1" customWidth="1"/>
    <col min="5641" max="5641" width="9.59765625" style="68" bestFit="1" customWidth="1"/>
    <col min="5642" max="5642" width="1.8984375" style="68" customWidth="1"/>
    <col min="5643" max="5888" width="7.19921875" style="68" customWidth="1"/>
    <col min="5889" max="5889" width="1.59765625" style="68" customWidth="1"/>
    <col min="5890" max="5890" width="2.09765625" style="68" customWidth="1"/>
    <col min="5891" max="5891" width="17.3984375" style="68" customWidth="1"/>
    <col min="5892" max="5892" width="7.19921875" style="68" customWidth="1"/>
    <col min="5893" max="5893" width="10.69921875" style="68" customWidth="1"/>
    <col min="5894" max="5894" width="11.09765625" style="68" customWidth="1"/>
    <col min="5895" max="5895" width="7.69921875" style="68" customWidth="1"/>
    <col min="5896" max="5896" width="9" style="68" bestFit="1" customWidth="1"/>
    <col min="5897" max="5897" width="9.59765625" style="68" bestFit="1" customWidth="1"/>
    <col min="5898" max="5898" width="1.8984375" style="68" customWidth="1"/>
    <col min="5899" max="6144" width="7.19921875" style="68" customWidth="1"/>
    <col min="6145" max="6145" width="1.59765625" style="68" customWidth="1"/>
    <col min="6146" max="6146" width="2.09765625" style="68" customWidth="1"/>
    <col min="6147" max="6147" width="17.3984375" style="68" customWidth="1"/>
    <col min="6148" max="6148" width="7.19921875" style="68" customWidth="1"/>
    <col min="6149" max="6149" width="10.69921875" style="68" customWidth="1"/>
    <col min="6150" max="6150" width="11.09765625" style="68" customWidth="1"/>
    <col min="6151" max="6151" width="7.69921875" style="68" customWidth="1"/>
    <col min="6152" max="6152" width="9" style="68" bestFit="1" customWidth="1"/>
    <col min="6153" max="6153" width="9.59765625" style="68" bestFit="1" customWidth="1"/>
    <col min="6154" max="6154" width="1.8984375" style="68" customWidth="1"/>
    <col min="6155" max="6400" width="7.19921875" style="68" customWidth="1"/>
    <col min="6401" max="6401" width="1.59765625" style="68" customWidth="1"/>
    <col min="6402" max="6402" width="2.09765625" style="68" customWidth="1"/>
    <col min="6403" max="6403" width="17.3984375" style="68" customWidth="1"/>
    <col min="6404" max="6404" width="7.19921875" style="68" customWidth="1"/>
    <col min="6405" max="6405" width="10.69921875" style="68" customWidth="1"/>
    <col min="6406" max="6406" width="11.09765625" style="68" customWidth="1"/>
    <col min="6407" max="6407" width="7.69921875" style="68" customWidth="1"/>
    <col min="6408" max="6408" width="9" style="68" bestFit="1" customWidth="1"/>
    <col min="6409" max="6409" width="9.59765625" style="68" bestFit="1" customWidth="1"/>
    <col min="6410" max="6410" width="1.8984375" style="68" customWidth="1"/>
    <col min="6411" max="6656" width="7.19921875" style="68" customWidth="1"/>
    <col min="6657" max="6657" width="1.59765625" style="68" customWidth="1"/>
    <col min="6658" max="6658" width="2.09765625" style="68" customWidth="1"/>
    <col min="6659" max="6659" width="17.3984375" style="68" customWidth="1"/>
    <col min="6660" max="6660" width="7.19921875" style="68" customWidth="1"/>
    <col min="6661" max="6661" width="10.69921875" style="68" customWidth="1"/>
    <col min="6662" max="6662" width="11.09765625" style="68" customWidth="1"/>
    <col min="6663" max="6663" width="7.69921875" style="68" customWidth="1"/>
    <col min="6664" max="6664" width="9" style="68" bestFit="1" customWidth="1"/>
    <col min="6665" max="6665" width="9.59765625" style="68" bestFit="1" customWidth="1"/>
    <col min="6666" max="6666" width="1.8984375" style="68" customWidth="1"/>
    <col min="6667" max="6912" width="7.19921875" style="68" customWidth="1"/>
    <col min="6913" max="6913" width="1.59765625" style="68" customWidth="1"/>
    <col min="6914" max="6914" width="2.09765625" style="68" customWidth="1"/>
    <col min="6915" max="6915" width="17.3984375" style="68" customWidth="1"/>
    <col min="6916" max="6916" width="7.19921875" style="68" customWidth="1"/>
    <col min="6917" max="6917" width="10.69921875" style="68" customWidth="1"/>
    <col min="6918" max="6918" width="11.09765625" style="68" customWidth="1"/>
    <col min="6919" max="6919" width="7.69921875" style="68" customWidth="1"/>
    <col min="6920" max="6920" width="9" style="68" bestFit="1" customWidth="1"/>
    <col min="6921" max="6921" width="9.59765625" style="68" bestFit="1" customWidth="1"/>
    <col min="6922" max="6922" width="1.8984375" style="68" customWidth="1"/>
    <col min="6923" max="7168" width="7.19921875" style="68" customWidth="1"/>
    <col min="7169" max="7169" width="1.59765625" style="68" customWidth="1"/>
    <col min="7170" max="7170" width="2.09765625" style="68" customWidth="1"/>
    <col min="7171" max="7171" width="17.3984375" style="68" customWidth="1"/>
    <col min="7172" max="7172" width="7.19921875" style="68" customWidth="1"/>
    <col min="7173" max="7173" width="10.69921875" style="68" customWidth="1"/>
    <col min="7174" max="7174" width="11.09765625" style="68" customWidth="1"/>
    <col min="7175" max="7175" width="7.69921875" style="68" customWidth="1"/>
    <col min="7176" max="7176" width="9" style="68" bestFit="1" customWidth="1"/>
    <col min="7177" max="7177" width="9.59765625" style="68" bestFit="1" customWidth="1"/>
    <col min="7178" max="7178" width="1.8984375" style="68" customWidth="1"/>
    <col min="7179" max="7424" width="7.19921875" style="68" customWidth="1"/>
    <col min="7425" max="7425" width="1.59765625" style="68" customWidth="1"/>
    <col min="7426" max="7426" width="2.09765625" style="68" customWidth="1"/>
    <col min="7427" max="7427" width="17.3984375" style="68" customWidth="1"/>
    <col min="7428" max="7428" width="7.19921875" style="68" customWidth="1"/>
    <col min="7429" max="7429" width="10.69921875" style="68" customWidth="1"/>
    <col min="7430" max="7430" width="11.09765625" style="68" customWidth="1"/>
    <col min="7431" max="7431" width="7.69921875" style="68" customWidth="1"/>
    <col min="7432" max="7432" width="9" style="68" bestFit="1" customWidth="1"/>
    <col min="7433" max="7433" width="9.59765625" style="68" bestFit="1" customWidth="1"/>
    <col min="7434" max="7434" width="1.8984375" style="68" customWidth="1"/>
    <col min="7435" max="7680" width="7.19921875" style="68" customWidth="1"/>
    <col min="7681" max="7681" width="1.59765625" style="68" customWidth="1"/>
    <col min="7682" max="7682" width="2.09765625" style="68" customWidth="1"/>
    <col min="7683" max="7683" width="17.3984375" style="68" customWidth="1"/>
    <col min="7684" max="7684" width="7.19921875" style="68" customWidth="1"/>
    <col min="7685" max="7685" width="10.69921875" style="68" customWidth="1"/>
    <col min="7686" max="7686" width="11.09765625" style="68" customWidth="1"/>
    <col min="7687" max="7687" width="7.69921875" style="68" customWidth="1"/>
    <col min="7688" max="7688" width="9" style="68" bestFit="1" customWidth="1"/>
    <col min="7689" max="7689" width="9.59765625" style="68" bestFit="1" customWidth="1"/>
    <col min="7690" max="7690" width="1.8984375" style="68" customWidth="1"/>
    <col min="7691" max="7936" width="7.19921875" style="68" customWidth="1"/>
    <col min="7937" max="7937" width="1.59765625" style="68" customWidth="1"/>
    <col min="7938" max="7938" width="2.09765625" style="68" customWidth="1"/>
    <col min="7939" max="7939" width="17.3984375" style="68" customWidth="1"/>
    <col min="7940" max="7940" width="7.19921875" style="68" customWidth="1"/>
    <col min="7941" max="7941" width="10.69921875" style="68" customWidth="1"/>
    <col min="7942" max="7942" width="11.09765625" style="68" customWidth="1"/>
    <col min="7943" max="7943" width="7.69921875" style="68" customWidth="1"/>
    <col min="7944" max="7944" width="9" style="68" bestFit="1" customWidth="1"/>
    <col min="7945" max="7945" width="9.59765625" style="68" bestFit="1" customWidth="1"/>
    <col min="7946" max="7946" width="1.8984375" style="68" customWidth="1"/>
    <col min="7947" max="8192" width="7.19921875" style="68" customWidth="1"/>
    <col min="8193" max="8193" width="1.59765625" style="68" customWidth="1"/>
    <col min="8194" max="8194" width="2.09765625" style="68" customWidth="1"/>
    <col min="8195" max="8195" width="17.3984375" style="68" customWidth="1"/>
    <col min="8196" max="8196" width="7.19921875" style="68" customWidth="1"/>
    <col min="8197" max="8197" width="10.69921875" style="68" customWidth="1"/>
    <col min="8198" max="8198" width="11.09765625" style="68" customWidth="1"/>
    <col min="8199" max="8199" width="7.69921875" style="68" customWidth="1"/>
    <col min="8200" max="8200" width="9" style="68" bestFit="1" customWidth="1"/>
    <col min="8201" max="8201" width="9.59765625" style="68" bestFit="1" customWidth="1"/>
    <col min="8202" max="8202" width="1.8984375" style="68" customWidth="1"/>
    <col min="8203" max="8448" width="7.19921875" style="68" customWidth="1"/>
    <col min="8449" max="8449" width="1.59765625" style="68" customWidth="1"/>
    <col min="8450" max="8450" width="2.09765625" style="68" customWidth="1"/>
    <col min="8451" max="8451" width="17.3984375" style="68" customWidth="1"/>
    <col min="8452" max="8452" width="7.19921875" style="68" customWidth="1"/>
    <col min="8453" max="8453" width="10.69921875" style="68" customWidth="1"/>
    <col min="8454" max="8454" width="11.09765625" style="68" customWidth="1"/>
    <col min="8455" max="8455" width="7.69921875" style="68" customWidth="1"/>
    <col min="8456" max="8456" width="9" style="68" bestFit="1" customWidth="1"/>
    <col min="8457" max="8457" width="9.59765625" style="68" bestFit="1" customWidth="1"/>
    <col min="8458" max="8458" width="1.8984375" style="68" customWidth="1"/>
    <col min="8459" max="8704" width="7.19921875" style="68" customWidth="1"/>
    <col min="8705" max="8705" width="1.59765625" style="68" customWidth="1"/>
    <col min="8706" max="8706" width="2.09765625" style="68" customWidth="1"/>
    <col min="8707" max="8707" width="17.3984375" style="68" customWidth="1"/>
    <col min="8708" max="8708" width="7.19921875" style="68" customWidth="1"/>
    <col min="8709" max="8709" width="10.69921875" style="68" customWidth="1"/>
    <col min="8710" max="8710" width="11.09765625" style="68" customWidth="1"/>
    <col min="8711" max="8711" width="7.69921875" style="68" customWidth="1"/>
    <col min="8712" max="8712" width="9" style="68" bestFit="1" customWidth="1"/>
    <col min="8713" max="8713" width="9.59765625" style="68" bestFit="1" customWidth="1"/>
    <col min="8714" max="8714" width="1.8984375" style="68" customWidth="1"/>
    <col min="8715" max="8960" width="7.19921875" style="68" customWidth="1"/>
    <col min="8961" max="8961" width="1.59765625" style="68" customWidth="1"/>
    <col min="8962" max="8962" width="2.09765625" style="68" customWidth="1"/>
    <col min="8963" max="8963" width="17.3984375" style="68" customWidth="1"/>
    <col min="8964" max="8964" width="7.19921875" style="68" customWidth="1"/>
    <col min="8965" max="8965" width="10.69921875" style="68" customWidth="1"/>
    <col min="8966" max="8966" width="11.09765625" style="68" customWidth="1"/>
    <col min="8967" max="8967" width="7.69921875" style="68" customWidth="1"/>
    <col min="8968" max="8968" width="9" style="68" bestFit="1" customWidth="1"/>
    <col min="8969" max="8969" width="9.59765625" style="68" bestFit="1" customWidth="1"/>
    <col min="8970" max="8970" width="1.8984375" style="68" customWidth="1"/>
    <col min="8971" max="9216" width="7.19921875" style="68" customWidth="1"/>
    <col min="9217" max="9217" width="1.59765625" style="68" customWidth="1"/>
    <col min="9218" max="9218" width="2.09765625" style="68" customWidth="1"/>
    <col min="9219" max="9219" width="17.3984375" style="68" customWidth="1"/>
    <col min="9220" max="9220" width="7.19921875" style="68" customWidth="1"/>
    <col min="9221" max="9221" width="10.69921875" style="68" customWidth="1"/>
    <col min="9222" max="9222" width="11.09765625" style="68" customWidth="1"/>
    <col min="9223" max="9223" width="7.69921875" style="68" customWidth="1"/>
    <col min="9224" max="9224" width="9" style="68" bestFit="1" customWidth="1"/>
    <col min="9225" max="9225" width="9.59765625" style="68" bestFit="1" customWidth="1"/>
    <col min="9226" max="9226" width="1.8984375" style="68" customWidth="1"/>
    <col min="9227" max="9472" width="7.19921875" style="68" customWidth="1"/>
    <col min="9473" max="9473" width="1.59765625" style="68" customWidth="1"/>
    <col min="9474" max="9474" width="2.09765625" style="68" customWidth="1"/>
    <col min="9475" max="9475" width="17.3984375" style="68" customWidth="1"/>
    <col min="9476" max="9476" width="7.19921875" style="68" customWidth="1"/>
    <col min="9477" max="9477" width="10.69921875" style="68" customWidth="1"/>
    <col min="9478" max="9478" width="11.09765625" style="68" customWidth="1"/>
    <col min="9479" max="9479" width="7.69921875" style="68" customWidth="1"/>
    <col min="9480" max="9480" width="9" style="68" bestFit="1" customWidth="1"/>
    <col min="9481" max="9481" width="9.59765625" style="68" bestFit="1" customWidth="1"/>
    <col min="9482" max="9482" width="1.8984375" style="68" customWidth="1"/>
    <col min="9483" max="9728" width="7.19921875" style="68" customWidth="1"/>
    <col min="9729" max="9729" width="1.59765625" style="68" customWidth="1"/>
    <col min="9730" max="9730" width="2.09765625" style="68" customWidth="1"/>
    <col min="9731" max="9731" width="17.3984375" style="68" customWidth="1"/>
    <col min="9732" max="9732" width="7.19921875" style="68" customWidth="1"/>
    <col min="9733" max="9733" width="10.69921875" style="68" customWidth="1"/>
    <col min="9734" max="9734" width="11.09765625" style="68" customWidth="1"/>
    <col min="9735" max="9735" width="7.69921875" style="68" customWidth="1"/>
    <col min="9736" max="9736" width="9" style="68" bestFit="1" customWidth="1"/>
    <col min="9737" max="9737" width="9.59765625" style="68" bestFit="1" customWidth="1"/>
    <col min="9738" max="9738" width="1.8984375" style="68" customWidth="1"/>
    <col min="9739" max="9984" width="7.19921875" style="68" customWidth="1"/>
    <col min="9985" max="9985" width="1.59765625" style="68" customWidth="1"/>
    <col min="9986" max="9986" width="2.09765625" style="68" customWidth="1"/>
    <col min="9987" max="9987" width="17.3984375" style="68" customWidth="1"/>
    <col min="9988" max="9988" width="7.19921875" style="68" customWidth="1"/>
    <col min="9989" max="9989" width="10.69921875" style="68" customWidth="1"/>
    <col min="9990" max="9990" width="11.09765625" style="68" customWidth="1"/>
    <col min="9991" max="9991" width="7.69921875" style="68" customWidth="1"/>
    <col min="9992" max="9992" width="9" style="68" bestFit="1" customWidth="1"/>
    <col min="9993" max="9993" width="9.59765625" style="68" bestFit="1" customWidth="1"/>
    <col min="9994" max="9994" width="1.8984375" style="68" customWidth="1"/>
    <col min="9995" max="10240" width="7.19921875" style="68" customWidth="1"/>
    <col min="10241" max="10241" width="1.59765625" style="68" customWidth="1"/>
    <col min="10242" max="10242" width="2.09765625" style="68" customWidth="1"/>
    <col min="10243" max="10243" width="17.3984375" style="68" customWidth="1"/>
    <col min="10244" max="10244" width="7.19921875" style="68" customWidth="1"/>
    <col min="10245" max="10245" width="10.69921875" style="68" customWidth="1"/>
    <col min="10246" max="10246" width="11.09765625" style="68" customWidth="1"/>
    <col min="10247" max="10247" width="7.69921875" style="68" customWidth="1"/>
    <col min="10248" max="10248" width="9" style="68" bestFit="1" customWidth="1"/>
    <col min="10249" max="10249" width="9.59765625" style="68" bestFit="1" customWidth="1"/>
    <col min="10250" max="10250" width="1.8984375" style="68" customWidth="1"/>
    <col min="10251" max="10496" width="7.19921875" style="68" customWidth="1"/>
    <col min="10497" max="10497" width="1.59765625" style="68" customWidth="1"/>
    <col min="10498" max="10498" width="2.09765625" style="68" customWidth="1"/>
    <col min="10499" max="10499" width="17.3984375" style="68" customWidth="1"/>
    <col min="10500" max="10500" width="7.19921875" style="68" customWidth="1"/>
    <col min="10501" max="10501" width="10.69921875" style="68" customWidth="1"/>
    <col min="10502" max="10502" width="11.09765625" style="68" customWidth="1"/>
    <col min="10503" max="10503" width="7.69921875" style="68" customWidth="1"/>
    <col min="10504" max="10504" width="9" style="68" bestFit="1" customWidth="1"/>
    <col min="10505" max="10505" width="9.59765625" style="68" bestFit="1" customWidth="1"/>
    <col min="10506" max="10506" width="1.8984375" style="68" customWidth="1"/>
    <col min="10507" max="10752" width="7.19921875" style="68" customWidth="1"/>
    <col min="10753" max="10753" width="1.59765625" style="68" customWidth="1"/>
    <col min="10754" max="10754" width="2.09765625" style="68" customWidth="1"/>
    <col min="10755" max="10755" width="17.3984375" style="68" customWidth="1"/>
    <col min="10756" max="10756" width="7.19921875" style="68" customWidth="1"/>
    <col min="10757" max="10757" width="10.69921875" style="68" customWidth="1"/>
    <col min="10758" max="10758" width="11.09765625" style="68" customWidth="1"/>
    <col min="10759" max="10759" width="7.69921875" style="68" customWidth="1"/>
    <col min="10760" max="10760" width="9" style="68" bestFit="1" customWidth="1"/>
    <col min="10761" max="10761" width="9.59765625" style="68" bestFit="1" customWidth="1"/>
    <col min="10762" max="10762" width="1.8984375" style="68" customWidth="1"/>
    <col min="10763" max="11008" width="7.19921875" style="68" customWidth="1"/>
    <col min="11009" max="11009" width="1.59765625" style="68" customWidth="1"/>
    <col min="11010" max="11010" width="2.09765625" style="68" customWidth="1"/>
    <col min="11011" max="11011" width="17.3984375" style="68" customWidth="1"/>
    <col min="11012" max="11012" width="7.19921875" style="68" customWidth="1"/>
    <col min="11013" max="11013" width="10.69921875" style="68" customWidth="1"/>
    <col min="11014" max="11014" width="11.09765625" style="68" customWidth="1"/>
    <col min="11015" max="11015" width="7.69921875" style="68" customWidth="1"/>
    <col min="11016" max="11016" width="9" style="68" bestFit="1" customWidth="1"/>
    <col min="11017" max="11017" width="9.59765625" style="68" bestFit="1" customWidth="1"/>
    <col min="11018" max="11018" width="1.8984375" style="68" customWidth="1"/>
    <col min="11019" max="11264" width="7.19921875" style="68" customWidth="1"/>
    <col min="11265" max="11265" width="1.59765625" style="68" customWidth="1"/>
    <col min="11266" max="11266" width="2.09765625" style="68" customWidth="1"/>
    <col min="11267" max="11267" width="17.3984375" style="68" customWidth="1"/>
    <col min="11268" max="11268" width="7.19921875" style="68" customWidth="1"/>
    <col min="11269" max="11269" width="10.69921875" style="68" customWidth="1"/>
    <col min="11270" max="11270" width="11.09765625" style="68" customWidth="1"/>
    <col min="11271" max="11271" width="7.69921875" style="68" customWidth="1"/>
    <col min="11272" max="11272" width="9" style="68" bestFit="1" customWidth="1"/>
    <col min="11273" max="11273" width="9.59765625" style="68" bestFit="1" customWidth="1"/>
    <col min="11274" max="11274" width="1.8984375" style="68" customWidth="1"/>
    <col min="11275" max="11520" width="7.19921875" style="68" customWidth="1"/>
    <col min="11521" max="11521" width="1.59765625" style="68" customWidth="1"/>
    <col min="11522" max="11522" width="2.09765625" style="68" customWidth="1"/>
    <col min="11523" max="11523" width="17.3984375" style="68" customWidth="1"/>
    <col min="11524" max="11524" width="7.19921875" style="68" customWidth="1"/>
    <col min="11525" max="11525" width="10.69921875" style="68" customWidth="1"/>
    <col min="11526" max="11526" width="11.09765625" style="68" customWidth="1"/>
    <col min="11527" max="11527" width="7.69921875" style="68" customWidth="1"/>
    <col min="11528" max="11528" width="9" style="68" bestFit="1" customWidth="1"/>
    <col min="11529" max="11529" width="9.59765625" style="68" bestFit="1" customWidth="1"/>
    <col min="11530" max="11530" width="1.8984375" style="68" customWidth="1"/>
    <col min="11531" max="11776" width="7.19921875" style="68" customWidth="1"/>
    <col min="11777" max="11777" width="1.59765625" style="68" customWidth="1"/>
    <col min="11778" max="11778" width="2.09765625" style="68" customWidth="1"/>
    <col min="11779" max="11779" width="17.3984375" style="68" customWidth="1"/>
    <col min="11780" max="11780" width="7.19921875" style="68" customWidth="1"/>
    <col min="11781" max="11781" width="10.69921875" style="68" customWidth="1"/>
    <col min="11782" max="11782" width="11.09765625" style="68" customWidth="1"/>
    <col min="11783" max="11783" width="7.69921875" style="68" customWidth="1"/>
    <col min="11784" max="11784" width="9" style="68" bestFit="1" customWidth="1"/>
    <col min="11785" max="11785" width="9.59765625" style="68" bestFit="1" customWidth="1"/>
    <col min="11786" max="11786" width="1.8984375" style="68" customWidth="1"/>
    <col min="11787" max="12032" width="7.19921875" style="68" customWidth="1"/>
    <col min="12033" max="12033" width="1.59765625" style="68" customWidth="1"/>
    <col min="12034" max="12034" width="2.09765625" style="68" customWidth="1"/>
    <col min="12035" max="12035" width="17.3984375" style="68" customWidth="1"/>
    <col min="12036" max="12036" width="7.19921875" style="68" customWidth="1"/>
    <col min="12037" max="12037" width="10.69921875" style="68" customWidth="1"/>
    <col min="12038" max="12038" width="11.09765625" style="68" customWidth="1"/>
    <col min="12039" max="12039" width="7.69921875" style="68" customWidth="1"/>
    <col min="12040" max="12040" width="9" style="68" bestFit="1" customWidth="1"/>
    <col min="12041" max="12041" width="9.59765625" style="68" bestFit="1" customWidth="1"/>
    <col min="12042" max="12042" width="1.8984375" style="68" customWidth="1"/>
    <col min="12043" max="12288" width="7.19921875" style="68" customWidth="1"/>
    <col min="12289" max="12289" width="1.59765625" style="68" customWidth="1"/>
    <col min="12290" max="12290" width="2.09765625" style="68" customWidth="1"/>
    <col min="12291" max="12291" width="17.3984375" style="68" customWidth="1"/>
    <col min="12292" max="12292" width="7.19921875" style="68" customWidth="1"/>
    <col min="12293" max="12293" width="10.69921875" style="68" customWidth="1"/>
    <col min="12294" max="12294" width="11.09765625" style="68" customWidth="1"/>
    <col min="12295" max="12295" width="7.69921875" style="68" customWidth="1"/>
    <col min="12296" max="12296" width="9" style="68" bestFit="1" customWidth="1"/>
    <col min="12297" max="12297" width="9.59765625" style="68" bestFit="1" customWidth="1"/>
    <col min="12298" max="12298" width="1.8984375" style="68" customWidth="1"/>
    <col min="12299" max="12544" width="7.19921875" style="68" customWidth="1"/>
    <col min="12545" max="12545" width="1.59765625" style="68" customWidth="1"/>
    <col min="12546" max="12546" width="2.09765625" style="68" customWidth="1"/>
    <col min="12547" max="12547" width="17.3984375" style="68" customWidth="1"/>
    <col min="12548" max="12548" width="7.19921875" style="68" customWidth="1"/>
    <col min="12549" max="12549" width="10.69921875" style="68" customWidth="1"/>
    <col min="12550" max="12550" width="11.09765625" style="68" customWidth="1"/>
    <col min="12551" max="12551" width="7.69921875" style="68" customWidth="1"/>
    <col min="12552" max="12552" width="9" style="68" bestFit="1" customWidth="1"/>
    <col min="12553" max="12553" width="9.59765625" style="68" bestFit="1" customWidth="1"/>
    <col min="12554" max="12554" width="1.8984375" style="68" customWidth="1"/>
    <col min="12555" max="12800" width="7.19921875" style="68" customWidth="1"/>
    <col min="12801" max="12801" width="1.59765625" style="68" customWidth="1"/>
    <col min="12802" max="12802" width="2.09765625" style="68" customWidth="1"/>
    <col min="12803" max="12803" width="17.3984375" style="68" customWidth="1"/>
    <col min="12804" max="12804" width="7.19921875" style="68" customWidth="1"/>
    <col min="12805" max="12805" width="10.69921875" style="68" customWidth="1"/>
    <col min="12806" max="12806" width="11.09765625" style="68" customWidth="1"/>
    <col min="12807" max="12807" width="7.69921875" style="68" customWidth="1"/>
    <col min="12808" max="12808" width="9" style="68" bestFit="1" customWidth="1"/>
    <col min="12809" max="12809" width="9.59765625" style="68" bestFit="1" customWidth="1"/>
    <col min="12810" max="12810" width="1.8984375" style="68" customWidth="1"/>
    <col min="12811" max="13056" width="7.19921875" style="68" customWidth="1"/>
    <col min="13057" max="13057" width="1.59765625" style="68" customWidth="1"/>
    <col min="13058" max="13058" width="2.09765625" style="68" customWidth="1"/>
    <col min="13059" max="13059" width="17.3984375" style="68" customWidth="1"/>
    <col min="13060" max="13060" width="7.19921875" style="68" customWidth="1"/>
    <col min="13061" max="13061" width="10.69921875" style="68" customWidth="1"/>
    <col min="13062" max="13062" width="11.09765625" style="68" customWidth="1"/>
    <col min="13063" max="13063" width="7.69921875" style="68" customWidth="1"/>
    <col min="13064" max="13064" width="9" style="68" bestFit="1" customWidth="1"/>
    <col min="13065" max="13065" width="9.59765625" style="68" bestFit="1" customWidth="1"/>
    <col min="13066" max="13066" width="1.8984375" style="68" customWidth="1"/>
    <col min="13067" max="13312" width="7.19921875" style="68" customWidth="1"/>
    <col min="13313" max="13313" width="1.59765625" style="68" customWidth="1"/>
    <col min="13314" max="13314" width="2.09765625" style="68" customWidth="1"/>
    <col min="13315" max="13315" width="17.3984375" style="68" customWidth="1"/>
    <col min="13316" max="13316" width="7.19921875" style="68" customWidth="1"/>
    <col min="13317" max="13317" width="10.69921875" style="68" customWidth="1"/>
    <col min="13318" max="13318" width="11.09765625" style="68" customWidth="1"/>
    <col min="13319" max="13319" width="7.69921875" style="68" customWidth="1"/>
    <col min="13320" max="13320" width="9" style="68" bestFit="1" customWidth="1"/>
    <col min="13321" max="13321" width="9.59765625" style="68" bestFit="1" customWidth="1"/>
    <col min="13322" max="13322" width="1.8984375" style="68" customWidth="1"/>
    <col min="13323" max="13568" width="7.19921875" style="68" customWidth="1"/>
    <col min="13569" max="13569" width="1.59765625" style="68" customWidth="1"/>
    <col min="13570" max="13570" width="2.09765625" style="68" customWidth="1"/>
    <col min="13571" max="13571" width="17.3984375" style="68" customWidth="1"/>
    <col min="13572" max="13572" width="7.19921875" style="68" customWidth="1"/>
    <col min="13573" max="13573" width="10.69921875" style="68" customWidth="1"/>
    <col min="13574" max="13574" width="11.09765625" style="68" customWidth="1"/>
    <col min="13575" max="13575" width="7.69921875" style="68" customWidth="1"/>
    <col min="13576" max="13576" width="9" style="68" bestFit="1" customWidth="1"/>
    <col min="13577" max="13577" width="9.59765625" style="68" bestFit="1" customWidth="1"/>
    <col min="13578" max="13578" width="1.8984375" style="68" customWidth="1"/>
    <col min="13579" max="13824" width="7.19921875" style="68" customWidth="1"/>
    <col min="13825" max="13825" width="1.59765625" style="68" customWidth="1"/>
    <col min="13826" max="13826" width="2.09765625" style="68" customWidth="1"/>
    <col min="13827" max="13827" width="17.3984375" style="68" customWidth="1"/>
    <col min="13828" max="13828" width="7.19921875" style="68" customWidth="1"/>
    <col min="13829" max="13829" width="10.69921875" style="68" customWidth="1"/>
    <col min="13830" max="13830" width="11.09765625" style="68" customWidth="1"/>
    <col min="13831" max="13831" width="7.69921875" style="68" customWidth="1"/>
    <col min="13832" max="13832" width="9" style="68" bestFit="1" customWidth="1"/>
    <col min="13833" max="13833" width="9.59765625" style="68" bestFit="1" customWidth="1"/>
    <col min="13834" max="13834" width="1.8984375" style="68" customWidth="1"/>
    <col min="13835" max="14080" width="7.19921875" style="68" customWidth="1"/>
    <col min="14081" max="14081" width="1.59765625" style="68" customWidth="1"/>
    <col min="14082" max="14082" width="2.09765625" style="68" customWidth="1"/>
    <col min="14083" max="14083" width="17.3984375" style="68" customWidth="1"/>
    <col min="14084" max="14084" width="7.19921875" style="68" customWidth="1"/>
    <col min="14085" max="14085" width="10.69921875" style="68" customWidth="1"/>
    <col min="14086" max="14086" width="11.09765625" style="68" customWidth="1"/>
    <col min="14087" max="14087" width="7.69921875" style="68" customWidth="1"/>
    <col min="14088" max="14088" width="9" style="68" bestFit="1" customWidth="1"/>
    <col min="14089" max="14089" width="9.59765625" style="68" bestFit="1" customWidth="1"/>
    <col min="14090" max="14090" width="1.8984375" style="68" customWidth="1"/>
    <col min="14091" max="14336" width="7.19921875" style="68" customWidth="1"/>
    <col min="14337" max="14337" width="1.59765625" style="68" customWidth="1"/>
    <col min="14338" max="14338" width="2.09765625" style="68" customWidth="1"/>
    <col min="14339" max="14339" width="17.3984375" style="68" customWidth="1"/>
    <col min="14340" max="14340" width="7.19921875" style="68" customWidth="1"/>
    <col min="14341" max="14341" width="10.69921875" style="68" customWidth="1"/>
    <col min="14342" max="14342" width="11.09765625" style="68" customWidth="1"/>
    <col min="14343" max="14343" width="7.69921875" style="68" customWidth="1"/>
    <col min="14344" max="14344" width="9" style="68" bestFit="1" customWidth="1"/>
    <col min="14345" max="14345" width="9.59765625" style="68" bestFit="1" customWidth="1"/>
    <col min="14346" max="14346" width="1.8984375" style="68" customWidth="1"/>
    <col min="14347" max="14592" width="7.19921875" style="68" customWidth="1"/>
    <col min="14593" max="14593" width="1.59765625" style="68" customWidth="1"/>
    <col min="14594" max="14594" width="2.09765625" style="68" customWidth="1"/>
    <col min="14595" max="14595" width="17.3984375" style="68" customWidth="1"/>
    <col min="14596" max="14596" width="7.19921875" style="68" customWidth="1"/>
    <col min="14597" max="14597" width="10.69921875" style="68" customWidth="1"/>
    <col min="14598" max="14598" width="11.09765625" style="68" customWidth="1"/>
    <col min="14599" max="14599" width="7.69921875" style="68" customWidth="1"/>
    <col min="14600" max="14600" width="9" style="68" bestFit="1" customWidth="1"/>
    <col min="14601" max="14601" width="9.59765625" style="68" bestFit="1" customWidth="1"/>
    <col min="14602" max="14602" width="1.8984375" style="68" customWidth="1"/>
    <col min="14603" max="14848" width="7.19921875" style="68" customWidth="1"/>
    <col min="14849" max="14849" width="1.59765625" style="68" customWidth="1"/>
    <col min="14850" max="14850" width="2.09765625" style="68" customWidth="1"/>
    <col min="14851" max="14851" width="17.3984375" style="68" customWidth="1"/>
    <col min="14852" max="14852" width="7.19921875" style="68" customWidth="1"/>
    <col min="14853" max="14853" width="10.69921875" style="68" customWidth="1"/>
    <col min="14854" max="14854" width="11.09765625" style="68" customWidth="1"/>
    <col min="14855" max="14855" width="7.69921875" style="68" customWidth="1"/>
    <col min="14856" max="14856" width="9" style="68" bestFit="1" customWidth="1"/>
    <col min="14857" max="14857" width="9.59765625" style="68" bestFit="1" customWidth="1"/>
    <col min="14858" max="14858" width="1.8984375" style="68" customWidth="1"/>
    <col min="14859" max="15104" width="7.19921875" style="68" customWidth="1"/>
    <col min="15105" max="15105" width="1.59765625" style="68" customWidth="1"/>
    <col min="15106" max="15106" width="2.09765625" style="68" customWidth="1"/>
    <col min="15107" max="15107" width="17.3984375" style="68" customWidth="1"/>
    <col min="15108" max="15108" width="7.19921875" style="68" customWidth="1"/>
    <col min="15109" max="15109" width="10.69921875" style="68" customWidth="1"/>
    <col min="15110" max="15110" width="11.09765625" style="68" customWidth="1"/>
    <col min="15111" max="15111" width="7.69921875" style="68" customWidth="1"/>
    <col min="15112" max="15112" width="9" style="68" bestFit="1" customWidth="1"/>
    <col min="15113" max="15113" width="9.59765625" style="68" bestFit="1" customWidth="1"/>
    <col min="15114" max="15114" width="1.8984375" style="68" customWidth="1"/>
    <col min="15115" max="15360" width="7.19921875" style="68" customWidth="1"/>
    <col min="15361" max="15361" width="1.59765625" style="68" customWidth="1"/>
    <col min="15362" max="15362" width="2.09765625" style="68" customWidth="1"/>
    <col min="15363" max="15363" width="17.3984375" style="68" customWidth="1"/>
    <col min="15364" max="15364" width="7.19921875" style="68" customWidth="1"/>
    <col min="15365" max="15365" width="10.69921875" style="68" customWidth="1"/>
    <col min="15366" max="15366" width="11.09765625" style="68" customWidth="1"/>
    <col min="15367" max="15367" width="7.69921875" style="68" customWidth="1"/>
    <col min="15368" max="15368" width="9" style="68" bestFit="1" customWidth="1"/>
    <col min="15369" max="15369" width="9.59765625" style="68" bestFit="1" customWidth="1"/>
    <col min="15370" max="15370" width="1.8984375" style="68" customWidth="1"/>
    <col min="15371" max="15616" width="7.19921875" style="68" customWidth="1"/>
    <col min="15617" max="15617" width="1.59765625" style="68" customWidth="1"/>
    <col min="15618" max="15618" width="2.09765625" style="68" customWidth="1"/>
    <col min="15619" max="15619" width="17.3984375" style="68" customWidth="1"/>
    <col min="15620" max="15620" width="7.19921875" style="68" customWidth="1"/>
    <col min="15621" max="15621" width="10.69921875" style="68" customWidth="1"/>
    <col min="15622" max="15622" width="11.09765625" style="68" customWidth="1"/>
    <col min="15623" max="15623" width="7.69921875" style="68" customWidth="1"/>
    <col min="15624" max="15624" width="9" style="68" bestFit="1" customWidth="1"/>
    <col min="15625" max="15625" width="9.59765625" style="68" bestFit="1" customWidth="1"/>
    <col min="15626" max="15626" width="1.8984375" style="68" customWidth="1"/>
    <col min="15627" max="15872" width="7.19921875" style="68" customWidth="1"/>
    <col min="15873" max="15873" width="1.59765625" style="68" customWidth="1"/>
    <col min="15874" max="15874" width="2.09765625" style="68" customWidth="1"/>
    <col min="15875" max="15875" width="17.3984375" style="68" customWidth="1"/>
    <col min="15876" max="15876" width="7.19921875" style="68" customWidth="1"/>
    <col min="15877" max="15877" width="10.69921875" style="68" customWidth="1"/>
    <col min="15878" max="15878" width="11.09765625" style="68" customWidth="1"/>
    <col min="15879" max="15879" width="7.69921875" style="68" customWidth="1"/>
    <col min="15880" max="15880" width="9" style="68" bestFit="1" customWidth="1"/>
    <col min="15881" max="15881" width="9.59765625" style="68" bestFit="1" customWidth="1"/>
    <col min="15882" max="15882" width="1.8984375" style="68" customWidth="1"/>
    <col min="15883" max="16128" width="7.19921875" style="68" customWidth="1"/>
    <col min="16129" max="16129" width="1.59765625" style="68" customWidth="1"/>
    <col min="16130" max="16130" width="2.09765625" style="68" customWidth="1"/>
    <col min="16131" max="16131" width="17.3984375" style="68" customWidth="1"/>
    <col min="16132" max="16132" width="7.19921875" style="68" customWidth="1"/>
    <col min="16133" max="16133" width="10.69921875" style="68" customWidth="1"/>
    <col min="16134" max="16134" width="11.09765625" style="68" customWidth="1"/>
    <col min="16135" max="16135" width="7.69921875" style="68" customWidth="1"/>
    <col min="16136" max="16136" width="9" style="68" bestFit="1" customWidth="1"/>
    <col min="16137" max="16137" width="9.59765625" style="68" bestFit="1" customWidth="1"/>
    <col min="16138" max="16138" width="1.8984375" style="68" customWidth="1"/>
    <col min="16139" max="16384" width="7.19921875" style="68" customWidth="1"/>
  </cols>
  <sheetData>
    <row r="2" spans="2:3" ht="17.4">
      <c r="B2" s="376" t="str">
        <f>Índice!B1</f>
        <v>VARRIÇÃO MANUAL DE VIAS E LOGRADOUROS PÚBLICOS.</v>
      </c>
      <c r="C2" s="69"/>
    </row>
    <row r="3" spans="2:9" ht="13.8" thickBot="1">
      <c r="B3" s="451"/>
      <c r="C3" s="451"/>
      <c r="D3" s="208"/>
      <c r="E3" s="208"/>
      <c r="F3" s="208"/>
      <c r="G3" s="208"/>
      <c r="H3" s="208"/>
      <c r="I3" s="208"/>
    </row>
    <row r="4" spans="2:9" ht="16.2" thickTop="1">
      <c r="B4" s="70"/>
      <c r="C4" s="71"/>
      <c r="D4" s="71"/>
      <c r="E4" s="71"/>
      <c r="F4" s="71"/>
      <c r="G4" s="71"/>
      <c r="H4" s="72" t="s">
        <v>39</v>
      </c>
      <c r="I4" s="73"/>
    </row>
    <row r="5" spans="2:9" ht="20.25" customHeight="1">
      <c r="B5" s="74" t="s">
        <v>161</v>
      </c>
      <c r="C5" s="75"/>
      <c r="D5" s="75"/>
      <c r="E5" s="75"/>
      <c r="F5" s="75"/>
      <c r="G5" s="75"/>
      <c r="H5" s="455"/>
      <c r="I5" s="456"/>
    </row>
    <row r="6" spans="2:9" ht="13.8" thickBot="1">
      <c r="B6" s="76"/>
      <c r="C6" s="71"/>
      <c r="D6" s="71"/>
      <c r="E6" s="71"/>
      <c r="F6" s="71"/>
      <c r="G6" s="71"/>
      <c r="H6" s="77"/>
      <c r="I6" s="73"/>
    </row>
    <row r="7" spans="2:9" ht="13.8" thickTop="1">
      <c r="B7" s="78" t="s">
        <v>40</v>
      </c>
      <c r="C7" s="79"/>
      <c r="D7" s="80"/>
      <c r="E7" s="80"/>
      <c r="F7" s="81"/>
      <c r="G7" s="82" t="s">
        <v>41</v>
      </c>
      <c r="H7" s="83"/>
      <c r="I7" s="84"/>
    </row>
    <row r="8" spans="2:9" ht="14.25">
      <c r="B8" s="85"/>
      <c r="C8" s="457" t="s">
        <v>42</v>
      </c>
      <c r="D8" s="457"/>
      <c r="E8" s="458"/>
      <c r="F8" s="86"/>
      <c r="G8" s="71"/>
      <c r="H8" s="71"/>
      <c r="I8" s="73"/>
    </row>
    <row r="9" spans="2:9" ht="13.8" thickBot="1">
      <c r="B9" s="87"/>
      <c r="C9" s="88"/>
      <c r="D9" s="89"/>
      <c r="E9" s="90"/>
      <c r="F9" s="91" t="s">
        <v>43</v>
      </c>
      <c r="G9" s="92"/>
      <c r="H9" s="92"/>
      <c r="I9" s="93"/>
    </row>
    <row r="10" spans="2:9" ht="14.25">
      <c r="B10" s="94">
        <v>1</v>
      </c>
      <c r="C10" s="95" t="s">
        <v>29</v>
      </c>
      <c r="D10" s="96"/>
      <c r="E10" s="97"/>
      <c r="F10" s="98" t="e">
        <f>'2-Mão de obra'!D31</f>
        <v>#DIV/0!</v>
      </c>
      <c r="G10" s="99" t="e">
        <f>F10/F$15</f>
        <v>#DIV/0!</v>
      </c>
      <c r="H10" s="71" t="s">
        <v>148</v>
      </c>
      <c r="I10" s="73"/>
    </row>
    <row r="11" spans="2:9" ht="13.5" customHeight="1">
      <c r="B11" s="100">
        <v>2</v>
      </c>
      <c r="C11" s="101" t="s">
        <v>56</v>
      </c>
      <c r="D11" s="102"/>
      <c r="E11" s="103"/>
      <c r="F11" s="104">
        <f>'4-EPI'!D17</f>
        <v>0</v>
      </c>
      <c r="G11" s="105" t="e">
        <f>F11/F$15</f>
        <v>#DIV/0!</v>
      </c>
      <c r="H11" s="106"/>
      <c r="I11" s="107"/>
    </row>
    <row r="12" spans="2:9" ht="13.8">
      <c r="B12" s="108">
        <v>3</v>
      </c>
      <c r="C12" s="109"/>
      <c r="D12" s="110"/>
      <c r="E12" s="111"/>
      <c r="F12" s="112"/>
      <c r="G12" s="105"/>
      <c r="H12" s="71" t="s">
        <v>172</v>
      </c>
      <c r="I12" s="113" t="e">
        <f>H37</f>
        <v>#DIV/0!</v>
      </c>
    </row>
    <row r="13" spans="2:9" ht="14.25">
      <c r="B13" s="108">
        <v>4</v>
      </c>
      <c r="C13" s="109"/>
      <c r="D13" s="110"/>
      <c r="E13" s="111"/>
      <c r="F13" s="112"/>
      <c r="G13" s="105"/>
      <c r="H13" s="71"/>
      <c r="I13" s="73"/>
    </row>
    <row r="14" spans="2:9" ht="13.8" thickBot="1">
      <c r="B14" s="114">
        <v>5</v>
      </c>
      <c r="C14" s="115"/>
      <c r="D14" s="116"/>
      <c r="E14" s="117"/>
      <c r="F14" s="118"/>
      <c r="G14" s="119"/>
      <c r="H14" s="71"/>
      <c r="I14" s="73"/>
    </row>
    <row r="15" spans="2:9" ht="18" customHeight="1" thickBot="1">
      <c r="B15" s="120">
        <v>6</v>
      </c>
      <c r="C15" s="459" t="s">
        <v>174</v>
      </c>
      <c r="D15" s="460"/>
      <c r="E15" s="461"/>
      <c r="F15" s="121" t="e">
        <f>SUM(F10:F14)</f>
        <v>#DIV/0!</v>
      </c>
      <c r="G15" s="122" t="e">
        <f>F15/F$15</f>
        <v>#DIV/0!</v>
      </c>
      <c r="H15" s="92"/>
      <c r="I15" s="93"/>
    </row>
    <row r="16" spans="2:9" ht="16.2" thickBot="1">
      <c r="B16" s="123" t="s">
        <v>44</v>
      </c>
      <c r="C16" s="124"/>
      <c r="D16" s="125"/>
      <c r="E16" s="125"/>
      <c r="F16" s="126"/>
      <c r="G16" s="71" t="s">
        <v>75</v>
      </c>
      <c r="H16" s="127"/>
      <c r="I16" s="73"/>
    </row>
    <row r="17" spans="2:9" ht="16.5" customHeight="1">
      <c r="B17" s="462" t="s">
        <v>19</v>
      </c>
      <c r="C17" s="463"/>
      <c r="D17" s="463"/>
      <c r="E17" s="464"/>
      <c r="F17" s="128"/>
      <c r="G17" s="455"/>
      <c r="H17" s="465"/>
      <c r="I17" s="456"/>
    </row>
    <row r="18" spans="2:9" ht="13.8" thickBot="1">
      <c r="B18" s="87"/>
      <c r="C18" s="89"/>
      <c r="D18" s="129"/>
      <c r="E18" s="130"/>
      <c r="F18" s="131" t="s">
        <v>43</v>
      </c>
      <c r="G18" s="71"/>
      <c r="H18" s="71"/>
      <c r="I18" s="73"/>
    </row>
    <row r="19" spans="2:9" ht="14.25">
      <c r="B19" s="94">
        <v>8</v>
      </c>
      <c r="C19" s="132" t="s">
        <v>203</v>
      </c>
      <c r="D19" s="133"/>
      <c r="E19" s="97"/>
      <c r="F19" s="98" t="e">
        <f>'1-Dimensionamento'!G37</f>
        <v>#DIV/0!</v>
      </c>
      <c r="G19" s="134" t="e">
        <f>F19/F$31</f>
        <v>#DIV/0!</v>
      </c>
      <c r="H19" s="135" t="s">
        <v>45</v>
      </c>
      <c r="I19" s="136"/>
    </row>
    <row r="20" spans="2:9" ht="14.25">
      <c r="B20" s="137">
        <v>10</v>
      </c>
      <c r="C20" s="138" t="s">
        <v>204</v>
      </c>
      <c r="D20" s="139"/>
      <c r="E20" s="140"/>
      <c r="F20" s="141">
        <f>'5-Material'!C50</f>
        <v>0</v>
      </c>
      <c r="G20" s="142">
        <f>F20/F$31</f>
        <v>0</v>
      </c>
      <c r="H20" s="71"/>
      <c r="I20" s="73"/>
    </row>
    <row r="21" spans="2:9" ht="14.25">
      <c r="B21" s="100">
        <v>11</v>
      </c>
      <c r="C21" s="143"/>
      <c r="D21" s="144"/>
      <c r="E21" s="103"/>
      <c r="F21" s="104"/>
      <c r="G21" s="142"/>
      <c r="H21" s="71"/>
      <c r="I21" s="73"/>
    </row>
    <row r="22" spans="2:9" ht="14.25">
      <c r="B22" s="100">
        <v>12</v>
      </c>
      <c r="C22" s="143"/>
      <c r="D22" s="144"/>
      <c r="E22" s="103"/>
      <c r="F22" s="104"/>
      <c r="G22" s="142"/>
      <c r="H22" s="71"/>
      <c r="I22" s="73"/>
    </row>
    <row r="23" spans="2:9" ht="14.25">
      <c r="B23" s="100">
        <v>13</v>
      </c>
      <c r="C23" s="143"/>
      <c r="D23" s="144"/>
      <c r="E23" s="103"/>
      <c r="F23" s="104"/>
      <c r="G23" s="142"/>
      <c r="H23" s="71"/>
      <c r="I23" s="73"/>
    </row>
    <row r="24" spans="2:9" ht="13.8" thickBot="1">
      <c r="B24" s="114">
        <v>14</v>
      </c>
      <c r="C24" s="145"/>
      <c r="D24" s="146"/>
      <c r="E24" s="117"/>
      <c r="F24" s="118"/>
      <c r="G24" s="147"/>
      <c r="H24" s="71"/>
      <c r="I24" s="73"/>
    </row>
    <row r="25" spans="2:9" ht="14.25" customHeight="1" thickBot="1">
      <c r="B25" s="148">
        <v>15</v>
      </c>
      <c r="C25" s="452" t="s">
        <v>74</v>
      </c>
      <c r="D25" s="453"/>
      <c r="E25" s="454"/>
      <c r="F25" s="149" t="e">
        <f>F19+F20</f>
        <v>#DIV/0!</v>
      </c>
      <c r="G25" s="150" t="e">
        <f>F25/F$31</f>
        <v>#DIV/0!</v>
      </c>
      <c r="H25" s="71"/>
      <c r="I25" s="73"/>
    </row>
    <row r="26" spans="2:9" ht="14.25">
      <c r="B26" s="137">
        <v>16</v>
      </c>
      <c r="C26" s="138"/>
      <c r="D26" s="139"/>
      <c r="E26" s="140"/>
      <c r="F26" s="151"/>
      <c r="G26" s="152"/>
      <c r="H26" s="71"/>
      <c r="I26" s="73"/>
    </row>
    <row r="27" spans="2:9" ht="14.25" customHeight="1">
      <c r="B27" s="100">
        <v>17</v>
      </c>
      <c r="C27" s="443" t="s">
        <v>73</v>
      </c>
      <c r="D27" s="444"/>
      <c r="E27" s="445"/>
      <c r="F27" s="112">
        <v>0</v>
      </c>
      <c r="G27" s="142">
        <f>F27/F$31</f>
        <v>0</v>
      </c>
      <c r="H27" s="71"/>
      <c r="I27" s="73"/>
    </row>
    <row r="28" spans="2:9" ht="14.25">
      <c r="B28" s="100">
        <v>18</v>
      </c>
      <c r="C28" s="143"/>
      <c r="D28" s="144"/>
      <c r="E28" s="103"/>
      <c r="F28" s="112"/>
      <c r="G28" s="142"/>
      <c r="H28" s="153"/>
      <c r="I28" s="73"/>
    </row>
    <row r="29" spans="2:9" ht="14.25" customHeight="1">
      <c r="B29" s="100">
        <v>19</v>
      </c>
      <c r="C29" s="443" t="s">
        <v>173</v>
      </c>
      <c r="D29" s="444"/>
      <c r="E29" s="445"/>
      <c r="F29" s="389">
        <v>0.3</v>
      </c>
      <c r="G29" s="142"/>
      <c r="H29" s="377" t="e">
        <f>0.08*F25</f>
        <v>#DIV/0!</v>
      </c>
      <c r="I29" s="73"/>
    </row>
    <row r="30" spans="2:9" ht="13.8" thickBot="1">
      <c r="B30" s="154">
        <v>20</v>
      </c>
      <c r="C30" s="155"/>
      <c r="D30" s="156"/>
      <c r="E30" s="157"/>
      <c r="F30" s="118"/>
      <c r="G30" s="150"/>
      <c r="H30" s="71"/>
      <c r="I30" s="73"/>
    </row>
    <row r="31" spans="2:9" ht="18" customHeight="1" thickBot="1">
      <c r="B31" s="158">
        <v>21</v>
      </c>
      <c r="C31" s="446" t="s">
        <v>84</v>
      </c>
      <c r="D31" s="447"/>
      <c r="E31" s="448"/>
      <c r="F31" s="141">
        <f>F27+F29</f>
        <v>0.3</v>
      </c>
      <c r="G31" s="159">
        <f>F31/F$31</f>
        <v>1</v>
      </c>
      <c r="H31" s="71"/>
      <c r="I31" s="73"/>
    </row>
    <row r="32" spans="2:9" ht="13.8" thickBot="1">
      <c r="B32" s="160"/>
      <c r="C32" s="161"/>
      <c r="D32" s="162"/>
      <c r="E32" s="162"/>
      <c r="F32" s="162"/>
      <c r="G32" s="71"/>
      <c r="H32" s="71"/>
      <c r="I32" s="73"/>
    </row>
    <row r="33" spans="2:9" ht="14.25">
      <c r="B33" s="163">
        <v>22</v>
      </c>
      <c r="C33" s="164" t="s">
        <v>170</v>
      </c>
      <c r="D33" s="165"/>
      <c r="E33" s="165"/>
      <c r="F33" s="166" t="e">
        <f>F25+F15</f>
        <v>#DIV/0!</v>
      </c>
      <c r="G33" s="71"/>
      <c r="H33" s="71"/>
      <c r="I33" s="73"/>
    </row>
    <row r="34" spans="2:9" ht="14.25">
      <c r="B34" s="167"/>
      <c r="C34" s="71"/>
      <c r="D34" s="71"/>
      <c r="E34" s="71"/>
      <c r="F34" s="71"/>
      <c r="G34" s="71"/>
      <c r="H34" s="71"/>
      <c r="I34" s="73"/>
    </row>
    <row r="35" spans="2:9" ht="13.8" thickBot="1">
      <c r="B35" s="168" t="s">
        <v>46</v>
      </c>
      <c r="C35" s="169"/>
      <c r="D35" s="169"/>
      <c r="E35" s="170"/>
      <c r="F35" s="169"/>
      <c r="G35" s="170"/>
      <c r="H35" s="171"/>
      <c r="I35" s="172"/>
    </row>
    <row r="36" spans="2:9" ht="13.8" thickBot="1">
      <c r="B36" s="173"/>
      <c r="C36" s="174" t="s">
        <v>47</v>
      </c>
      <c r="D36" s="175"/>
      <c r="E36" s="176" t="s">
        <v>175</v>
      </c>
      <c r="F36" s="177"/>
      <c r="G36" s="178"/>
      <c r="H36" s="179" t="s">
        <v>48</v>
      </c>
      <c r="I36" s="180"/>
    </row>
    <row r="37" spans="2:9" ht="19.5" customHeight="1">
      <c r="B37" s="181">
        <v>23</v>
      </c>
      <c r="C37" s="135" t="s">
        <v>49</v>
      </c>
      <c r="D37" s="378"/>
      <c r="E37" s="182"/>
      <c r="F37" s="449" t="e">
        <f>F33*D45+F29</f>
        <v>#DIV/0!</v>
      </c>
      <c r="G37" s="450"/>
      <c r="H37" s="410" t="e">
        <f>F37/30/6</f>
        <v>#DIV/0!</v>
      </c>
      <c r="I37" s="183" t="s">
        <v>205</v>
      </c>
    </row>
    <row r="38" spans="2:9" ht="14.25">
      <c r="B38" s="108">
        <v>24</v>
      </c>
      <c r="C38" s="184" t="s">
        <v>50</v>
      </c>
      <c r="D38" s="379">
        <v>0.0165</v>
      </c>
      <c r="E38" s="185"/>
      <c r="F38" s="92"/>
      <c r="G38" s="186"/>
      <c r="H38" s="187"/>
      <c r="I38" s="93"/>
    </row>
    <row r="39" spans="2:9" ht="14.25">
      <c r="B39" s="108">
        <v>25</v>
      </c>
      <c r="C39" s="184" t="s">
        <v>51</v>
      </c>
      <c r="D39" s="379">
        <v>0.076</v>
      </c>
      <c r="E39" s="437" t="s">
        <v>52</v>
      </c>
      <c r="F39" s="438"/>
      <c r="G39" s="188"/>
      <c r="H39" s="77"/>
      <c r="I39" s="73"/>
    </row>
    <row r="40" spans="2:9" ht="14.25">
      <c r="B40" s="108">
        <v>26</v>
      </c>
      <c r="C40" s="184" t="s">
        <v>53</v>
      </c>
      <c r="D40" s="379">
        <v>0.03</v>
      </c>
      <c r="E40" s="76"/>
      <c r="F40" s="189"/>
      <c r="G40" s="190"/>
      <c r="H40" s="191"/>
      <c r="I40" s="73"/>
    </row>
    <row r="41" spans="2:9" ht="14.25">
      <c r="B41" s="108">
        <v>27</v>
      </c>
      <c r="C41" s="184"/>
      <c r="D41" s="379"/>
      <c r="E41" s="439" t="s">
        <v>54</v>
      </c>
      <c r="F41" s="440"/>
      <c r="G41" s="192"/>
      <c r="H41" s="77"/>
      <c r="I41" s="73"/>
    </row>
    <row r="42" spans="2:9" ht="13.8" thickBot="1">
      <c r="B42" s="193">
        <v>28</v>
      </c>
      <c r="C42" s="194"/>
      <c r="D42" s="380"/>
      <c r="E42" s="76"/>
      <c r="F42" s="71"/>
      <c r="G42" s="195"/>
      <c r="H42" s="77"/>
      <c r="I42" s="73"/>
    </row>
    <row r="43" spans="2:9" ht="13.8" thickBot="1">
      <c r="B43" s="196">
        <v>29</v>
      </c>
      <c r="C43" s="197" t="s">
        <v>55</v>
      </c>
      <c r="D43" s="198">
        <f>SUM(D37:D42)</f>
        <v>0.1225</v>
      </c>
      <c r="E43" s="199"/>
      <c r="F43" s="75"/>
      <c r="G43" s="200"/>
      <c r="H43" s="201"/>
      <c r="I43" s="136"/>
    </row>
    <row r="44" spans="2:9" ht="15.6">
      <c r="B44" s="108">
        <v>30</v>
      </c>
      <c r="C44" s="184" t="s">
        <v>171</v>
      </c>
      <c r="D44" s="202">
        <f>1-D43</f>
        <v>0.8775</v>
      </c>
      <c r="E44" s="203"/>
      <c r="F44" s="71"/>
      <c r="G44" s="204"/>
      <c r="H44" s="441" t="s">
        <v>180</v>
      </c>
      <c r="I44" s="442"/>
    </row>
    <row r="45" spans="2:9" ht="13.8" thickBot="1">
      <c r="B45" s="205">
        <v>31</v>
      </c>
      <c r="C45" s="206" t="s">
        <v>153</v>
      </c>
      <c r="D45" s="207">
        <f>1/D44</f>
        <v>1.1396011396011396</v>
      </c>
      <c r="E45" s="208"/>
      <c r="F45" s="208"/>
      <c r="G45" s="209"/>
      <c r="H45" s="210"/>
      <c r="I45" s="211"/>
    </row>
    <row r="46" spans="2:9" ht="13.8" thickTop="1">
      <c r="B46" s="212"/>
      <c r="I46" s="213"/>
    </row>
  </sheetData>
  <mergeCells count="14">
    <mergeCell ref="B3:C3"/>
    <mergeCell ref="C25:E25"/>
    <mergeCell ref="H5:I5"/>
    <mergeCell ref="C8:E8"/>
    <mergeCell ref="C15:E15"/>
    <mergeCell ref="B17:E17"/>
    <mergeCell ref="G17:I17"/>
    <mergeCell ref="E39:F39"/>
    <mergeCell ref="E41:F41"/>
    <mergeCell ref="H44:I44"/>
    <mergeCell ref="C27:E27"/>
    <mergeCell ref="C29:E29"/>
    <mergeCell ref="C31:E31"/>
    <mergeCell ref="F37:G37"/>
  </mergeCells>
  <printOptions horizontalCentered="1" verticalCentered="1"/>
  <pageMargins left="0.3937007874015748" right="0.3937007874015748" top="0.68" bottom="0.63" header="0.5118110236220472" footer="0.5118110236220472"/>
  <pageSetup horizontalDpi="300" verticalDpi="3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Copia</dc:creator>
  <cp:keywords/>
  <dc:description/>
  <cp:lastModifiedBy>CLESIO FIDENCIO</cp:lastModifiedBy>
  <cp:lastPrinted>2018-05-04T17:55:06Z</cp:lastPrinted>
  <dcterms:created xsi:type="dcterms:W3CDTF">2013-07-18T12:26:35Z</dcterms:created>
  <dcterms:modified xsi:type="dcterms:W3CDTF">2018-05-08T14:38:04Z</dcterms:modified>
  <cp:category/>
  <cp:version/>
  <cp:contentType/>
  <cp:contentStatus/>
</cp:coreProperties>
</file>