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290" windowWidth="11340" windowHeight="8970" tabRatio="825" activeTab="0"/>
  </bookViews>
  <sheets>
    <sheet name="P. BDI" sheetId="1" r:id="rId1"/>
    <sheet name="QCI" sheetId="2" r:id="rId2"/>
    <sheet name="Orçamento" sheetId="3" r:id="rId3"/>
    <sheet name="CRON" sheetId="4" r:id="rId4"/>
    <sheet name="composições" sheetId="5" state="hidden" r:id="rId5"/>
  </sheets>
  <definedNames>
    <definedName name="_xlnm.Print_Area" localSheetId="3">'CRON'!$A$2:$P$54</definedName>
    <definedName name="_xlnm.Print_Area" localSheetId="2">'Orçamento'!$A$2:$H$102</definedName>
    <definedName name="_xlnm.Print_Area" localSheetId="0">'P. BDI'!$A$2:$F$47</definedName>
    <definedName name="_xlnm.Print_Area" localSheetId="1">'QCI'!$A$2:$H$66</definedName>
  </definedNames>
  <calcPr fullCalcOnLoad="1"/>
</workbook>
</file>

<file path=xl/sharedStrings.xml><?xml version="1.0" encoding="utf-8"?>
<sst xmlns="http://schemas.openxmlformats.org/spreadsheetml/2006/main" count="542" uniqueCount="328">
  <si>
    <t>M2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</si>
  <si>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</si>
  <si>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</si>
  <si>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</si>
  <si>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</si>
  <si>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</si>
  <si>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</si>
  <si>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</si>
  <si>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</si>
  <si>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</si>
  <si>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</si>
  <si>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</si>
  <si>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</si>
  <si>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</si>
  <si>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</si>
  <si>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</si>
  <si>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</si>
  <si>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</si>
  <si>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</si>
  <si>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</si>
  <si>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</si>
  <si>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</si>
  <si>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</si>
  <si>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</si>
  <si>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</si>
  <si>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</si>
  <si>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</si>
  <si>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</si>
  <si>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</si>
  <si>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</si>
  <si>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</si>
  <si>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</si>
  <si>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</si>
  <si>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</si>
  <si>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</si>
  <si>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</si>
  <si>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</si>
  <si>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</si>
  <si>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</si>
  <si>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</si>
  <si>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TP -xxx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</si>
  <si>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</si>
  <si>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</si>
  <si>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</si>
  <si>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</si>
  <si>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</si>
  <si>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</si>
  <si>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</si>
  <si>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</si>
  <si>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.1</t>
  </si>
  <si>
    <t>UM</t>
  </si>
  <si>
    <t>M3</t>
  </si>
  <si>
    <t>M</t>
  </si>
  <si>
    <t>ITEM 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</si>
  <si>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</si>
  <si>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</si>
  <si>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</si>
  <si>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</si>
  <si>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</si>
  <si>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</si>
  <si>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</si>
  <si>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</si>
  <si>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</si>
  <si>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</si>
  <si>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</si>
  <si>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</si>
  <si>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</si>
  <si>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</si>
  <si>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</si>
  <si>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</si>
  <si>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</si>
  <si>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</si>
  <si>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</si>
  <si>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</si>
  <si>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</si>
  <si>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>BDI c/ desoneração: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</si>
  <si>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</si>
  <si>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</si>
  <si>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</si>
  <si>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</si>
  <si>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</si>
  <si>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</si>
  <si>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</si>
  <si>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BDI c/ deson.: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</si>
  <si>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</si>
  <si>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</si>
  <si>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</si>
  <si>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</si>
  <si>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</si>
  <si>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</si>
  <si>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</si>
  <si>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</si>
  <si>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</si>
  <si>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</si>
  <si>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</si>
  <si>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</si>
  <si>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</si>
  <si>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</si>
  <si>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</si>
  <si>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</si>
  <si>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</si>
  <si>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Área:</t>
  </si>
  <si>
    <t>SERVIÇOS PRELIMINARES</t>
  </si>
  <si>
    <t>74209/1</t>
  </si>
  <si>
    <t>PLACA DE OBRA EM CHAPA DE ACO GALVANIZADO 1,25X2,00 M</t>
  </si>
  <si>
    <t>.2</t>
  </si>
  <si>
    <t>REGULARIZACAO E COMPACTACAO DE SUBLEITO ATE 20 CM DE ESPESSURA</t>
  </si>
  <si>
    <t>M3XKM</t>
  </si>
  <si>
    <t>1.1</t>
  </si>
  <si>
    <t>2.1</t>
  </si>
  <si>
    <t>2.2</t>
  </si>
  <si>
    <t>Encargos sociais s/ m.o.</t>
  </si>
  <si>
    <t>88,33% (hora)</t>
  </si>
  <si>
    <t>50,67% (mês)</t>
  </si>
  <si>
    <t>TUBULAÇÃO</t>
  </si>
  <si>
    <t xml:space="preserve">DRENAGEM </t>
  </si>
  <si>
    <t>Custo Unit</t>
  </si>
  <si>
    <t>Area:</t>
  </si>
  <si>
    <t>TRANSPORTE COMERCIAL DE MATERIAL PÉTREO COM CAMINHAO BASCULANTE 6 M3, RODOVIA PAVIMENTADA ( DMT 20 KM)</t>
  </si>
  <si>
    <t>3.1</t>
  </si>
  <si>
    <t>.3</t>
  </si>
  <si>
    <t>Fornecimento, Instalação e Reforma de Sistema de Drenagem</t>
  </si>
  <si>
    <t>COMP 01</t>
  </si>
  <si>
    <t>94963</t>
  </si>
  <si>
    <t xml:space="preserve">VIGA DE CHUMBAMENTO DE GRADE </t>
  </si>
  <si>
    <t>1.2</t>
  </si>
  <si>
    <t>1.3</t>
  </si>
  <si>
    <t>1.4</t>
  </si>
  <si>
    <t>1.5</t>
  </si>
  <si>
    <t>1.6</t>
  </si>
  <si>
    <t>1.7</t>
  </si>
  <si>
    <t>1.7.1</t>
  </si>
  <si>
    <t>1.7.2</t>
  </si>
  <si>
    <t>1.8</t>
  </si>
  <si>
    <t>FORMA TABUA PARA CONCRETO EM FUNDACAO, C/ REAPROVEITAMENTO 2X, FORNECIMENTO, MONTAGEM E DESMONTAGEM DE FORMA.</t>
  </si>
  <si>
    <t xml:space="preserve">REVESTIMENTO </t>
  </si>
  <si>
    <t>1.8.1</t>
  </si>
  <si>
    <t>1.8.2</t>
  </si>
  <si>
    <t>EMBOÇO, PARA RECEBIMENTO DE CERÂMICA, EM ARGAMASSA TRAÇO 1:2:8, PREPARO MECÂNICO COM BETONEIRA 400L, APLICADO MANUALMENTE EM FACES INTERNAS DE PAREDES, PARA AMBIENTE COM ÁREA  MAIOR QUE 10M2, ESPESSURA DE 20MM, COM EXECUÇÃO DE TALISCAS. AF_06/2014 AREA LIQUIDA (3,20X0,8)</t>
  </si>
  <si>
    <t>CHAPISCO APLICADO EM ALVENARIAS E ESTRUTURAS DE CONCRETO INTERNAS, COM COLHER DE PEDREIRO.  ARGAMASSA TRAÇO 1:3 COM PREPARO MANUAL. AF_06/2014 AREA LIQUIDA (3,20X0,8)</t>
  </si>
  <si>
    <t>GRELHA</t>
  </si>
  <si>
    <t>1.9</t>
  </si>
  <si>
    <t>KG</t>
  </si>
  <si>
    <t>2,66</t>
  </si>
  <si>
    <t>ACO CA-25, 25,0 MM, VERGALHAO 3,95 Kg/m</t>
  </si>
  <si>
    <t>SOLDADOR</t>
  </si>
  <si>
    <t>H</t>
  </si>
  <si>
    <t>15,74</t>
  </si>
  <si>
    <t>118,48</t>
  </si>
  <si>
    <t>SERRALHEIRO</t>
  </si>
  <si>
    <t>14,63</t>
  </si>
  <si>
    <t xml:space="preserve">SOLDA EM VARETA FOSCOPER, D = *2,5* MM </t>
  </si>
  <si>
    <t xml:space="preserve">GRELHA 1,10 X 0,66 </t>
  </si>
  <si>
    <t>COMP 02</t>
  </si>
  <si>
    <t>CHAPISCO APLICADO EM ALVENARIAS E ESTRUTURAS DE CONCRETO INTERNAS, COM COLHER DE PEDREIRO.  ARGAMASSA TRAÇO 1:3 COM PREPARO MANUAL. AF_06/2014 AREA LIQUIDA (3,20X1,20)</t>
  </si>
  <si>
    <t>EMBOÇO, PARA RECEBIMENTO DE CERÂMICA, EM ARGAMASSA TRAÇO 1:2:8, PREPARO MECÂNICO COM BETONEIRA 400L, APLICADO MANUALMENTE EM FACES INTERNAS DE PAREDES, PARA AMBIENTE COM ÁREA  MAIOR QUE 10M2, ESPESSURA DE 20MM, COM EXECUÇÃO DE TALISCAS. AF_06/2014 AREA LIQUIDA (3,20X1,20)</t>
  </si>
  <si>
    <t>1.9.1</t>
  </si>
  <si>
    <t>1.9.2</t>
  </si>
  <si>
    <t>1.9.3</t>
  </si>
  <si>
    <t>1.9.4</t>
  </si>
  <si>
    <t>1.10</t>
  </si>
  <si>
    <t>73964/6</t>
  </si>
  <si>
    <t>REATERRO DE VALA COM COMPACTAÇÃO MANUAL</t>
  </si>
  <si>
    <t>49,44</t>
  </si>
  <si>
    <t>COMP 03</t>
  </si>
  <si>
    <t>92762</t>
  </si>
  <si>
    <t>ARMAÇÃO DE UMA ESTRUTURA CONVENCIONAL DE CONCRETO ARMADO UTILIZANDO AÇO CA-50 DE 10,0 MM - MONTAGEM. AF_12/2015</t>
  </si>
  <si>
    <t>1.8.3</t>
  </si>
  <si>
    <t xml:space="preserve">BOCAS DE LOBO </t>
  </si>
  <si>
    <t>89453</t>
  </si>
  <si>
    <t>ALVENARIA DE BLOCOS DE CONCRETO ESTRUTURAL 14X19X39 CM, (ESPESSURA 14 CM), FBK = 4,5 MPA, PARA PAREDES COM ÁREA LÍQUIDA MENOR QUE 6M², SEM VÃOS, UTILIZANDO PALHETA. AF_12/2014</t>
  </si>
  <si>
    <t>55,59</t>
  </si>
  <si>
    <t>PISO EM CONCRETO DESEMPENADO FCK = 15MPA, TRAÇO 1:3,4:3,5 (CIMENTO/ AREIA MÉDIA/ BRITA 1)  - PREPARO MECÂNICO COM BETONEIRA 400 L. AF_07/2016 DIMENSÕES</t>
  </si>
  <si>
    <t>LASTRO DE PEDRA BRITADA N. 1 (9,5 a 19 MM) E= 5,00 CM DIMENSOES</t>
  </si>
  <si>
    <t>REGULARIZAÇÃO/PREPARO E COMPACTAÇÃO MANUAL DE FUNDO DE VALA, EM LOCAL COM NÍVEL ALTO DE INTERFERÊNCIA. DIMENSOES</t>
  </si>
  <si>
    <t xml:space="preserve">ESCAVAÇÃO MECANIZADA DE VALA COM PROF. ATÉ 1,5 M, COM ESCAVADEIRA HIDRÁULICA OU RETROESCAVADEIRA, EM SOLO DE 1A CATEGORIA, EM LOCAIS COM ALTO NÍVEL DE INTERFERÊNCIA. DIMENSOES DE ABERTURA </t>
  </si>
  <si>
    <t xml:space="preserve">CONCRETO FCK = 15MPA, TRAÇO 1:3,4:3,5 (CIMENTO/ AREIA MÉDIA/ BRITA 1)  - PREPARO MECÂNICO COM BETONEIRA 400 L. AF_07/2016 DIMENSÕES </t>
  </si>
  <si>
    <t>262,43</t>
  </si>
  <si>
    <t>92268</t>
  </si>
  <si>
    <t>32,87</t>
  </si>
  <si>
    <t>FABRICAÇÃO DE FÔRMA PARA LAJES E VIGAS, EM CHAPA DE MADEIRA COMPENSADA PLASTIFICADA, E = 18 MM. AF_12/2015</t>
  </si>
  <si>
    <t xml:space="preserve">BOCA DE LOBO  - BL/01-130x80/120, ESCAVAÇÃO, REGULARIZAÇÃO E COMPACTAÇÃO DE FUNDO, LASTRO DE BRITA 5 CM, PISO EM CONCRETO 10 CM, ALVENARIA EM BLOCO DE CONCRETO PREENCHIDO ESPESSURA 14 CM, CHAPISCO EM REBOCO INTERNO, GRELHA EM AÇO CA 50 ø 25MM COMPLETA </t>
  </si>
  <si>
    <t>CAIXA DE LIGAÇÃO - CL01-100x100/80 ESCAVAÇÃO, REGULARIZAÇÃO E COMPACTAÇÃO DE FUNDO, LASTRO DE BRITA 5 CM, PISO EM CONCRETO 10 CM, ALVENARIA EM BLOCO DE CONCRETO PREENCHIDO ESPESSURA 14 CM, CHAPISCO EM REBOCO INTERNO, TAMPA EM CONCFRETO COMPLETA</t>
  </si>
  <si>
    <t xml:space="preserve">ESCAVAÇÃO MECANIZADA DE VALA COM PROF. ATÉ 1,5 M, COM ESCAVADEIRA HIDRÁULICA OU RETROESCAVADEIRA, EM SOLO DE 1A CATEGORIA, EM LOCAIS COM ALTO NÍVEL DE INTERFERÊNCIA. </t>
  </si>
  <si>
    <t xml:space="preserve">REGULARIZAÇÃO/PREPARO E COMPACTAÇÃO MANUAL DE FUNDO DE VALA, EM LOCAL COM NÍVEL ALTO DE INTERFERÊNCIA. </t>
  </si>
  <si>
    <t xml:space="preserve">LASTRO DE PEDRA BRITADA N. 1 (9,5 a 19 MM) E= 5,00 CM </t>
  </si>
  <si>
    <t xml:space="preserve">PISO EM CONCRETO DESEMPENADO FCK = 15MPA, TRAÇO 1:3,4:3,5 (CIMENTO/ AREIA MÉDIA/ BRITA 1)  - PREPARO MECÂNICO COM BETONEIRA 400 L. AF_07/2016 </t>
  </si>
  <si>
    <t xml:space="preserve">TAMPA DE CONCRETO </t>
  </si>
  <si>
    <t>ARMAÇÃO DE PILAR OU VIGA DE UMA ESTRUTURA CONVENCIONAL DE CONCRETO ARMADO EM UM EDIFÍCIO DE MÚLTIPLOS PAVIMENTOS UTILIZANDO AÇO CA-50 DE 10,0 MM - MONTAGEM. AF_12/2015</t>
  </si>
  <si>
    <t>6,75</t>
  </si>
  <si>
    <t>CONCRETO FCK = 15MPA, TRAÇO 1:3,4:3,5 (CIMENTO/ AREIA MÉDIA/ BRITA 1)  - PREPARO MECÂNICO COM BETONEIRA 400 L. AF_07/2016</t>
  </si>
  <si>
    <t xml:space="preserve">CONCRETO ARMADO </t>
  </si>
  <si>
    <t>CONCRETO FCK = 15MPA, TRAÇO 1:3,4:3,5 (CIMENTO/ AREIA MÉDIA/ BRITA 1)  - PREPARO MECÂNICO COM BETONEIRA 400 L. AF_07/2016 DIMENSÕES</t>
  </si>
  <si>
    <t>1.8.4</t>
  </si>
  <si>
    <t>Rua Castro Alves, Dois vizinhos - PR</t>
  </si>
  <si>
    <t>TUBO DE CONCRETO PARA REDES COLETORAS DE ÁGUAS PLUVIAIS, DIÂMETRO DE 400 MM, JUNTA MACHO/FEMEA ARGAMASSADA INSTALADO EM LOCAL COM ALTO NÍVEL DE INTERFERÊNCIAS - FORNECIMENTO E ASSENTAMENTO INCLUSIVE ESCAVAÇÃO . AF_12/2015</t>
  </si>
  <si>
    <t>TUBO DE CONCRETO PARA REDES COLETORAS DE ÁGUAS PLUVIAIS, DIÂMETRO DE 600 MM, JUNTA MACHO/FEMEA ARGAMASSADA, INSTALADO EM LOCAL COM ALTO NÍVEL DE INTERFERÊNCIAS - FORNECIMENTO E ASSENTAMENTO INCLUSIVE ESCAVAÇÃO. AF_12/2015</t>
  </si>
  <si>
    <t>TUBO DE CONCRETO PARA REDES COLETORAS DE ÁGUAS PLUVIAIS, DIÂMETRO DE 1000 MM, JUNTA RÍGIDA, INSTALADO EM LOCAL COM BAIXO NÍVEL DE INTERFERÊNCIAS - FORNECIMENTO E ASSENTAMENTO INCLUSIVE ESCAVAÇÃO. AF_12/2015</t>
  </si>
  <si>
    <t>TUBO DE CONCRETO PARA REDES COLETORAS DE ÁGUAS PLUVIAIS, DIÂMETRO DE 800 MM, JUNTA RÍGIDA, INSTALADO EM LOCAL COM BAIXO NÍVEL DE INTERFERÊNCIAS - FORNECIMENTO E ASSENTAMENTO INCLUSIVE ESCAVAÇÃO. AF_12/2015</t>
  </si>
  <si>
    <t>DEMOLIÇÃO PARCIAL DE PAVIMENTO, DE FORMA MECANIZADA, SEM REAPROVEITAMENTO. AF_12/2017</t>
  </si>
  <si>
    <t>TRANSPORTE DE ENTULHO COM CAMINHAO BASCULANTE 6 M3, RODOVIA PAVIMENTADA</t>
  </si>
  <si>
    <t>ESCAVACAO MECANICA DE VALA EM MATERIAL DE 2A. CATEGORIA ATE 2 M DE PROFUNDIDADE COM UTILIZACAO DE ESCAVADEIRA HIDRAULICA</t>
  </si>
  <si>
    <t>96396</t>
  </si>
  <si>
    <t>EXECUÇÃO E COMPACTAÇÃO DE BASE E OU SUB BASE COM BRITA GRADUADA SIMPLES - EXCLUSIVE CARGA E TRANSPORTE. AF_09/2017</t>
  </si>
  <si>
    <t>EXECUÇÃO E COMPACTAÇÃO DE BASE E OU SUB BASE COM PEDRA RACHÃO - EXCLUSIVE ESCAVAÇÃO, CARGA E TRANSPORTE. AF_09/2017</t>
  </si>
  <si>
    <t>UND.</t>
  </si>
  <si>
    <t>SINAPI SET 2018</t>
  </si>
  <si>
    <t>REF. SINAPI SET 2018</t>
  </si>
  <si>
    <t>ESCAVAÇÃO MECANIZADA DE VALA COM PROF. MAIOR QUE 1,5 M ATÉ 3,0 M, COM ESCAVADEIRA HIDRÁULICA, LARG. DE 1,5 M A 2,5 M, EM SOLO DE 1A CATEGORIA. AF_01/2015</t>
  </si>
  <si>
    <t xml:space="preserve">CAIXA DE LIGAÇÃO  - CL02-170x170/215, REGULARIZAÇÃO E COMPACTAÇÃO DE FUNDO, LASTRO DE BRITA 5 CM, PISO EM CONCRETO 10 CM, ALVENARIA EM BLOCO CERAMICO ESPESSURA 10 CM, CHAPISCO EM REBOCO INTERNO, GRELHA EM AÇO CA 50 ø 25MM COMPLETA </t>
  </si>
  <si>
    <t>PAVIMENTAÇÃO ASFALTICA</t>
  </si>
  <si>
    <t>72961</t>
  </si>
  <si>
    <t>96401</t>
  </si>
  <si>
    <t>EXECUÇÃO DE IMPRIMAÇÃO COM ASFALTO DILUÍDO CM-30. AF_09/2017</t>
  </si>
  <si>
    <t>72942</t>
  </si>
  <si>
    <t>PINTURA DE LIGACAO COM EMULSAO RR-1C</t>
  </si>
  <si>
    <t xml:space="preserve">RECUPERAÇÃO DE BASE </t>
  </si>
  <si>
    <t>RECAPE</t>
  </si>
  <si>
    <t>95993</t>
  </si>
  <si>
    <t>CONSTRUÇÃO DE PAVIMENTO COM APLICAÇÃO DE CONCRETO BETUMINOSO USINADO A QUENTE (CBUQ), CAMADA DE ROLAMENTO, COM ESPESSURA DE 4,0 CM - EXCLUSIVE TRANSPORTE. AF_03/2017</t>
  </si>
  <si>
    <t>97914</t>
  </si>
  <si>
    <t>TRANSPORTE COM CAMINHÃO BASCULANTE DE 6 M3, EM VIA URBANA PAVIMENTADA, DMT 30 KM. AF_01/2018</t>
  </si>
  <si>
    <t>REATERRO MECANIZADO DE VALA COM ESCAVADEIRA HIDRÁULICA INCLUSIVE COMPACTAÇÃO MECÂNICA</t>
  </si>
  <si>
    <t>94273</t>
  </si>
  <si>
    <t>FORNECIMENTO E ASSENTAMENTO DE GUIA (MEIO-FIO) EM TRECHO RETO, CONFECCIONADA EM CONCRETO PRÉ-FABRICADO, DIMENSÕES 100X15X13X30 CM (COMPRIMENTO X BASE INFERIOR X BASE SUPERIOR X ALTURA), PARA VIAS URBANAS (USO VIÁRIO). AF_06/2016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</si>
  <si>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</si>
  <si>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</si>
  <si>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</si>
  <si>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</si>
  <si>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</si>
  <si>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</si>
  <si>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</si>
  <si>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</si>
  <si>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</si>
  <si>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2.2.1</t>
  </si>
  <si>
    <t>2.2.2</t>
  </si>
  <si>
    <t>2.2.3</t>
  </si>
  <si>
    <t>2.2.4</t>
  </si>
  <si>
    <t>2.2.5</t>
  </si>
  <si>
    <t>3.1.1</t>
  </si>
  <si>
    <t>3.1.4</t>
  </si>
  <si>
    <t>3.1.2</t>
  </si>
  <si>
    <t>3.1.3</t>
  </si>
  <si>
    <t>3.1.5</t>
  </si>
  <si>
    <t>3.2</t>
  </si>
  <si>
    <t>3.2.1</t>
  </si>
  <si>
    <t>3.2.2</t>
  </si>
  <si>
    <t>3.2.3</t>
  </si>
  <si>
    <t>92915</t>
  </si>
  <si>
    <t>92916</t>
  </si>
  <si>
    <t>92919</t>
  </si>
  <si>
    <t>92725</t>
  </si>
  <si>
    <t>CONCRETAGEM DE ELEMENTOS ESTRUTURAIS, FCK=20 MPA, COM USO DE BOMBA - LANÇAMENTO, ADENSAMENTO E ACABAMENTO. AF_12/2015</t>
  </si>
  <si>
    <t>96245</t>
  </si>
  <si>
    <t>CHP</t>
  </si>
  <si>
    <t>73965/9</t>
  </si>
  <si>
    <t>ESCAVACAO MANUAL DE VALA EM LODO, DE 1,5 ATE 3M, EXCLUINDO ESGOTAMENTO/ESCORAMENTO.</t>
  </si>
  <si>
    <t xml:space="preserve">ESCAVAÇÃO </t>
  </si>
  <si>
    <t>97913</t>
  </si>
  <si>
    <t>TRANSPORTE COM CAMINHÃO BASCULANTE DE 6 M3, EM VIA URBANA EM REVESTIMENTO PRIMÁRIO (DMT 20KM). AF_01/2018</t>
  </si>
  <si>
    <t>96400</t>
  </si>
  <si>
    <t>EXECUÇÃO E COMPACTAÇÃO DE BASE E OU SUB BASE COM MACADAME SECO - EXCLUSIVE ESCAVAÇÃO, CARGA E TRANSPORTE. AF_09/2017</t>
  </si>
  <si>
    <t>ESTRUTURAS DE CONCRETO ARMADO</t>
  </si>
  <si>
    <t>BASE PARA ESTRUTURAS</t>
  </si>
  <si>
    <t>85422</t>
  </si>
  <si>
    <t>MINICARREGADEIRA SOBRE RODAS, CAPACIDADE NOMINAL DE OPERAÇÃO DE 646 KG - CHP DIURNO. AF_06/2015</t>
  </si>
  <si>
    <t>MINIESCAVADEIRA SOBRE ESTEIRAS, PESO OPERACIONAL DE *3.500* KG - CHP DIURNO. AF_04/2017</t>
  </si>
  <si>
    <t>DESVIO D'AGUA</t>
  </si>
  <si>
    <t>91790</t>
  </si>
  <si>
    <t>FORNECIMENTO E INSTALAÇÃO DE TUBOS DE PVC, SÉRIE R, ÁGUA PLUVIAL, DN 100 MM (INSTALADO EM CONDUTORES VERTICAIS), INCLUSIVE CONEXÕES, CORTES E FIXAÇÕES. AF_10/2015</t>
  </si>
  <si>
    <t>97904</t>
  </si>
  <si>
    <t>UN</t>
  </si>
  <si>
    <t>CAIXA DESVIO HIDRÁULICO RETANGULAR EM ALVENARIA COM TIJOLOS CERÂMICOS MACIÇOS, DIMENSÕES INTERNAS: 1X1X1 M . AF_05/2018</t>
  </si>
  <si>
    <t>92223</t>
  </si>
  <si>
    <t>TUBO DE CONCRETO PARA REDES COLETORAS DE ÁGUAS PLUVIAIS, DIÂMETRO DE 800 MM, JUNTA RÍGIDA, INSTALADO EM LOCAL COM ALTO NÍVEL DE INTERFERÊNCIAS - FORNECIMENTO E ASSENTAMENTO. AF_12/2015</t>
  </si>
  <si>
    <t>92226</t>
  </si>
  <si>
    <t>TUBO DE CONCRETO PARA REDES COLETORAS DE ÁGUAS PLUVIAIS, DIÂMETRO DE 1000 MM, JUNTA RÍGIDA, INSTALADO EM LOCAL COM ALTO NÍVEL DE INTERFERÊNCIAS - FORNECIMENTO E ASSENTAMENTO. AF_12/2015</t>
  </si>
  <si>
    <t>CAIXA DE QUEDA DE PRESSÃO</t>
  </si>
  <si>
    <t>ARMAÇÃO DE ESTRUTURAS DE CONCRETO ARMADO, UTILIZANDO AÇO CA-60 DE 5,0 MM. AF_12/2015</t>
  </si>
  <si>
    <t>ARMAÇÃO DE ESTRUTURAS DE CONCRETO ARMADO, UTILIZANDO AÇO CA-50 DE 6,3 MM. AF_12/2015</t>
  </si>
  <si>
    <t>ARMAÇÃO DE ESTRUTURAS DE CONCRETO ARMADO, UTILIZANDO AÇO CA-50 DE 10,0 MM. AF_12/2015</t>
  </si>
  <si>
    <t>CALHA/CANALETA DE CONCRETO SIMPLES, TIPO MEIA CANA, D = 60 CM, PARA AGUA PLUVIAL</t>
  </si>
  <si>
    <t>92856</t>
  </si>
  <si>
    <t>ASSENTAMENTO DE TUBO DE CONCRETO , DIÂMETRO DE 600 MM, INSTALADO EM LOCAL COM ALTO NÍVEL DE INTERFERÊNCIAS (NÃO INCLUI FORNECIMENTO). AF_12/2015</t>
  </si>
  <si>
    <t>PREPARO MANUAL DE TERRENO COM COMPCTAÇÃO</t>
  </si>
  <si>
    <t>.4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</si>
  <si>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</si>
  <si>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</si>
  <si>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</si>
  <si>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</si>
  <si>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</si>
  <si>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</si>
  <si>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</si>
  <si>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</si>
  <si>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</si>
  <si>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</si>
  <si>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</si>
  <si>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</si>
  <si>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4.4</t>
  </si>
  <si>
    <t>4.4.1</t>
  </si>
  <si>
    <t>4.4.2</t>
  </si>
  <si>
    <t>4.4.3</t>
  </si>
  <si>
    <t>4.4.4</t>
  </si>
  <si>
    <t>4.4.5</t>
  </si>
  <si>
    <t>4.5</t>
  </si>
  <si>
    <t>4.5.1</t>
  </si>
  <si>
    <t>4.5.2</t>
  </si>
  <si>
    <t>4.5.3</t>
  </si>
  <si>
    <t>RESPIRO E TUBULAÇÕES</t>
  </si>
  <si>
    <t>1358</t>
  </si>
  <si>
    <t>CHAPA DE MADEIRA COMPENSADA RESINADA PARA FORMA DE CONCRETO, DE *2,2 X 1,1* M, E = 17 MM</t>
  </si>
  <si>
    <t xml:space="preserve">M2    </t>
  </si>
  <si>
    <t>88239</t>
  </si>
  <si>
    <t>AJUDANTE DE CARPINTEIRO COM ENCARGOS COMPLEMENTARES</t>
  </si>
  <si>
    <t>88262</t>
  </si>
  <si>
    <t>CARPINTEIRO DE FORMAS COM ENCARGOS COMPLEMENTARES</t>
  </si>
  <si>
    <t>91692</t>
  </si>
  <si>
    <t>SERRA CIRCULAR DE BANCADA COM MOTOR ELÉTRICO POTÊNCIA DE 5HP, COM COIFA PARA DISCO 10" - CHP DIURNO. AF_08/2015</t>
  </si>
  <si>
    <t>91693</t>
  </si>
  <si>
    <t>SERRA CIRCULAR DE BANCADA COM MOTOR ELÉTRICO POTÊNCIA DE 5HP, COM COIFA PARA DISCO 10" - CHI DIURNO. AF_08/2015</t>
  </si>
  <si>
    <t>CHI</t>
  </si>
  <si>
    <t>4517</t>
  </si>
  <si>
    <t>SARRAFO DE MADEIRA NAO APARELHADA *2,5 X 7,5* CM (1 X 3 ") PINUS, MISTA OU EQUIVALENTE DA REGIAO</t>
  </si>
  <si>
    <t xml:space="preserve">M     </t>
  </si>
  <si>
    <t>2745</t>
  </si>
  <si>
    <t>MADEIRA ROLICA SEM TRATAMENTO, EUCALIPTO OU EQUIVALENTE DA REGIAO, H = 3 M, D = 8 A 11 CM (PARA ESCORAMENTO)</t>
  </si>
  <si>
    <t>COMP 04</t>
  </si>
  <si>
    <t xml:space="preserve">FABRICAÇÃO MONTAGEM E ESCORAMENTO DE FÔRMA PARA PAREDES EM COCNRETO, EM CHAPA DE MADEIRA COMPENSADA RESINADA, E = 17 MM COM ESCORAMENTO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</si>
</sst>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###,###,##0.00"/>
    <numFmt numFmtId="170" formatCode="###,###,##0.000"/>
    <numFmt numFmtId="171" formatCode="#,##0.00000"/>
    <numFmt numFmtId="172" formatCode="&quot;( &quot;0&quot; )&quot;"/>
    <numFmt numFmtId="173" formatCode="###,###,##0.0000"/>
    <numFmt numFmtId="174" formatCode="0.000%"/>
    <numFmt numFmtId="175" formatCode="0.0000%"/>
    <numFmt numFmtId="176" formatCode="###,###,##0.00000"/>
    <numFmt numFmtId="177" formatCode="[$-416]dddd\,\ d&quot; de &quot;mmmm&quot; de &quot;yyyy"/>
    <numFmt numFmtId="178" formatCode="00000"/>
  </numFmts>
  <fonts count="6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0" fillId="21" borderId="5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68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1" fontId="0" fillId="0" borderId="10" xfId="0" applyNumberFormat="1" applyFont="1" applyFill="1" applyBorder="1" applyAlignment="1" applyProtection="1">
      <alignment horizontal="center"/>
      <protection/>
    </xf>
    <xf numFmtId="172" fontId="2" fillId="0" borderId="11" xfId="0" applyNumberFormat="1" applyFont="1" applyFill="1" applyBorder="1" applyAlignment="1" applyProtection="1">
      <alignment horizontal="right"/>
      <protection/>
    </xf>
    <xf numFmtId="1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right" vertical="top"/>
      <protection/>
    </xf>
    <xf numFmtId="10" fontId="0" fillId="0" borderId="15" xfId="0" applyNumberFormat="1" applyFont="1" applyBorder="1" applyAlignment="1" applyProtection="1">
      <alignment vertical="top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center" vertical="center"/>
      <protection/>
    </xf>
    <xf numFmtId="10" fontId="3" fillId="0" borderId="21" xfId="0" applyNumberFormat="1" applyFont="1" applyFill="1" applyBorder="1" applyAlignment="1" applyProtection="1">
      <alignment horizontal="center" vertical="center"/>
      <protection/>
    </xf>
    <xf numFmtId="10" fontId="3" fillId="0" borderId="19" xfId="0" applyNumberFormat="1" applyFont="1" applyFill="1" applyBorder="1" applyAlignment="1" applyProtection="1">
      <alignment horizontal="center" vertical="center"/>
      <protection/>
    </xf>
    <xf numFmtId="10" fontId="3" fillId="0" borderId="22" xfId="0" applyNumberFormat="1" applyFont="1" applyFill="1" applyBorder="1" applyAlignment="1" applyProtection="1">
      <alignment horizontal="center" vertical="center"/>
      <protection/>
    </xf>
    <xf numFmtId="10" fontId="3" fillId="0" borderId="10" xfId="0" applyNumberFormat="1" applyFont="1" applyFill="1" applyBorder="1" applyAlignment="1" applyProtection="1">
      <alignment horizontal="center" vertical="center"/>
      <protection/>
    </xf>
    <xf numFmtId="10" fontId="3" fillId="0" borderId="23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25" xfId="0" applyNumberFormat="1" applyFont="1" applyFill="1" applyBorder="1" applyAlignment="1" applyProtection="1">
      <alignment horizontal="center" vertical="center"/>
      <protection/>
    </xf>
    <xf numFmtId="10" fontId="3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6" fillId="0" borderId="27" xfId="0" applyNumberFormat="1" applyFont="1" applyFill="1" applyBorder="1" applyAlignment="1" applyProtection="1">
      <alignment horizontal="center" vertical="center"/>
      <protection/>
    </xf>
    <xf numFmtId="10" fontId="1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 locked="0"/>
    </xf>
    <xf numFmtId="14" fontId="2" fillId="33" borderId="10" xfId="0" applyNumberFormat="1" applyFont="1" applyFill="1" applyBorder="1" applyAlignment="1" applyProtection="1">
      <alignment horizontal="left" vertical="center" indent="2"/>
      <protection locked="0"/>
    </xf>
    <xf numFmtId="10" fontId="2" fillId="33" borderId="10" xfId="53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wrapText="1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0" fontId="2" fillId="0" borderId="33" xfId="0" applyNumberFormat="1" applyFont="1" applyBorder="1" applyAlignment="1" applyProtection="1">
      <alignment horizontal="distributed" vertical="top"/>
      <protection/>
    </xf>
    <xf numFmtId="0" fontId="2" fillId="0" borderId="34" xfId="0" applyFont="1" applyBorder="1" applyAlignment="1" applyProtection="1">
      <alignment horizontal="distributed" vertical="top"/>
      <protection/>
    </xf>
    <xf numFmtId="0" fontId="2" fillId="0" borderId="35" xfId="0" applyFont="1" applyBorder="1" applyAlignment="1" applyProtection="1">
      <alignment horizontal="distributed" vertical="top"/>
      <protection/>
    </xf>
    <xf numFmtId="0" fontId="6" fillId="34" borderId="36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6" fillId="34" borderId="37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 locked="0"/>
    </xf>
    <xf numFmtId="1" fontId="2" fillId="33" borderId="39" xfId="0" applyNumberFormat="1" applyFont="1" applyFill="1" applyBorder="1" applyAlignment="1" applyProtection="1">
      <alignment horizontal="center" vertical="center"/>
      <protection locked="0"/>
    </xf>
    <xf numFmtId="1" fontId="2" fillId="33" borderId="40" xfId="0" applyNumberFormat="1" applyFont="1" applyFill="1" applyBorder="1" applyAlignment="1" applyProtection="1">
      <alignment horizontal="center" vertical="center"/>
      <protection locked="0"/>
    </xf>
    <xf numFmtId="10" fontId="2" fillId="0" borderId="33" xfId="0" applyNumberFormat="1" applyFont="1" applyBorder="1" applyAlignment="1" applyProtection="1">
      <alignment horizontal="center"/>
      <protection/>
    </xf>
    <xf numFmtId="10" fontId="2" fillId="0" borderId="34" xfId="0" applyNumberFormat="1" applyFont="1" applyBorder="1" applyAlignment="1" applyProtection="1">
      <alignment horizontal="center"/>
      <protection/>
    </xf>
    <xf numFmtId="10" fontId="2" fillId="0" borderId="35" xfId="0" applyNumberFormat="1" applyFont="1" applyBorder="1" applyAlignment="1" applyProtection="1">
      <alignment horizontal="center"/>
      <protection/>
    </xf>
    <xf numFmtId="14" fontId="2" fillId="33" borderId="38" xfId="0" applyNumberFormat="1" applyFont="1" applyFill="1" applyBorder="1" applyAlignment="1" applyProtection="1">
      <alignment horizontal="center" vertical="center"/>
      <protection locked="0"/>
    </xf>
    <xf numFmtId="0" fontId="2" fillId="33" borderId="39" xfId="0" applyNumberFormat="1" applyFont="1" applyFill="1" applyBorder="1" applyAlignment="1" applyProtection="1">
      <alignment horizontal="center" vertical="center"/>
      <protection locked="0"/>
    </xf>
    <xf numFmtId="0" fontId="2" fillId="33" borderId="40" xfId="0" applyNumberFormat="1" applyFont="1" applyFill="1" applyBorder="1" applyAlignment="1" applyProtection="1">
      <alignment horizontal="center" vertical="center"/>
      <protection locked="0"/>
    </xf>
    <xf numFmtId="167" fontId="1" fillId="0" borderId="27" xfId="0" applyNumberFormat="1" applyFont="1" applyFill="1" applyBorder="1" applyAlignment="1" applyProtection="1">
      <alignment horizontal="center" vertical="center"/>
      <protection/>
    </xf>
    <xf numFmtId="167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left" wrapText="1" indent="2"/>
      <protection/>
    </xf>
    <xf numFmtId="0" fontId="4" fillId="0" borderId="40" xfId="0" applyFont="1" applyBorder="1" applyAlignment="1" applyProtection="1">
      <alignment horizontal="left" wrapText="1" indent="2"/>
      <protection/>
    </xf>
    <xf numFmtId="0" fontId="4" fillId="0" borderId="30" xfId="0" applyFont="1" applyBorder="1" applyAlignment="1" applyProtection="1">
      <alignment horizontal="left" wrapText="1" indent="2"/>
      <protection/>
    </xf>
    <xf numFmtId="0" fontId="4" fillId="0" borderId="10" xfId="0" applyFont="1" applyBorder="1" applyAlignment="1" applyProtection="1">
      <alignment horizontal="left" wrapText="1" indent="2"/>
      <protection/>
    </xf>
    <xf numFmtId="0" fontId="4" fillId="0" borderId="18" xfId="0" applyFont="1" applyBorder="1" applyAlignment="1" applyProtection="1">
      <alignment horizontal="left" wrapText="1" indent="2"/>
      <protection/>
    </xf>
    <xf numFmtId="0" fontId="0" fillId="0" borderId="0" xfId="0" applyAlignment="1" applyProtection="1">
      <alignment/>
      <protection locked="0"/>
    </xf>
    <xf numFmtId="169" fontId="4" fillId="0" borderId="30" xfId="0" applyNumberFormat="1" applyFont="1" applyFill="1" applyBorder="1" applyAlignment="1" applyProtection="1">
      <alignment horizontal="right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2" fillId="35" borderId="43" xfId="0" applyFont="1" applyFill="1" applyBorder="1" applyAlignment="1" applyProtection="1">
      <alignment horizontal="center" vertical="center" wrapText="1"/>
      <protection/>
    </xf>
    <xf numFmtId="0" fontId="2" fillId="35" borderId="29" xfId="0" applyFont="1" applyFill="1" applyBorder="1" applyAlignment="1" applyProtection="1">
      <alignment horizontal="center" vertical="center" wrapText="1"/>
      <protection/>
    </xf>
    <xf numFmtId="0" fontId="2" fillId="35" borderId="4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35" borderId="45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46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/>
      <protection/>
    </xf>
    <xf numFmtId="169" fontId="4" fillId="0" borderId="30" xfId="0" applyNumberFormat="1" applyFont="1" applyFill="1" applyBorder="1" applyAlignment="1" applyProtection="1">
      <alignment horizontal="right"/>
      <protection/>
    </xf>
    <xf numFmtId="0" fontId="4" fillId="0" borderId="30" xfId="0" applyFont="1" applyFill="1" applyBorder="1" applyAlignment="1" applyProtection="1">
      <alignment vertical="center"/>
      <protection/>
    </xf>
    <xf numFmtId="169" fontId="4" fillId="0" borderId="3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 applyProtection="1">
      <alignment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/>
      <protection/>
    </xf>
    <xf numFmtId="169" fontId="4" fillId="0" borderId="15" xfId="0" applyNumberFormat="1" applyFont="1" applyFill="1" applyBorder="1" applyAlignment="1" applyProtection="1">
      <alignment horizontal="right"/>
      <protection/>
    </xf>
    <xf numFmtId="169" fontId="4" fillId="0" borderId="16" xfId="0" applyNumberFormat="1" applyFont="1" applyFill="1" applyBorder="1" applyAlignment="1" applyProtection="1">
      <alignment horizontal="right"/>
      <protection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2" fillId="35" borderId="43" xfId="0" applyFont="1" applyFill="1" applyBorder="1" applyAlignment="1" applyProtection="1">
      <alignment horizontal="center" vertical="center" wrapText="1"/>
      <protection/>
    </xf>
    <xf numFmtId="0" fontId="2" fillId="35" borderId="29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10" fontId="4" fillId="0" borderId="30" xfId="53" applyNumberFormat="1" applyFont="1" applyFill="1" applyBorder="1" applyAlignment="1" applyProtection="1">
      <alignment horizontal="center"/>
      <protection locked="0"/>
    </xf>
    <xf numFmtId="10" fontId="4" fillId="0" borderId="10" xfId="53" applyNumberFormat="1" applyFont="1" applyFill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/>
    </xf>
    <xf numFmtId="2" fontId="2" fillId="33" borderId="23" xfId="0" applyNumberFormat="1" applyFont="1" applyFill="1" applyBorder="1" applyAlignment="1" applyProtection="1">
      <alignment horizontal="right" vertical="center"/>
      <protection/>
    </xf>
    <xf numFmtId="2" fontId="2" fillId="33" borderId="22" xfId="0" applyNumberFormat="1" applyFont="1" applyFill="1" applyBorder="1" applyAlignment="1" applyProtection="1">
      <alignment horizontal="right" vertical="center"/>
      <protection/>
    </xf>
    <xf numFmtId="167" fontId="2" fillId="33" borderId="23" xfId="47" applyFont="1" applyFill="1" applyBorder="1" applyAlignment="1" applyProtection="1">
      <alignment horizontal="right" vertical="center"/>
      <protection/>
    </xf>
    <xf numFmtId="167" fontId="2" fillId="33" borderId="22" xfId="47" applyFont="1" applyFill="1" applyBorder="1" applyAlignment="1" applyProtection="1">
      <alignment horizontal="right" vertical="center"/>
      <protection/>
    </xf>
    <xf numFmtId="1" fontId="2" fillId="33" borderId="10" xfId="0" applyNumberFormat="1" applyFont="1" applyFill="1" applyBorder="1" applyAlignment="1" applyProtection="1">
      <alignment horizontal="left" vertical="center" wrapText="1" indent="2"/>
      <protection/>
    </xf>
    <xf numFmtId="1" fontId="2" fillId="0" borderId="11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7" fillId="35" borderId="27" xfId="0" applyFont="1" applyFill="1" applyBorder="1" applyAlignment="1" applyProtection="1">
      <alignment horizontal="center" vertical="center" wrapText="1"/>
      <protection/>
    </xf>
    <xf numFmtId="0" fontId="17" fillId="35" borderId="27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/>
      <protection/>
    </xf>
    <xf numFmtId="169" fontId="4" fillId="0" borderId="30" xfId="0" applyNumberFormat="1" applyFont="1" applyFill="1" applyBorder="1" applyAlignment="1" applyProtection="1">
      <alignment horizontal="center"/>
      <protection/>
    </xf>
    <xf numFmtId="10" fontId="4" fillId="0" borderId="30" xfId="53" applyNumberFormat="1" applyFont="1" applyFill="1" applyBorder="1" applyAlignment="1" applyProtection="1">
      <alignment horizontal="center"/>
      <protection/>
    </xf>
    <xf numFmtId="10" fontId="4" fillId="0" borderId="50" xfId="53" applyNumberFormat="1" applyFont="1" applyFill="1" applyBorder="1" applyAlignment="1" applyProtection="1">
      <alignment horizontal="center"/>
      <protection/>
    </xf>
    <xf numFmtId="10" fontId="4" fillId="0" borderId="10" xfId="53" applyNumberFormat="1" applyFont="1" applyFill="1" applyBorder="1" applyAlignment="1" applyProtection="1">
      <alignment horizontal="center"/>
      <protection/>
    </xf>
    <xf numFmtId="169" fontId="4" fillId="0" borderId="38" xfId="0" applyNumberFormat="1" applyFont="1" applyFill="1" applyBorder="1" applyAlignment="1" applyProtection="1">
      <alignment horizontal="center"/>
      <protection/>
    </xf>
    <xf numFmtId="169" fontId="4" fillId="0" borderId="40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169" fontId="4" fillId="0" borderId="10" xfId="0" applyNumberFormat="1" applyFont="1" applyFill="1" applyBorder="1" applyAlignment="1" applyProtection="1">
      <alignment horizontal="center"/>
      <protection/>
    </xf>
    <xf numFmtId="0" fontId="4" fillId="0" borderId="51" xfId="0" applyFont="1" applyFill="1" applyBorder="1" applyAlignment="1" applyProtection="1">
      <alignment/>
      <protection/>
    </xf>
    <xf numFmtId="169" fontId="4" fillId="0" borderId="18" xfId="0" applyNumberFormat="1" applyFont="1" applyFill="1" applyBorder="1" applyAlignment="1" applyProtection="1">
      <alignment horizontal="center"/>
      <protection/>
    </xf>
    <xf numFmtId="10" fontId="4" fillId="0" borderId="18" xfId="53" applyNumberFormat="1" applyFont="1" applyFill="1" applyBorder="1" applyAlignment="1" applyProtection="1">
      <alignment horizontal="center"/>
      <protection/>
    </xf>
    <xf numFmtId="0" fontId="17" fillId="35" borderId="27" xfId="0" applyFont="1" applyFill="1" applyBorder="1" applyAlignment="1" applyProtection="1">
      <alignment horizontal="right" vertical="center" wrapText="1" indent="2"/>
      <protection/>
    </xf>
    <xf numFmtId="10" fontId="4" fillId="0" borderId="52" xfId="53" applyNumberFormat="1" applyFont="1" applyFill="1" applyBorder="1" applyAlignment="1" applyProtection="1">
      <alignment horizontal="center"/>
      <protection/>
    </xf>
    <xf numFmtId="10" fontId="4" fillId="0" borderId="21" xfId="53" applyNumberFormat="1" applyFont="1" applyFill="1" applyBorder="1" applyAlignment="1" applyProtection="1">
      <alignment horizontal="center"/>
      <protection/>
    </xf>
    <xf numFmtId="10" fontId="4" fillId="0" borderId="21" xfId="53" applyNumberFormat="1" applyFont="1" applyFill="1" applyBorder="1" applyAlignment="1" applyProtection="1">
      <alignment horizontal="center"/>
      <protection/>
    </xf>
    <xf numFmtId="10" fontId="4" fillId="0" borderId="19" xfId="53" applyNumberFormat="1" applyFont="1" applyFill="1" applyBorder="1" applyAlignment="1" applyProtection="1">
      <alignment horizontal="center"/>
      <protection/>
    </xf>
    <xf numFmtId="169" fontId="4" fillId="0" borderId="10" xfId="0" applyNumberFormat="1" applyFont="1" applyFill="1" applyBorder="1" applyAlignment="1" applyProtection="1">
      <alignment horizontal="center"/>
      <protection/>
    </xf>
    <xf numFmtId="169" fontId="4" fillId="0" borderId="23" xfId="0" applyNumberFormat="1" applyFont="1" applyFill="1" applyBorder="1" applyAlignment="1" applyProtection="1">
      <alignment horizontal="center"/>
      <protection/>
    </xf>
    <xf numFmtId="169" fontId="4" fillId="0" borderId="53" xfId="0" applyNumberFormat="1" applyFont="1" applyFill="1" applyBorder="1" applyAlignment="1" applyProtection="1">
      <alignment horizontal="center"/>
      <protection/>
    </xf>
    <xf numFmtId="169" fontId="4" fillId="0" borderId="25" xfId="0" applyNumberFormat="1" applyFont="1" applyFill="1" applyBorder="1" applyAlignment="1" applyProtection="1">
      <alignment horizontal="center"/>
      <protection/>
    </xf>
    <xf numFmtId="169" fontId="4" fillId="0" borderId="25" xfId="0" applyNumberFormat="1" applyFont="1" applyFill="1" applyBorder="1" applyAlignment="1" applyProtection="1">
      <alignment horizontal="center"/>
      <protection/>
    </xf>
    <xf numFmtId="169" fontId="4" fillId="0" borderId="26" xfId="0" applyNumberFormat="1" applyFont="1" applyFill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69" fontId="1" fillId="36" borderId="27" xfId="0" applyNumberFormat="1" applyFont="1" applyFill="1" applyBorder="1" applyAlignment="1" applyProtection="1">
      <alignment/>
      <protection locked="0"/>
    </xf>
    <xf numFmtId="169" fontId="1" fillId="0" borderId="30" xfId="0" applyNumberFormat="1" applyFont="1" applyFill="1" applyBorder="1" applyAlignment="1" applyProtection="1">
      <alignment horizontal="right"/>
      <protection locked="0"/>
    </xf>
    <xf numFmtId="0" fontId="18" fillId="0" borderId="54" xfId="0" applyFont="1" applyFill="1" applyBorder="1" applyAlignment="1" applyProtection="1">
      <alignment horizontal="center" vertical="center" wrapText="1"/>
      <protection/>
    </xf>
    <xf numFmtId="0" fontId="18" fillId="0" borderId="55" xfId="0" applyFont="1" applyFill="1" applyBorder="1" applyAlignment="1" applyProtection="1">
      <alignment horizontal="center" vertical="center" wrapText="1"/>
      <protection/>
    </xf>
    <xf numFmtId="0" fontId="18" fillId="0" borderId="56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18" fillId="0" borderId="41" xfId="0" applyFont="1" applyFill="1" applyBorder="1" applyAlignment="1" applyProtection="1">
      <alignment horizontal="center" vertical="center" wrapText="1"/>
      <protection/>
    </xf>
    <xf numFmtId="0" fontId="16" fillId="0" borderId="57" xfId="0" applyFont="1" applyFill="1" applyBorder="1" applyAlignment="1" applyProtection="1">
      <alignment horizontal="center" vertical="center" wrapText="1"/>
      <protection/>
    </xf>
    <xf numFmtId="0" fontId="16" fillId="0" borderId="58" xfId="0" applyFont="1" applyFill="1" applyBorder="1" applyAlignment="1" applyProtection="1">
      <alignment horizontal="center" vertical="center" wrapText="1"/>
      <protection/>
    </xf>
    <xf numFmtId="1" fontId="2" fillId="0" borderId="57" xfId="0" applyNumberFormat="1" applyFont="1" applyFill="1" applyBorder="1" applyAlignment="1" applyProtection="1">
      <alignment horizontal="left" vertical="center"/>
      <protection/>
    </xf>
    <xf numFmtId="1" fontId="2" fillId="0" borderId="11" xfId="0" applyNumberFormat="1" applyFont="1" applyFill="1" applyBorder="1" applyAlignment="1" applyProtection="1">
      <alignment horizontal="left" vertical="center"/>
      <protection/>
    </xf>
    <xf numFmtId="1" fontId="2" fillId="0" borderId="13" xfId="0" applyNumberFormat="1" applyFont="1" applyFill="1" applyBorder="1" applyAlignment="1" applyProtection="1">
      <alignment horizontal="left" vertical="center"/>
      <protection/>
    </xf>
    <xf numFmtId="4" fontId="2" fillId="33" borderId="23" xfId="0" applyNumberFormat="1" applyFont="1" applyFill="1" applyBorder="1" applyAlignment="1" applyProtection="1">
      <alignment horizontal="right" vertical="center"/>
      <protection/>
    </xf>
    <xf numFmtId="4" fontId="2" fillId="33" borderId="22" xfId="0" applyNumberFormat="1" applyFont="1" applyFill="1" applyBorder="1" applyAlignment="1" applyProtection="1">
      <alignment horizontal="right" vertical="center"/>
      <protection/>
    </xf>
    <xf numFmtId="0" fontId="0" fillId="0" borderId="58" xfId="0" applyBorder="1" applyAlignment="1" applyProtection="1">
      <alignment/>
      <protection/>
    </xf>
    <xf numFmtId="178" fontId="2" fillId="33" borderId="10" xfId="0" applyNumberFormat="1" applyFont="1" applyFill="1" applyBorder="1" applyAlignment="1" applyProtection="1">
      <alignment horizontal="left" vertical="center" wrapText="1" indent="2"/>
      <protection/>
    </xf>
    <xf numFmtId="1" fontId="2" fillId="0" borderId="13" xfId="0" applyNumberFormat="1" applyFont="1" applyFill="1" applyBorder="1" applyAlignment="1" applyProtection="1">
      <alignment vertical="center"/>
      <protection/>
    </xf>
    <xf numFmtId="0" fontId="0" fillId="0" borderId="58" xfId="0" applyFont="1" applyFill="1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60" xfId="0" applyFont="1" applyFill="1" applyBorder="1" applyAlignment="1" applyProtection="1">
      <alignment/>
      <protection/>
    </xf>
    <xf numFmtId="0" fontId="0" fillId="0" borderId="60" xfId="0" applyFont="1" applyBorder="1" applyAlignment="1" applyProtection="1">
      <alignment/>
      <protection/>
    </xf>
    <xf numFmtId="0" fontId="0" fillId="0" borderId="60" xfId="0" applyFont="1" applyFill="1" applyBorder="1" applyAlignment="1" applyProtection="1">
      <alignment/>
      <protection/>
    </xf>
    <xf numFmtId="0" fontId="2" fillId="35" borderId="4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57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 applyProtection="1">
      <alignment horizontal="center" vertical="center" wrapText="1"/>
      <protection/>
    </xf>
    <xf numFmtId="0" fontId="1" fillId="36" borderId="45" xfId="0" applyFont="1" applyFill="1" applyBorder="1" applyAlignment="1" applyProtection="1">
      <alignment/>
      <protection/>
    </xf>
    <xf numFmtId="0" fontId="1" fillId="36" borderId="27" xfId="0" applyFont="1" applyFill="1" applyBorder="1" applyAlignment="1" applyProtection="1">
      <alignment/>
      <protection/>
    </xf>
    <xf numFmtId="0" fontId="4" fillId="36" borderId="27" xfId="0" applyFont="1" applyFill="1" applyBorder="1" applyAlignment="1" applyProtection="1">
      <alignment/>
      <protection/>
    </xf>
    <xf numFmtId="169" fontId="4" fillId="36" borderId="27" xfId="0" applyNumberFormat="1" applyFont="1" applyFill="1" applyBorder="1" applyAlignment="1" applyProtection="1">
      <alignment/>
      <protection/>
    </xf>
    <xf numFmtId="169" fontId="1" fillId="36" borderId="27" xfId="0" applyNumberFormat="1" applyFont="1" applyFill="1" applyBorder="1" applyAlignment="1" applyProtection="1">
      <alignment/>
      <protection/>
    </xf>
    <xf numFmtId="169" fontId="1" fillId="36" borderId="27" xfId="0" applyNumberFormat="1" applyFont="1" applyFill="1" applyBorder="1" applyAlignment="1" applyProtection="1">
      <alignment horizontal="right"/>
      <protection/>
    </xf>
    <xf numFmtId="169" fontId="1" fillId="36" borderId="41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4" fillId="0" borderId="46" xfId="0" applyFont="1" applyBorder="1" applyAlignment="1" applyProtection="1">
      <alignment/>
      <protection/>
    </xf>
    <xf numFmtId="169" fontId="4" fillId="0" borderId="61" xfId="0" applyNumberFormat="1" applyFont="1" applyFill="1" applyBorder="1" applyAlignment="1" applyProtection="1">
      <alignment horizontal="right"/>
      <protection/>
    </xf>
    <xf numFmtId="170" fontId="4" fillId="0" borderId="30" xfId="0" applyNumberFormat="1" applyFont="1" applyFill="1" applyBorder="1" applyAlignment="1" applyProtection="1">
      <alignment horizontal="right"/>
      <protection/>
    </xf>
    <xf numFmtId="0" fontId="1" fillId="0" borderId="46" xfId="0" applyFont="1" applyFill="1" applyBorder="1" applyAlignment="1" applyProtection="1">
      <alignment horizontal="left" vertical="center"/>
      <protection/>
    </xf>
    <xf numFmtId="0" fontId="1" fillId="0" borderId="30" xfId="0" applyFont="1" applyFill="1" applyBorder="1" applyAlignment="1" applyProtection="1">
      <alignment horizontal="left" vertical="center"/>
      <protection/>
    </xf>
    <xf numFmtId="0" fontId="1" fillId="0" borderId="30" xfId="0" applyFont="1" applyFill="1" applyBorder="1" applyAlignment="1" applyProtection="1">
      <alignment/>
      <protection/>
    </xf>
    <xf numFmtId="169" fontId="1" fillId="0" borderId="30" xfId="0" applyNumberFormat="1" applyFont="1" applyFill="1" applyBorder="1" applyAlignment="1" applyProtection="1">
      <alignment horizontal="right"/>
      <protection/>
    </xf>
    <xf numFmtId="169" fontId="1" fillId="0" borderId="6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Alignment="1" applyProtection="1">
      <alignment/>
      <protection/>
    </xf>
    <xf numFmtId="169" fontId="4" fillId="0" borderId="30" xfId="0" applyNumberFormat="1" applyFont="1" applyFill="1" applyBorder="1" applyAlignment="1" applyProtection="1">
      <alignment horizontal="right" wrapText="1"/>
      <protection/>
    </xf>
    <xf numFmtId="0" fontId="13" fillId="0" borderId="62" xfId="0" applyFont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/>
      <protection/>
    </xf>
    <xf numFmtId="169" fontId="4" fillId="0" borderId="18" xfId="0" applyNumberFormat="1" applyFont="1" applyFill="1" applyBorder="1" applyAlignment="1" applyProtection="1">
      <alignment horizontal="right"/>
      <protection/>
    </xf>
    <xf numFmtId="0" fontId="13" fillId="0" borderId="63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/>
      <protection/>
    </xf>
    <xf numFmtId="169" fontId="4" fillId="0" borderId="10" xfId="0" applyNumberFormat="1" applyFont="1" applyFill="1" applyBorder="1" applyAlignment="1" applyProtection="1">
      <alignment/>
      <protection/>
    </xf>
    <xf numFmtId="169" fontId="4" fillId="0" borderId="64" xfId="0" applyNumberFormat="1" applyFont="1" applyFill="1" applyBorder="1" applyAlignment="1" applyProtection="1">
      <alignment horizontal="right"/>
      <protection/>
    </xf>
    <xf numFmtId="169" fontId="4" fillId="0" borderId="18" xfId="0" applyNumberFormat="1" applyFont="1" applyFill="1" applyBorder="1" applyAlignment="1" applyProtection="1">
      <alignment/>
      <protection/>
    </xf>
    <xf numFmtId="169" fontId="4" fillId="0" borderId="65" xfId="0" applyNumberFormat="1" applyFont="1" applyFill="1" applyBorder="1" applyAlignment="1" applyProtection="1">
      <alignment horizontal="right"/>
      <protection/>
    </xf>
    <xf numFmtId="0" fontId="1" fillId="36" borderId="45" xfId="0" applyFont="1" applyFill="1" applyBorder="1" applyAlignment="1" applyProtection="1">
      <alignment horizontal="right"/>
      <protection/>
    </xf>
    <xf numFmtId="0" fontId="1" fillId="36" borderId="27" xfId="0" applyFont="1" applyFill="1" applyBorder="1" applyAlignment="1" applyProtection="1">
      <alignment horizontal="right"/>
      <protection/>
    </xf>
    <xf numFmtId="0" fontId="0" fillId="0" borderId="57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66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vertical="center"/>
      <protection/>
    </xf>
    <xf numFmtId="10" fontId="4" fillId="0" borderId="30" xfId="53" applyNumberFormat="1" applyFont="1" applyFill="1" applyBorder="1" applyAlignment="1" applyProtection="1">
      <alignment horizontal="center"/>
      <protection/>
    </xf>
    <xf numFmtId="169" fontId="4" fillId="0" borderId="50" xfId="0" applyNumberFormat="1" applyFont="1" applyFill="1" applyBorder="1" applyAlignment="1" applyProtection="1">
      <alignment horizontal="right"/>
      <protection/>
    </xf>
    <xf numFmtId="10" fontId="4" fillId="0" borderId="10" xfId="53" applyNumberFormat="1" applyFont="1" applyFill="1" applyBorder="1" applyAlignment="1" applyProtection="1">
      <alignment horizontal="center"/>
      <protection/>
    </xf>
    <xf numFmtId="169" fontId="4" fillId="0" borderId="23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center"/>
      <protection/>
    </xf>
    <xf numFmtId="169" fontId="4" fillId="0" borderId="69" xfId="0" applyNumberFormat="1" applyFont="1" applyFill="1" applyBorder="1" applyAlignment="1" applyProtection="1">
      <alignment horizontal="right"/>
      <protection/>
    </xf>
    <xf numFmtId="0" fontId="17" fillId="35" borderId="27" xfId="0" applyFont="1" applyFill="1" applyBorder="1" applyAlignment="1" applyProtection="1">
      <alignment horizontal="right" vertical="center" wrapText="1"/>
      <protection/>
    </xf>
    <xf numFmtId="10" fontId="17" fillId="35" borderId="27" xfId="0" applyNumberFormat="1" applyFont="1" applyFill="1" applyBorder="1" applyAlignment="1" applyProtection="1">
      <alignment horizontal="center" vertical="center" wrapText="1"/>
      <protection/>
    </xf>
    <xf numFmtId="169" fontId="17" fillId="35" borderId="27" xfId="0" applyNumberFormat="1" applyFont="1" applyFill="1" applyBorder="1" applyAlignment="1" applyProtection="1">
      <alignment horizontal="center" vertical="center" wrapText="1"/>
      <protection/>
    </xf>
    <xf numFmtId="169" fontId="17" fillId="35" borderId="27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top"/>
      <protection locked="0"/>
    </xf>
    <xf numFmtId="0" fontId="2" fillId="0" borderId="11" xfId="0" applyNumberFormat="1" applyFont="1" applyFill="1" applyBorder="1" applyAlignment="1" applyProtection="1">
      <alignment horizontal="right"/>
      <protection locked="0"/>
    </xf>
    <xf numFmtId="10" fontId="10" fillId="37" borderId="70" xfId="0" applyNumberFormat="1" applyFont="1" applyFill="1" applyBorder="1" applyAlignment="1" applyProtection="1">
      <alignment horizontal="center" vertical="center"/>
      <protection locked="0"/>
    </xf>
    <xf numFmtId="10" fontId="6" fillId="33" borderId="6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" fontId="2" fillId="33" borderId="38" xfId="0" applyNumberFormat="1" applyFont="1" applyFill="1" applyBorder="1" applyAlignment="1" applyProtection="1">
      <alignment horizontal="center" vertical="center" wrapText="1"/>
      <protection/>
    </xf>
    <xf numFmtId="1" fontId="2" fillId="33" borderId="39" xfId="0" applyNumberFormat="1" applyFont="1" applyFill="1" applyBorder="1" applyAlignment="1" applyProtection="1">
      <alignment horizontal="center" vertical="center" wrapText="1"/>
      <protection/>
    </xf>
    <xf numFmtId="1" fontId="2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14" fontId="2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10" fontId="0" fillId="0" borderId="0" xfId="53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3" fillId="0" borderId="0" xfId="0" applyNumberFormat="1" applyFont="1" applyAlignment="1" applyProtection="1">
      <alignment horizontal="center" vertical="center"/>
      <protection/>
    </xf>
    <xf numFmtId="10" fontId="14" fillId="0" borderId="0" xfId="0" applyNumberFormat="1" applyFont="1" applyAlignment="1" applyProtection="1">
      <alignment horizontal="center" vertical="center"/>
      <protection/>
    </xf>
    <xf numFmtId="10" fontId="14" fillId="0" borderId="0" xfId="53" applyNumberFormat="1" applyFont="1" applyAlignment="1" applyProtection="1">
      <alignment horizontal="center" vertical="center"/>
      <protection/>
    </xf>
    <xf numFmtId="10" fontId="0" fillId="0" borderId="0" xfId="53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60" xfId="0" applyBorder="1" applyAlignment="1" applyProtection="1">
      <alignment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" xfId="51"/>
    <cellStyle name="Nota" xfId="52"/>
    <cellStyle name="Percent" xfId="53"/>
    <cellStyle name="Porcentagem 3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223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6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1.7109375" style="31" customWidth="1"/>
    <col min="2" max="2" width="24.421875" style="31" bestFit="1" customWidth="1"/>
    <col min="3" max="5" width="10.7109375" style="31" customWidth="1"/>
    <col min="6" max="6" width="17.7109375" style="17" customWidth="1"/>
    <col min="7" max="7" width="9.140625" style="31" customWidth="1"/>
    <col min="8" max="8" width="11.28125" style="31" hidden="1" customWidth="1"/>
    <col min="9" max="9" width="12.8515625" style="31" hidden="1" customWidth="1"/>
    <col min="10" max="10" width="11.7109375" style="31" hidden="1" customWidth="1"/>
    <col min="11" max="11" width="0" style="31" hidden="1" customWidth="1"/>
    <col min="12" max="18" width="9.140625" style="31" customWidth="1"/>
    <col min="19" max="19" width="9.140625" style="254" customWidth="1"/>
    <col min="20" max="20" width="9.140625" style="255" customWidth="1"/>
    <col min="21" max="16384" width="9.140625" style="31" customWidth="1"/>
  </cols>
  <sheetData>
    <row r="1" ht="35.25" customHeight="1">
      <c r="B1" s="124" t="s">
        <v>44</v>
      </c>
    </row>
    <row r="2" spans="2:20" s="172" customFormat="1" ht="32.25" customHeight="1">
      <c r="B2" s="256" t="s">
        <v>3</v>
      </c>
      <c r="C2" s="256"/>
      <c r="D2" s="256"/>
      <c r="E2" s="256"/>
      <c r="F2" s="256"/>
      <c r="S2" s="257"/>
      <c r="T2" s="258"/>
    </row>
    <row r="3" spans="2:20" s="7" customFormat="1" ht="12.75">
      <c r="B3" s="7" t="s">
        <v>39</v>
      </c>
      <c r="C3" s="66" t="s">
        <v>40</v>
      </c>
      <c r="D3" s="67"/>
      <c r="E3" s="67"/>
      <c r="F3" s="68"/>
      <c r="S3" s="262"/>
      <c r="T3" s="263"/>
    </row>
    <row r="4" spans="2:20" s="7" customFormat="1" ht="12.75">
      <c r="B4" s="7" t="s">
        <v>4</v>
      </c>
      <c r="C4" s="259" t="s">
        <v>41</v>
      </c>
      <c r="D4" s="260"/>
      <c r="E4" s="260"/>
      <c r="F4" s="261"/>
      <c r="S4" s="262"/>
      <c r="T4" s="263"/>
    </row>
    <row r="5" spans="2:20" s="7" customFormat="1" ht="24.75" customHeight="1">
      <c r="B5" s="264" t="s">
        <v>5</v>
      </c>
      <c r="C5" s="265" t="s">
        <v>121</v>
      </c>
      <c r="D5" s="266"/>
      <c r="E5" s="266"/>
      <c r="F5" s="267"/>
      <c r="S5" s="262"/>
      <c r="T5" s="263"/>
    </row>
    <row r="6" spans="2:20" s="46" customFormat="1" ht="12.75">
      <c r="B6" s="46" t="s">
        <v>45</v>
      </c>
      <c r="C6" s="265" t="s">
        <v>194</v>
      </c>
      <c r="D6" s="266"/>
      <c r="E6" s="266"/>
      <c r="F6" s="267"/>
      <c r="S6" s="268"/>
      <c r="T6" s="269"/>
    </row>
    <row r="7" spans="2:20" s="46" customFormat="1" ht="13.5" customHeight="1">
      <c r="B7" s="46" t="s">
        <v>47</v>
      </c>
      <c r="C7" s="66" t="s">
        <v>42</v>
      </c>
      <c r="D7" s="67"/>
      <c r="E7" s="67"/>
      <c r="F7" s="68"/>
      <c r="S7" s="268"/>
      <c r="T7" s="269"/>
    </row>
    <row r="8" spans="2:20" s="46" customFormat="1" ht="13.5" customHeight="1">
      <c r="B8" s="46" t="s">
        <v>43</v>
      </c>
      <c r="C8" s="66" t="s">
        <v>42</v>
      </c>
      <c r="D8" s="67"/>
      <c r="E8" s="67"/>
      <c r="F8" s="68"/>
      <c r="S8" s="268"/>
      <c r="T8" s="269"/>
    </row>
    <row r="9" spans="2:20" s="46" customFormat="1" ht="12.75">
      <c r="B9" s="46" t="s">
        <v>48</v>
      </c>
      <c r="C9" s="72">
        <v>43416</v>
      </c>
      <c r="D9" s="73"/>
      <c r="E9" s="73"/>
      <c r="F9" s="74"/>
      <c r="S9" s="268"/>
      <c r="T9" s="269"/>
    </row>
    <row r="10" spans="3:20" s="46" customFormat="1" ht="12.75">
      <c r="C10" s="270"/>
      <c r="D10" s="139"/>
      <c r="E10" s="139"/>
      <c r="F10" s="139"/>
      <c r="S10" s="268"/>
      <c r="T10" s="269"/>
    </row>
    <row r="11" spans="2:20" s="46" customFormat="1" ht="24.75" customHeight="1">
      <c r="B11" s="4" t="s">
        <v>6</v>
      </c>
      <c r="C11" s="5">
        <v>3</v>
      </c>
      <c r="D11" s="6">
        <f>IF(C11&gt;0,IF(C11&lt;7,,"&lt;--- Insira valor entre 1 e 6"),"&lt;--- Insira valor entre 1 e 6")</f>
        <v>0</v>
      </c>
      <c r="E11" s="7"/>
      <c r="F11" s="8"/>
      <c r="S11" s="268"/>
      <c r="T11" s="269"/>
    </row>
    <row r="12" spans="2:20" s="46" customFormat="1" ht="12.75">
      <c r="B12" s="9" t="s">
        <v>7</v>
      </c>
      <c r="C12" s="1">
        <v>1</v>
      </c>
      <c r="D12" s="69" t="s">
        <v>8</v>
      </c>
      <c r="E12" s="70"/>
      <c r="F12" s="71"/>
      <c r="S12" s="268"/>
      <c r="T12" s="269"/>
    </row>
    <row r="13" spans="2:20" s="46" customFormat="1" ht="25.5">
      <c r="B13" s="9" t="s">
        <v>9</v>
      </c>
      <c r="C13" s="10">
        <v>2</v>
      </c>
      <c r="D13" s="2">
        <f>IF(D14&lt;&gt;0,0,"( X )")</f>
        <v>0</v>
      </c>
      <c r="E13" s="11" t="s">
        <v>10</v>
      </c>
      <c r="F13" s="12"/>
      <c r="S13" s="268"/>
      <c r="T13" s="269"/>
    </row>
    <row r="14" spans="2:20" s="46" customFormat="1" ht="51">
      <c r="B14" s="9" t="s">
        <v>11</v>
      </c>
      <c r="C14" s="10">
        <v>3</v>
      </c>
      <c r="D14" s="13" t="s">
        <v>62</v>
      </c>
      <c r="E14" s="14" t="s">
        <v>12</v>
      </c>
      <c r="F14" s="15"/>
      <c r="S14" s="268"/>
      <c r="T14" s="269"/>
    </row>
    <row r="15" spans="2:20" s="46" customFormat="1" ht="51">
      <c r="B15" s="9" t="s">
        <v>13</v>
      </c>
      <c r="C15" s="10">
        <v>4</v>
      </c>
      <c r="D15" s="53" t="s">
        <v>14</v>
      </c>
      <c r="E15" s="54"/>
      <c r="F15" s="55"/>
      <c r="S15" s="268"/>
      <c r="T15" s="269"/>
    </row>
    <row r="16" spans="2:20" s="46" customFormat="1" ht="25.5">
      <c r="B16" s="9" t="s">
        <v>15</v>
      </c>
      <c r="C16" s="10">
        <v>5</v>
      </c>
      <c r="D16" s="250">
        <f>IF(D17&lt;&gt;0,0,"( X )")</f>
        <v>0</v>
      </c>
      <c r="E16" s="11" t="s">
        <v>16</v>
      </c>
      <c r="F16" s="12"/>
      <c r="S16" s="268"/>
      <c r="T16" s="269"/>
    </row>
    <row r="17" spans="2:20" s="46" customFormat="1" ht="25.5">
      <c r="B17" s="9" t="s">
        <v>17</v>
      </c>
      <c r="C17" s="10">
        <v>6</v>
      </c>
      <c r="D17" s="249" t="s">
        <v>62</v>
      </c>
      <c r="E17" s="14" t="s">
        <v>18</v>
      </c>
      <c r="F17" s="15"/>
      <c r="S17" s="268"/>
      <c r="T17" s="269"/>
    </row>
    <row r="18" spans="2:20" s="46" customFormat="1" ht="12.75">
      <c r="B18" s="16"/>
      <c r="C18" s="7"/>
      <c r="D18" s="7"/>
      <c r="E18" s="7"/>
      <c r="F18" s="8"/>
      <c r="S18" s="268"/>
      <c r="T18" s="269"/>
    </row>
    <row r="19" spans="2:10" ht="15.75" customHeight="1">
      <c r="B19" s="17"/>
      <c r="C19" s="56" t="s">
        <v>19</v>
      </c>
      <c r="D19" s="56"/>
      <c r="E19" s="56"/>
      <c r="H19" s="271" t="s">
        <v>66</v>
      </c>
      <c r="I19" s="272">
        <f>F21</f>
        <v>0</v>
      </c>
      <c r="J19" s="271"/>
    </row>
    <row r="20" spans="2:20" s="273" customFormat="1" ht="31.5">
      <c r="B20" s="18" t="s">
        <v>20</v>
      </c>
      <c r="C20" s="19" t="s">
        <v>21</v>
      </c>
      <c r="D20" s="19" t="s">
        <v>22</v>
      </c>
      <c r="E20" s="19" t="s">
        <v>23</v>
      </c>
      <c r="F20" s="20" t="s">
        <v>24</v>
      </c>
      <c r="H20" s="274" t="s">
        <v>67</v>
      </c>
      <c r="I20" s="275">
        <f>F22</f>
        <v>0</v>
      </c>
      <c r="J20" s="274"/>
      <c r="S20" s="276"/>
      <c r="T20" s="277"/>
    </row>
    <row r="21" spans="2:19" ht="15.75">
      <c r="B21" s="21" t="s">
        <v>25</v>
      </c>
      <c r="C21" s="22">
        <v>0.0343</v>
      </c>
      <c r="D21" s="23">
        <v>0.0493</v>
      </c>
      <c r="E21" s="24">
        <v>0.0671</v>
      </c>
      <c r="F21" s="251"/>
      <c r="G21" s="278">
        <f>IF(F21=0,"",IF(F21&lt;C21,"Atenção, observar os intervalos!",IF(F21&gt;E21,"Atenção, observar os intervalos!","")))</f>
      </c>
      <c r="H21" s="271" t="s">
        <v>68</v>
      </c>
      <c r="I21" s="272">
        <f>I20</f>
        <v>0</v>
      </c>
      <c r="J21" s="271"/>
      <c r="R21" s="255"/>
      <c r="S21" s="255"/>
    </row>
    <row r="22" spans="2:19" ht="15.75">
      <c r="B22" s="21" t="s">
        <v>26</v>
      </c>
      <c r="C22" s="25">
        <v>0.0028</v>
      </c>
      <c r="D22" s="26">
        <v>0.0049</v>
      </c>
      <c r="E22" s="27">
        <v>0.0075</v>
      </c>
      <c r="F22" s="251"/>
      <c r="G22" s="278">
        <f>IF(F22=0,"",IF(F22&lt;C22,"Atenção, observar os intervalos!",IF(F22&gt;E22,"Atenção, observar os intervalos!","")))</f>
      </c>
      <c r="H22" s="271" t="s">
        <v>69</v>
      </c>
      <c r="I22" s="272">
        <f aca="true" t="shared" si="0" ref="I22:I27">F23</f>
        <v>0</v>
      </c>
      <c r="J22" s="271"/>
      <c r="R22" s="255"/>
      <c r="S22" s="255"/>
    </row>
    <row r="23" spans="2:19" ht="15.75">
      <c r="B23" s="21" t="s">
        <v>27</v>
      </c>
      <c r="C23" s="25">
        <v>0.01</v>
      </c>
      <c r="D23" s="26">
        <v>0.0139</v>
      </c>
      <c r="E23" s="27">
        <v>0.0174</v>
      </c>
      <c r="F23" s="251"/>
      <c r="G23" s="278">
        <f>IF(F23=0,"",IF(F23&lt;C23,"Atenção, observar os intervalos!",IF(F23&gt;E23,"Atenção, observar os intervalos!","")))</f>
      </c>
      <c r="H23" s="271" t="s">
        <v>70</v>
      </c>
      <c r="I23" s="272">
        <f t="shared" si="0"/>
        <v>0</v>
      </c>
      <c r="J23" s="279"/>
      <c r="R23" s="255"/>
      <c r="S23" s="255"/>
    </row>
    <row r="24" spans="2:19" ht="15.75">
      <c r="B24" s="21" t="s">
        <v>28</v>
      </c>
      <c r="C24" s="25">
        <v>0.0094</v>
      </c>
      <c r="D24" s="26">
        <v>0.0099</v>
      </c>
      <c r="E24" s="27">
        <v>0.0117</v>
      </c>
      <c r="F24" s="251"/>
      <c r="G24" s="278">
        <f>IF(F24=0,"",IF(F24&lt;C24,"Atenção, observar os intervalos!",IF(F24&gt;E24,"Atenção, observar os intervalos!","")))</f>
      </c>
      <c r="H24" s="271" t="s">
        <v>71</v>
      </c>
      <c r="I24" s="272">
        <f t="shared" si="0"/>
        <v>0</v>
      </c>
      <c r="J24" s="279"/>
      <c r="R24" s="255"/>
      <c r="S24" s="255"/>
    </row>
    <row r="25" spans="2:19" ht="15.75">
      <c r="B25" s="21" t="s">
        <v>29</v>
      </c>
      <c r="C25" s="28">
        <v>0.0674</v>
      </c>
      <c r="D25" s="29">
        <v>0.0804</v>
      </c>
      <c r="E25" s="30">
        <v>0.094</v>
      </c>
      <c r="F25" s="251"/>
      <c r="G25" s="278">
        <f>IF(F25=0,"",IF(F25&lt;C25,"Atenção, observar os intervalos!",IF(F25&gt;E25,"Atenção, observar os intervalos!","")))</f>
      </c>
      <c r="H25" s="271" t="s">
        <v>72</v>
      </c>
      <c r="I25" s="272">
        <f t="shared" si="0"/>
        <v>0</v>
      </c>
      <c r="J25" s="271"/>
      <c r="R25" s="255"/>
      <c r="S25" s="255"/>
    </row>
    <row r="26" spans="2:19" ht="15.75">
      <c r="B26" s="57" t="s">
        <v>30</v>
      </c>
      <c r="C26" s="58"/>
      <c r="D26" s="58"/>
      <c r="E26" s="59"/>
      <c r="F26" s="252"/>
      <c r="G26" s="278"/>
      <c r="H26" s="271" t="s">
        <v>73</v>
      </c>
      <c r="I26" s="272">
        <f t="shared" si="0"/>
        <v>0</v>
      </c>
      <c r="J26" s="271"/>
      <c r="R26" s="255"/>
      <c r="S26" s="255"/>
    </row>
    <row r="27" spans="2:19" ht="15.75">
      <c r="B27" s="60" t="s">
        <v>31</v>
      </c>
      <c r="C27" s="61"/>
      <c r="D27" s="61"/>
      <c r="E27" s="62"/>
      <c r="F27" s="252"/>
      <c r="G27" s="278"/>
      <c r="H27" s="271" t="s">
        <v>74</v>
      </c>
      <c r="I27" s="272">
        <f t="shared" si="0"/>
        <v>0.045</v>
      </c>
      <c r="J27" s="271"/>
      <c r="R27" s="255"/>
      <c r="S27" s="255"/>
    </row>
    <row r="28" spans="2:19" ht="16.5" thickBot="1">
      <c r="B28" s="63" t="s">
        <v>32</v>
      </c>
      <c r="C28" s="64"/>
      <c r="D28" s="64"/>
      <c r="E28" s="64"/>
      <c r="F28" s="3">
        <v>0.045</v>
      </c>
      <c r="G28" s="278"/>
      <c r="H28" s="271"/>
      <c r="I28" s="280"/>
      <c r="J28" s="280"/>
      <c r="K28" s="281"/>
      <c r="L28" s="282"/>
      <c r="M28" s="283"/>
      <c r="N28" s="283"/>
      <c r="O28" s="284"/>
      <c r="R28" s="255"/>
      <c r="S28" s="255"/>
    </row>
    <row r="29" spans="8:18" ht="12.75">
      <c r="H29" s="271"/>
      <c r="I29" s="280"/>
      <c r="J29" s="280"/>
      <c r="K29" s="281"/>
      <c r="L29" s="282"/>
      <c r="M29" s="282"/>
      <c r="N29" s="282"/>
      <c r="R29" s="254"/>
    </row>
    <row r="30" spans="2:19" ht="15.75">
      <c r="B30" s="65" t="s">
        <v>33</v>
      </c>
      <c r="C30" s="65"/>
      <c r="D30" s="65"/>
      <c r="E30" s="65"/>
      <c r="F30" s="32">
        <f>(((1+I19+I21+I22)*(1+I23)*(1+I24))/(1-I25-I26))-1</f>
        <v>0</v>
      </c>
      <c r="G30" s="285"/>
      <c r="H30" s="279" t="s">
        <v>63</v>
      </c>
      <c r="I30" s="279" t="s">
        <v>64</v>
      </c>
      <c r="J30" s="279" t="s">
        <v>65</v>
      </c>
      <c r="R30" s="255"/>
      <c r="S30" s="255"/>
    </row>
    <row r="31" spans="2:19" ht="16.5" thickBot="1">
      <c r="B31" s="48" t="s">
        <v>34</v>
      </c>
      <c r="C31" s="49"/>
      <c r="D31" s="49"/>
      <c r="E31" s="49"/>
      <c r="F31" s="33">
        <f>ROUND((((1+I19+I21+I22)*(1+I23)*(1+I24))/(1-I25-I26-I27))-1,4)</f>
        <v>0.0471</v>
      </c>
      <c r="G31" s="47"/>
      <c r="H31" s="279">
        <v>0.2034</v>
      </c>
      <c r="I31" s="279">
        <v>0.2212</v>
      </c>
      <c r="J31" s="279">
        <v>0.25</v>
      </c>
      <c r="R31" s="255"/>
      <c r="S31" s="255"/>
    </row>
    <row r="33" spans="2:6" ht="48" customHeight="1">
      <c r="B33" s="50" t="s">
        <v>35</v>
      </c>
      <c r="C33" s="50"/>
      <c r="D33" s="50"/>
      <c r="E33" s="50"/>
      <c r="F33" s="50"/>
    </row>
    <row r="35" spans="2:6" ht="12.75">
      <c r="B35" s="51" t="s">
        <v>36</v>
      </c>
      <c r="C35" s="51"/>
      <c r="D35" s="51"/>
      <c r="E35" s="51"/>
      <c r="F35" s="51"/>
    </row>
    <row r="36" spans="2:6" ht="12.75">
      <c r="B36" s="52" t="s">
        <v>37</v>
      </c>
      <c r="C36" s="52"/>
      <c r="D36" s="52"/>
      <c r="E36" s="52"/>
      <c r="F36" s="52"/>
    </row>
    <row r="37" ht="22.5" customHeight="1">
      <c r="F37" s="34"/>
    </row>
    <row r="38" ht="12.75">
      <c r="B38" s="172"/>
    </row>
    <row r="39" spans="2:5" ht="12.75">
      <c r="B39" s="168" t="s">
        <v>98</v>
      </c>
      <c r="C39" s="38"/>
      <c r="D39" s="38"/>
      <c r="E39" s="123"/>
    </row>
    <row r="40" spans="2:5" ht="12.75">
      <c r="B40" s="169" t="s">
        <v>100</v>
      </c>
      <c r="C40" s="253"/>
      <c r="D40" s="253"/>
      <c r="E40" s="123"/>
    </row>
    <row r="41" spans="2:4" ht="12.75">
      <c r="B41" s="171"/>
      <c r="C41" s="171"/>
      <c r="D41" s="171"/>
    </row>
    <row r="42" spans="2:4" ht="12.75">
      <c r="B42" s="171"/>
      <c r="C42" s="171"/>
      <c r="D42" s="171"/>
    </row>
    <row r="44" spans="2:4" ht="12.75">
      <c r="B44" s="286"/>
      <c r="C44" s="286"/>
      <c r="D44" s="286"/>
    </row>
    <row r="45" spans="2:5" ht="12.75">
      <c r="B45" s="168" t="s">
        <v>99</v>
      </c>
      <c r="C45" s="120"/>
      <c r="D45" s="120"/>
      <c r="E45" s="123"/>
    </row>
    <row r="46" spans="2:5" ht="12.75">
      <c r="B46" s="169" t="s">
        <v>38</v>
      </c>
      <c r="C46" s="253"/>
      <c r="D46" s="253"/>
      <c r="E46" s="123"/>
    </row>
  </sheetData>
  <sheetProtection password="C637" sheet="1" selectLockedCells="1"/>
  <mergeCells count="19">
    <mergeCell ref="B2:F2"/>
    <mergeCell ref="C3:F3"/>
    <mergeCell ref="C4:F4"/>
    <mergeCell ref="C5:F5"/>
    <mergeCell ref="C6:F6"/>
    <mergeCell ref="D12:F12"/>
    <mergeCell ref="C7:F7"/>
    <mergeCell ref="C8:F8"/>
    <mergeCell ref="C9:F9"/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</mergeCells>
  <conditionalFormatting sqref="F21:F25">
    <cfRule type="cellIs" priority="13" dxfId="216" operator="between" stopIfTrue="1">
      <formula>$C21</formula>
      <formula>$E21</formula>
    </cfRule>
  </conditionalFormatting>
  <conditionalFormatting sqref="B12:C17">
    <cfRule type="expression" priority="10" dxfId="204" stopIfTrue="1">
      <formula>$C$11=0</formula>
    </cfRule>
    <cfRule type="expression" priority="11" dxfId="204" stopIfTrue="1">
      <formula>$C$11&gt;6</formula>
    </cfRule>
    <cfRule type="expression" priority="12" dxfId="213" stopIfTrue="1">
      <formula>$C12&lt;&gt;$C$11</formula>
    </cfRule>
  </conditionalFormatting>
  <conditionalFormatting sqref="E13">
    <cfRule type="expression" priority="9" dxfId="204" stopIfTrue="1">
      <formula>$D$14&lt;&gt;0</formula>
    </cfRule>
  </conditionalFormatting>
  <conditionalFormatting sqref="E14">
    <cfRule type="expression" priority="8" dxfId="209" stopIfTrue="1">
      <formula>$D$14&lt;&gt;0</formula>
    </cfRule>
  </conditionalFormatting>
  <conditionalFormatting sqref="E16 B30:F30">
    <cfRule type="expression" priority="7" dxfId="204" stopIfTrue="1">
      <formula>$D$17&lt;&gt;0</formula>
    </cfRule>
  </conditionalFormatting>
  <conditionalFormatting sqref="E17">
    <cfRule type="expression" priority="6" dxfId="209" stopIfTrue="1">
      <formula>$D$17&lt;&gt;0</formula>
    </cfRule>
  </conditionalFormatting>
  <conditionalFormatting sqref="B31:F31">
    <cfRule type="expression" priority="5" dxfId="217" stopIfTrue="1">
      <formula>$D$17&lt;&gt;0</formula>
    </cfRule>
  </conditionalFormatting>
  <conditionalFormatting sqref="B36:F36">
    <cfRule type="expression" priority="4" dxfId="204" stopIfTrue="1">
      <formula>$D$17&lt;&gt;0</formula>
    </cfRule>
  </conditionalFormatting>
  <conditionalFormatting sqref="F28">
    <cfRule type="expression" priority="3" dxfId="218" stopIfTrue="1">
      <formula>$D$17&lt;&gt;0</formula>
    </cfRule>
  </conditionalFormatting>
  <conditionalFormatting sqref="B28:E28">
    <cfRule type="expression" priority="2" dxfId="219" stopIfTrue="1">
      <formula>$D$17&lt;&gt;0</formula>
    </cfRule>
  </conditionalFormatting>
  <conditionalFormatting sqref="B35:F35">
    <cfRule type="expression" priority="1" dxfId="204" stopIfTrue="1">
      <formula>$D$17&lt;&gt;0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9.140625" style="92" customWidth="1"/>
    <col min="2" max="2" width="9.421875" style="92" customWidth="1"/>
    <col min="3" max="3" width="54.140625" style="92" customWidth="1"/>
    <col min="4" max="4" width="6.28125" style="92" customWidth="1"/>
    <col min="5" max="5" width="10.28125" style="92" customWidth="1"/>
    <col min="6" max="6" width="10.7109375" style="92" bestFit="1" customWidth="1"/>
    <col min="7" max="7" width="11.7109375" style="92" customWidth="1"/>
    <col min="8" max="8" width="13.140625" style="92" customWidth="1"/>
    <col min="9" max="9" width="9.140625" style="92" customWidth="1"/>
    <col min="10" max="10" width="13.28125" style="92" bestFit="1" customWidth="1"/>
    <col min="11" max="11" width="9.140625" style="92" customWidth="1"/>
    <col min="12" max="12" width="13.28125" style="92" bestFit="1" customWidth="1"/>
    <col min="13" max="16384" width="9.140625" style="92" customWidth="1"/>
  </cols>
  <sheetData>
    <row r="1" ht="37.5" customHeight="1">
      <c r="A1" s="124" t="s">
        <v>44</v>
      </c>
    </row>
    <row r="2" spans="1:9" ht="12.75" customHeight="1">
      <c r="A2" s="125" t="s">
        <v>76</v>
      </c>
      <c r="B2" s="125"/>
      <c r="C2" s="125"/>
      <c r="D2" s="125"/>
      <c r="E2" s="125"/>
      <c r="F2" s="125"/>
      <c r="G2" s="125"/>
      <c r="H2" s="125"/>
      <c r="I2" s="208"/>
    </row>
    <row r="3" spans="1:8" ht="15" customHeight="1">
      <c r="A3" s="125"/>
      <c r="B3" s="125"/>
      <c r="C3" s="125"/>
      <c r="D3" s="125"/>
      <c r="E3" s="125"/>
      <c r="F3" s="125"/>
      <c r="G3" s="125"/>
      <c r="H3" s="125"/>
    </row>
    <row r="4" spans="1:8" ht="12.75" customHeight="1">
      <c r="A4" s="126"/>
      <c r="B4" s="126"/>
      <c r="C4" s="126"/>
      <c r="D4" s="126"/>
      <c r="E4" s="126"/>
      <c r="F4" s="126"/>
      <c r="G4" s="126"/>
      <c r="H4" s="126"/>
    </row>
    <row r="5" spans="1:8" ht="12.75" customHeight="1">
      <c r="A5" s="126"/>
      <c r="B5" s="126"/>
      <c r="C5" s="126"/>
      <c r="D5" s="126"/>
      <c r="E5" s="126"/>
      <c r="F5" s="126"/>
      <c r="G5" s="126"/>
      <c r="H5" s="126"/>
    </row>
    <row r="6" spans="1:8" ht="12.75" customHeight="1">
      <c r="A6" s="126"/>
      <c r="B6" s="126"/>
      <c r="C6" s="126"/>
      <c r="D6" s="126"/>
      <c r="E6" s="126"/>
      <c r="F6" s="126"/>
      <c r="G6" s="126"/>
      <c r="H6" s="126"/>
    </row>
    <row r="7" spans="1:8" ht="12.75" customHeight="1">
      <c r="A7" s="126"/>
      <c r="B7" s="126"/>
      <c r="C7" s="126"/>
      <c r="D7" s="126"/>
      <c r="E7" s="126"/>
      <c r="F7" s="126"/>
      <c r="G7" s="126"/>
      <c r="H7" s="126"/>
    </row>
    <row r="8" spans="1:7" ht="15.75" customHeight="1">
      <c r="A8" s="127" t="str">
        <f>'P. BDI'!B3</f>
        <v>Edital :</v>
      </c>
      <c r="B8" s="127"/>
      <c r="C8" s="35" t="str">
        <f>'P. BDI'!C3:F3</f>
        <v>TP -xxx</v>
      </c>
      <c r="D8" s="127" t="s">
        <v>117</v>
      </c>
      <c r="E8" s="127"/>
      <c r="F8" s="129">
        <v>1</v>
      </c>
      <c r="G8" s="130"/>
    </row>
    <row r="9" spans="1:9" ht="12.75">
      <c r="A9" s="127" t="str">
        <f>'P. BDI'!B4</f>
        <v>Tomador: </v>
      </c>
      <c r="B9" s="127"/>
      <c r="C9" s="128" t="str">
        <f>'P. BDI'!C4:F4</f>
        <v>Prefeitura Municipal de Dois Vizinhos - PR</v>
      </c>
      <c r="D9" s="127" t="s">
        <v>78</v>
      </c>
      <c r="E9" s="127"/>
      <c r="F9" s="131">
        <f>Orçamento!H88</f>
        <v>0</v>
      </c>
      <c r="G9" s="132"/>
      <c r="I9" s="238"/>
    </row>
    <row r="10" spans="1:8" ht="25.5">
      <c r="A10" s="127" t="str">
        <f>'P. BDI'!B5</f>
        <v>Empreendimento: </v>
      </c>
      <c r="B10" s="127"/>
      <c r="C10" s="133" t="str">
        <f>'P. BDI'!C5:F5</f>
        <v>Fornecimento, Instalação e Reforma de Sistema de Drenagem</v>
      </c>
      <c r="D10" s="134"/>
      <c r="E10" s="135"/>
      <c r="F10" s="135"/>
      <c r="G10" s="135"/>
      <c r="H10" s="135"/>
    </row>
    <row r="11" spans="1:8" ht="12.75">
      <c r="A11" s="127" t="str">
        <f>'P. BDI'!B6</f>
        <v>Local da Obra:</v>
      </c>
      <c r="B11" s="127"/>
      <c r="C11" s="133" t="str">
        <f>'P. BDI'!C6:F6</f>
        <v>Rua Castro Alves, Dois vizinhos - PR</v>
      </c>
      <c r="D11" s="136"/>
      <c r="E11" s="137"/>
      <c r="F11" s="137"/>
      <c r="G11" s="137"/>
      <c r="H11" s="137"/>
    </row>
    <row r="12" spans="1:8" ht="12.75">
      <c r="A12" s="127" t="str">
        <f>'P. BDI'!B7</f>
        <v>Empresa Prop.:</v>
      </c>
      <c r="B12" s="127"/>
      <c r="C12" s="35" t="str">
        <f>'P. BDI'!C7:F7</f>
        <v>xxxxxxxxxxxxxx</v>
      </c>
      <c r="D12" s="136"/>
      <c r="E12" s="137"/>
      <c r="F12" s="137"/>
      <c r="G12" s="137"/>
      <c r="H12" s="137"/>
    </row>
    <row r="13" spans="1:8" ht="12.75">
      <c r="A13" s="127" t="str">
        <f>'P. BDI'!B8</f>
        <v>CNPJ:</v>
      </c>
      <c r="B13" s="127"/>
      <c r="C13" s="35" t="str">
        <f>'P. BDI'!C8:F8</f>
        <v>xxxxxxxxxxxxxx</v>
      </c>
      <c r="D13" s="136"/>
      <c r="E13" s="137"/>
      <c r="F13" s="137"/>
      <c r="G13" s="137"/>
      <c r="H13" s="137"/>
    </row>
    <row r="14" spans="1:8" ht="12.75">
      <c r="A14" s="127" t="str">
        <f>'P. BDI'!B9</f>
        <v>Data Base:</v>
      </c>
      <c r="B14" s="127"/>
      <c r="C14" s="36">
        <f>'P. BDI'!C9:F9</f>
        <v>43416</v>
      </c>
      <c r="D14" s="136"/>
      <c r="E14" s="136"/>
      <c r="F14" s="138"/>
      <c r="G14" s="139"/>
      <c r="H14" s="139"/>
    </row>
    <row r="15" spans="1:8" ht="12.75">
      <c r="A15" s="127" t="s">
        <v>75</v>
      </c>
      <c r="B15" s="127"/>
      <c r="C15" s="37">
        <f>'P. BDI'!F31</f>
        <v>0.0471</v>
      </c>
      <c r="D15" s="136"/>
      <c r="E15" s="136"/>
      <c r="F15" s="138"/>
      <c r="G15" s="139"/>
      <c r="H15" s="139"/>
    </row>
    <row r="16" spans="1:8" ht="12.75">
      <c r="A16" s="140"/>
      <c r="B16" s="141"/>
      <c r="C16" s="142"/>
      <c r="D16" s="137"/>
      <c r="E16" s="137"/>
      <c r="F16" s="137"/>
      <c r="G16" s="137"/>
      <c r="H16" s="137"/>
    </row>
    <row r="17" spans="1:8" ht="12.75">
      <c r="A17" s="140"/>
      <c r="B17" s="141"/>
      <c r="C17" s="142"/>
      <c r="D17" s="137"/>
      <c r="E17" s="137"/>
      <c r="F17" s="137"/>
      <c r="G17" s="137"/>
      <c r="H17" s="137"/>
    </row>
    <row r="18" spans="1:8" ht="12.75">
      <c r="A18" s="140"/>
      <c r="B18" s="141"/>
      <c r="C18" s="142"/>
      <c r="D18" s="137"/>
      <c r="E18" s="137"/>
      <c r="F18" s="137"/>
      <c r="G18" s="137"/>
      <c r="H18" s="137"/>
    </row>
    <row r="19" spans="1:8" ht="12.75">
      <c r="A19" s="140"/>
      <c r="B19" s="141"/>
      <c r="C19" s="142"/>
      <c r="D19" s="137"/>
      <c r="E19" s="137"/>
      <c r="F19" s="137"/>
      <c r="G19" s="137"/>
      <c r="H19" s="137"/>
    </row>
    <row r="20" spans="1:8" ht="12.75">
      <c r="A20" s="140"/>
      <c r="B20" s="141"/>
      <c r="C20" s="142"/>
      <c r="D20" s="137"/>
      <c r="E20" s="137"/>
      <c r="F20" s="137"/>
      <c r="G20" s="137"/>
      <c r="H20" s="137"/>
    </row>
    <row r="21" spans="1:8" ht="12.75">
      <c r="A21" s="140"/>
      <c r="B21" s="141"/>
      <c r="C21" s="142"/>
      <c r="D21" s="137"/>
      <c r="E21" s="137"/>
      <c r="F21" s="137"/>
      <c r="G21" s="137"/>
      <c r="H21" s="137"/>
    </row>
    <row r="22" spans="1:8" ht="12.75">
      <c r="A22" s="140"/>
      <c r="B22" s="141"/>
      <c r="C22" s="142"/>
      <c r="D22" s="137"/>
      <c r="E22" s="137"/>
      <c r="F22" s="137"/>
      <c r="G22" s="137"/>
      <c r="H22" s="137"/>
    </row>
    <row r="23" spans="1:8" ht="12.75">
      <c r="A23" s="140"/>
      <c r="B23" s="141"/>
      <c r="C23" s="142"/>
      <c r="D23" s="137"/>
      <c r="E23" s="137"/>
      <c r="F23" s="137"/>
      <c r="G23" s="137"/>
      <c r="H23" s="137"/>
    </row>
    <row r="24" spans="1:8" ht="12.75">
      <c r="A24" s="140"/>
      <c r="B24" s="141"/>
      <c r="C24" s="142"/>
      <c r="D24" s="137"/>
      <c r="E24" s="137"/>
      <c r="F24" s="137"/>
      <c r="G24" s="137"/>
      <c r="H24" s="137"/>
    </row>
    <row r="25" spans="2:8" ht="12.75">
      <c r="B25" s="143" t="s">
        <v>53</v>
      </c>
      <c r="C25" s="143" t="s">
        <v>77</v>
      </c>
      <c r="D25" s="144" t="s">
        <v>80</v>
      </c>
      <c r="E25" s="144"/>
      <c r="F25" s="144" t="s">
        <v>79</v>
      </c>
      <c r="G25" s="144"/>
      <c r="H25" s="143" t="s">
        <v>81</v>
      </c>
    </row>
    <row r="26" spans="2:8" ht="12.75">
      <c r="B26" s="145" t="str">
        <f>Orçamento!A16</f>
        <v>.1</v>
      </c>
      <c r="C26" s="41" t="str">
        <f>Orçamento!C16</f>
        <v>SERVIÇOS PRELIMINARES</v>
      </c>
      <c r="D26" s="239" t="e">
        <f>F26/$F$9</f>
        <v>#DIV/0!</v>
      </c>
      <c r="E26" s="239"/>
      <c r="F26" s="146">
        <f>Orçamento!H16</f>
        <v>0</v>
      </c>
      <c r="G26" s="146"/>
      <c r="H26" s="240">
        <f>F26</f>
        <v>0</v>
      </c>
    </row>
    <row r="27" spans="2:8" ht="12.75">
      <c r="B27" s="152" t="str">
        <f>Orçamento!A20</f>
        <v>.2</v>
      </c>
      <c r="C27" s="39" t="str">
        <f>Orçamento!C20</f>
        <v>DRENAGEM </v>
      </c>
      <c r="D27" s="239" t="e">
        <f>F27/$F$9</f>
        <v>#DIV/0!</v>
      </c>
      <c r="E27" s="239"/>
      <c r="F27" s="153">
        <f>Orçamento!H20</f>
        <v>0</v>
      </c>
      <c r="G27" s="153"/>
      <c r="H27" s="240">
        <f>F27+H26</f>
        <v>0</v>
      </c>
    </row>
    <row r="28" spans="2:8" ht="12.75">
      <c r="B28" s="152" t="str">
        <f>Orçamento!A41</f>
        <v>.3</v>
      </c>
      <c r="C28" s="39" t="str">
        <f>Orçamento!C41</f>
        <v>PAVIMENTAÇÃO ASFALTICA</v>
      </c>
      <c r="D28" s="239" t="e">
        <f>F28/$F$9</f>
        <v>#DIV/0!</v>
      </c>
      <c r="E28" s="239"/>
      <c r="F28" s="153">
        <f>Orçamento!H41</f>
        <v>0</v>
      </c>
      <c r="G28" s="153"/>
      <c r="H28" s="240">
        <f>F28+H27</f>
        <v>0</v>
      </c>
    </row>
    <row r="29" spans="2:8" ht="12.75">
      <c r="B29" s="152" t="str">
        <f>Orçamento!A53</f>
        <v>.4</v>
      </c>
      <c r="C29" s="39" t="str">
        <f>Orçamento!C53</f>
        <v>CAIXA DE QUEDA DE PRESSÃO</v>
      </c>
      <c r="D29" s="239" t="e">
        <f>F29/$F$9</f>
        <v>#DIV/0!</v>
      </c>
      <c r="E29" s="239"/>
      <c r="F29" s="153">
        <f>Orçamento!H53</f>
        <v>0</v>
      </c>
      <c r="G29" s="153"/>
      <c r="H29" s="240">
        <f>F29+H28</f>
        <v>0</v>
      </c>
    </row>
    <row r="30" spans="2:8" ht="12.75">
      <c r="B30" s="152"/>
      <c r="C30" s="39"/>
      <c r="D30" s="239"/>
      <c r="E30" s="239"/>
      <c r="F30" s="153"/>
      <c r="G30" s="153"/>
      <c r="H30" s="240"/>
    </row>
    <row r="31" spans="2:8" ht="12.75">
      <c r="B31" s="152"/>
      <c r="C31" s="39"/>
      <c r="D31" s="239"/>
      <c r="E31" s="239"/>
      <c r="F31" s="153"/>
      <c r="G31" s="153"/>
      <c r="H31" s="240"/>
    </row>
    <row r="32" spans="2:8" ht="12.75">
      <c r="B32" s="152"/>
      <c r="C32" s="39"/>
      <c r="D32" s="239"/>
      <c r="E32" s="239"/>
      <c r="F32" s="153"/>
      <c r="G32" s="153"/>
      <c r="H32" s="240"/>
    </row>
    <row r="33" spans="2:8" ht="12.75">
      <c r="B33" s="152"/>
      <c r="C33" s="39"/>
      <c r="D33" s="239"/>
      <c r="E33" s="239"/>
      <c r="F33" s="153"/>
      <c r="G33" s="153"/>
      <c r="H33" s="240"/>
    </row>
    <row r="34" spans="2:8" ht="12.75">
      <c r="B34" s="152"/>
      <c r="C34" s="39"/>
      <c r="D34" s="239"/>
      <c r="E34" s="239"/>
      <c r="F34" s="153"/>
      <c r="G34" s="153"/>
      <c r="H34" s="240"/>
    </row>
    <row r="35" spans="2:8" ht="12.75">
      <c r="B35" s="152"/>
      <c r="C35" s="39"/>
      <c r="D35" s="239"/>
      <c r="E35" s="239"/>
      <c r="F35" s="153"/>
      <c r="G35" s="153"/>
      <c r="H35" s="240"/>
    </row>
    <row r="36" spans="2:8" ht="12.75">
      <c r="B36" s="152"/>
      <c r="C36" s="39"/>
      <c r="D36" s="241"/>
      <c r="E36" s="241"/>
      <c r="F36" s="153"/>
      <c r="G36" s="153"/>
      <c r="H36" s="240"/>
    </row>
    <row r="37" spans="2:8" ht="12.75">
      <c r="B37" s="152"/>
      <c r="C37" s="39"/>
      <c r="D37" s="241"/>
      <c r="E37" s="241"/>
      <c r="F37" s="153"/>
      <c r="G37" s="153"/>
      <c r="H37" s="242"/>
    </row>
    <row r="38" spans="2:8" ht="12.75">
      <c r="B38" s="152"/>
      <c r="C38" s="39"/>
      <c r="D38" s="241"/>
      <c r="E38" s="241"/>
      <c r="F38" s="153"/>
      <c r="G38" s="153"/>
      <c r="H38" s="242"/>
    </row>
    <row r="39" spans="2:8" ht="12.75">
      <c r="B39" s="152"/>
      <c r="C39" s="39"/>
      <c r="D39" s="241"/>
      <c r="E39" s="241"/>
      <c r="F39" s="153"/>
      <c r="G39" s="153"/>
      <c r="H39" s="242"/>
    </row>
    <row r="40" spans="2:8" ht="12.75">
      <c r="B40" s="154"/>
      <c r="C40" s="40"/>
      <c r="D40" s="243"/>
      <c r="E40" s="243"/>
      <c r="F40" s="155"/>
      <c r="G40" s="155"/>
      <c r="H40" s="244"/>
    </row>
    <row r="41" spans="2:8" ht="12.75">
      <c r="B41" s="245" t="s">
        <v>82</v>
      </c>
      <c r="C41" s="245"/>
      <c r="D41" s="246" t="e">
        <f>SUM(D26:E39)</f>
        <v>#DIV/0!</v>
      </c>
      <c r="E41" s="144"/>
      <c r="F41" s="247">
        <f>SUM(F26:G39)</f>
        <v>0</v>
      </c>
      <c r="G41" s="144"/>
      <c r="H41" s="248"/>
    </row>
    <row r="45" ht="13.5" customHeight="1"/>
    <row r="47" spans="3:7" ht="12.75">
      <c r="C47" s="170"/>
      <c r="D47" s="168" t="s">
        <v>98</v>
      </c>
      <c r="E47" s="120"/>
      <c r="F47" s="121"/>
      <c r="G47" s="86"/>
    </row>
    <row r="48" spans="3:7" ht="12.75">
      <c r="C48" s="170"/>
      <c r="D48" s="169" t="s">
        <v>100</v>
      </c>
      <c r="E48" s="122"/>
      <c r="F48" s="86"/>
      <c r="G48" s="86"/>
    </row>
    <row r="49" spans="3:5" ht="12.75">
      <c r="C49" s="34"/>
      <c r="D49" s="171"/>
      <c r="E49" s="34"/>
    </row>
    <row r="50" spans="3:5" ht="12.75">
      <c r="C50" s="34"/>
      <c r="D50" s="171"/>
      <c r="E50" s="34"/>
    </row>
    <row r="51" spans="3:5" ht="12.75">
      <c r="C51" s="172"/>
      <c r="D51" s="31"/>
      <c r="E51" s="172"/>
    </row>
    <row r="52" spans="3:5" ht="12.75">
      <c r="C52" s="172"/>
      <c r="D52" s="172"/>
      <c r="E52" s="172"/>
    </row>
    <row r="53" spans="3:7" ht="12.75">
      <c r="C53" s="170"/>
      <c r="D53" s="168" t="s">
        <v>99</v>
      </c>
      <c r="E53" s="120"/>
      <c r="F53" s="121"/>
      <c r="G53" s="86"/>
    </row>
    <row r="54" spans="3:7" ht="12.75">
      <c r="C54" s="170"/>
      <c r="D54" s="169" t="s">
        <v>38</v>
      </c>
      <c r="E54" s="122"/>
      <c r="F54" s="86"/>
      <c r="G54" s="86"/>
    </row>
  </sheetData>
  <sheetProtection password="C637" sheet="1" selectLockedCells="1"/>
  <mergeCells count="48">
    <mergeCell ref="A10:B10"/>
    <mergeCell ref="A11:B11"/>
    <mergeCell ref="A2:H3"/>
    <mergeCell ref="A8:B8"/>
    <mergeCell ref="D8:E8"/>
    <mergeCell ref="F8:G8"/>
    <mergeCell ref="A9:B9"/>
    <mergeCell ref="D9:E9"/>
    <mergeCell ref="F9:G9"/>
    <mergeCell ref="F27:G27"/>
    <mergeCell ref="A12:B12"/>
    <mergeCell ref="A13:B13"/>
    <mergeCell ref="A14:B14"/>
    <mergeCell ref="A15:B15"/>
    <mergeCell ref="F25:G25"/>
    <mergeCell ref="F26:G26"/>
    <mergeCell ref="D25:E25"/>
    <mergeCell ref="D26:E26"/>
    <mergeCell ref="D28:E28"/>
    <mergeCell ref="D29:E29"/>
    <mergeCell ref="D30:E30"/>
    <mergeCell ref="D37:E37"/>
    <mergeCell ref="D31:E31"/>
    <mergeCell ref="D32:E32"/>
    <mergeCell ref="D27:E27"/>
    <mergeCell ref="F39:G39"/>
    <mergeCell ref="D39:E39"/>
    <mergeCell ref="D40:E40"/>
    <mergeCell ref="D41:E41"/>
    <mergeCell ref="F28:G28"/>
    <mergeCell ref="D38:E38"/>
    <mergeCell ref="F29:G29"/>
    <mergeCell ref="F30:G30"/>
    <mergeCell ref="F31:G31"/>
    <mergeCell ref="F32:G32"/>
    <mergeCell ref="F33:G33"/>
    <mergeCell ref="B41:C41"/>
    <mergeCell ref="F40:G40"/>
    <mergeCell ref="F41:G41"/>
    <mergeCell ref="F37:G37"/>
    <mergeCell ref="F38:G38"/>
    <mergeCell ref="F34:G34"/>
    <mergeCell ref="F35:G35"/>
    <mergeCell ref="D33:E33"/>
    <mergeCell ref="D34:E34"/>
    <mergeCell ref="D35:E35"/>
    <mergeCell ref="D36:E36"/>
    <mergeCell ref="F36:G36"/>
  </mergeCells>
  <conditionalFormatting sqref="C26 C37:C40">
    <cfRule type="expression" priority="4" dxfId="220" stopIfTrue="1">
      <formula>$J26=1</formula>
    </cfRule>
    <cfRule type="expression" priority="5" dxfId="221" stopIfTrue="1">
      <formula>$K26=2</formula>
    </cfRule>
    <cfRule type="expression" priority="6" dxfId="222" stopIfTrue="1">
      <formula>$K26=3</formula>
    </cfRule>
  </conditionalFormatting>
  <conditionalFormatting sqref="C28:C36">
    <cfRule type="expression" priority="10" dxfId="220" stopIfTrue="1">
      <formula>$J27=1</formula>
    </cfRule>
    <cfRule type="expression" priority="11" dxfId="221" stopIfTrue="1">
      <formula>$K27=2</formula>
    </cfRule>
    <cfRule type="expression" priority="12" dxfId="222" stopIfTrue="1">
      <formula>$K27=3</formula>
    </cfRule>
  </conditionalFormatting>
  <conditionalFormatting sqref="C27">
    <cfRule type="expression" priority="1" dxfId="220" stopIfTrue="1">
      <formula>$J27=1</formula>
    </cfRule>
    <cfRule type="expression" priority="2" dxfId="221" stopIfTrue="1">
      <formula>$K27=2</formula>
    </cfRule>
    <cfRule type="expression" priority="3" dxfId="222" stopIfTrue="1">
      <formula>$K27=3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view="pageBreakPreview" zoomScaleSheetLayoutView="100" zoomScalePageLayoutView="0" workbookViewId="0" topLeftCell="A1">
      <selection activeCell="F94" sqref="F94"/>
    </sheetView>
  </sheetViews>
  <sheetFormatPr defaultColWidth="9.140625" defaultRowHeight="12.75"/>
  <cols>
    <col min="1" max="1" width="9.140625" style="92" customWidth="1"/>
    <col min="2" max="2" width="13.28125" style="92" bestFit="1" customWidth="1"/>
    <col min="3" max="3" width="54.140625" style="92" customWidth="1"/>
    <col min="4" max="4" width="6.28125" style="92" customWidth="1"/>
    <col min="5" max="5" width="10.28125" style="92" customWidth="1"/>
    <col min="6" max="6" width="10.7109375" style="92" bestFit="1" customWidth="1"/>
    <col min="7" max="7" width="11.7109375" style="92" customWidth="1"/>
    <col min="8" max="8" width="13.140625" style="92" customWidth="1"/>
    <col min="9" max="9" width="9.140625" style="92" customWidth="1"/>
    <col min="10" max="10" width="12.140625" style="92" bestFit="1" customWidth="1"/>
    <col min="11" max="11" width="20.57421875" style="92" customWidth="1"/>
    <col min="12" max="13" width="10.140625" style="92" bestFit="1" customWidth="1"/>
    <col min="14" max="14" width="9.140625" style="92" customWidth="1"/>
    <col min="15" max="15" width="13.28125" style="92" bestFit="1" customWidth="1"/>
    <col min="16" max="16384" width="9.140625" style="92" customWidth="1"/>
  </cols>
  <sheetData>
    <row r="1" ht="37.5" customHeight="1" thickBot="1">
      <c r="A1" s="124" t="s">
        <v>44</v>
      </c>
    </row>
    <row r="2" spans="1:8" ht="12.75" customHeight="1">
      <c r="A2" s="175" t="s">
        <v>46</v>
      </c>
      <c r="B2" s="176"/>
      <c r="C2" s="176"/>
      <c r="D2" s="176"/>
      <c r="E2" s="176"/>
      <c r="F2" s="176"/>
      <c r="G2" s="176"/>
      <c r="H2" s="177"/>
    </row>
    <row r="3" spans="1:8" ht="15" customHeight="1">
      <c r="A3" s="178"/>
      <c r="B3" s="179"/>
      <c r="C3" s="179"/>
      <c r="D3" s="179"/>
      <c r="E3" s="179"/>
      <c r="F3" s="179"/>
      <c r="G3" s="179"/>
      <c r="H3" s="180"/>
    </row>
    <row r="4" spans="1:8" ht="12.75" customHeight="1">
      <c r="A4" s="181"/>
      <c r="B4" s="126"/>
      <c r="C4" s="126"/>
      <c r="D4" s="126"/>
      <c r="E4" s="126"/>
      <c r="F4" s="126"/>
      <c r="G4" s="126"/>
      <c r="H4" s="182"/>
    </row>
    <row r="5" spans="1:8" ht="15.75" customHeight="1">
      <c r="A5" s="183" t="str">
        <f>'P. BDI'!B3</f>
        <v>Edital :</v>
      </c>
      <c r="B5" s="127"/>
      <c r="C5" s="35" t="str">
        <f>'P. BDI'!C3:F3</f>
        <v>TP -xxx</v>
      </c>
      <c r="D5" s="184" t="s">
        <v>101</v>
      </c>
      <c r="E5" s="185"/>
      <c r="F5" s="186">
        <f>QCI!F8</f>
        <v>1</v>
      </c>
      <c r="G5" s="187"/>
      <c r="H5" s="188"/>
    </row>
    <row r="6" spans="1:8" ht="12.75" customHeight="1">
      <c r="A6" s="183" t="str">
        <f>'P. BDI'!B4</f>
        <v>Tomador: </v>
      </c>
      <c r="B6" s="127"/>
      <c r="C6" s="128" t="str">
        <f>'P. BDI'!C4:F4</f>
        <v>Prefeitura Municipal de Dois Vizinhos - PR</v>
      </c>
      <c r="D6" s="184" t="s">
        <v>116</v>
      </c>
      <c r="E6" s="185"/>
      <c r="F6" s="131">
        <f>H88</f>
        <v>0</v>
      </c>
      <c r="G6" s="132"/>
      <c r="H6" s="188"/>
    </row>
    <row r="7" spans="1:8" ht="25.5" customHeight="1">
      <c r="A7" s="183" t="str">
        <f>'P. BDI'!B5</f>
        <v>Empreendimento: </v>
      </c>
      <c r="B7" s="127"/>
      <c r="C7" s="189" t="str">
        <f>'P. BDI'!C5:F5</f>
        <v>Fornecimento, Instalação e Reforma de Sistema de Drenagem</v>
      </c>
      <c r="D7" s="134"/>
      <c r="E7" s="135"/>
      <c r="F7" s="135"/>
      <c r="G7" s="190"/>
      <c r="H7" s="191"/>
    </row>
    <row r="8" spans="1:8" ht="12.75">
      <c r="A8" s="183" t="str">
        <f>'P. BDI'!B6</f>
        <v>Local da Obra:</v>
      </c>
      <c r="B8" s="127"/>
      <c r="C8" s="133" t="str">
        <f>'P. BDI'!C6:F6</f>
        <v>Rua Castro Alves, Dois vizinhos - PR</v>
      </c>
      <c r="D8" s="134"/>
      <c r="E8" s="135"/>
      <c r="F8" s="135"/>
      <c r="G8" s="190"/>
      <c r="H8" s="191"/>
    </row>
    <row r="9" spans="1:8" ht="12.75" customHeight="1">
      <c r="A9" s="183" t="str">
        <f>'P. BDI'!B7</f>
        <v>Empresa Prop.:</v>
      </c>
      <c r="B9" s="127"/>
      <c r="C9" s="35" t="str">
        <f>'P. BDI'!C7:F7</f>
        <v>xxxxxxxxxxxxxx</v>
      </c>
      <c r="D9" s="136"/>
      <c r="E9" s="137"/>
      <c r="F9" s="137"/>
      <c r="G9" s="137"/>
      <c r="H9" s="191"/>
    </row>
    <row r="10" spans="1:8" ht="12.75">
      <c r="A10" s="183" t="str">
        <f>'P. BDI'!B8</f>
        <v>CNPJ:</v>
      </c>
      <c r="B10" s="127"/>
      <c r="C10" s="35" t="str">
        <f>'P. BDI'!C8:F8</f>
        <v>xxxxxxxxxxxxxx</v>
      </c>
      <c r="D10" s="136"/>
      <c r="E10" s="137"/>
      <c r="F10" s="137"/>
      <c r="G10" s="137"/>
      <c r="H10" s="191"/>
    </row>
    <row r="11" spans="1:8" ht="16.5" customHeight="1">
      <c r="A11" s="183" t="str">
        <f>'P. BDI'!B9</f>
        <v>Data Base:</v>
      </c>
      <c r="B11" s="127"/>
      <c r="C11" s="42">
        <f>'P. BDI'!C9:F9</f>
        <v>43416</v>
      </c>
      <c r="D11" s="136"/>
      <c r="E11" s="136"/>
      <c r="F11" s="138"/>
      <c r="G11" s="79" t="s">
        <v>111</v>
      </c>
      <c r="H11" s="80"/>
    </row>
    <row r="12" spans="1:8" ht="12.75">
      <c r="A12" s="183" t="s">
        <v>75</v>
      </c>
      <c r="B12" s="127"/>
      <c r="C12" s="37">
        <f>'P. BDI'!F31</f>
        <v>0.0471</v>
      </c>
      <c r="D12" s="136"/>
      <c r="E12" s="136"/>
      <c r="F12" s="138"/>
      <c r="G12" s="77" t="s">
        <v>112</v>
      </c>
      <c r="H12" s="78"/>
    </row>
    <row r="13" spans="1:8" ht="12.75">
      <c r="A13" s="192"/>
      <c r="B13" s="193"/>
      <c r="C13" s="194"/>
      <c r="D13" s="195"/>
      <c r="E13" s="195"/>
      <c r="F13" s="195"/>
      <c r="G13" s="75" t="s">
        <v>113</v>
      </c>
      <c r="H13" s="76"/>
    </row>
    <row r="14" spans="1:8" s="197" customFormat="1" ht="25.5" customHeight="1">
      <c r="A14" s="93" t="s">
        <v>53</v>
      </c>
      <c r="B14" s="94" t="s">
        <v>207</v>
      </c>
      <c r="C14" s="94" t="s">
        <v>54</v>
      </c>
      <c r="D14" s="94" t="s">
        <v>50</v>
      </c>
      <c r="E14" s="94" t="s">
        <v>56</v>
      </c>
      <c r="F14" s="94" t="s">
        <v>55</v>
      </c>
      <c r="G14" s="94" t="s">
        <v>57</v>
      </c>
      <c r="H14" s="196" t="s">
        <v>58</v>
      </c>
    </row>
    <row r="15" spans="1:8" s="197" customFormat="1" ht="14.25" customHeight="1">
      <c r="A15" s="198"/>
      <c r="B15" s="199"/>
      <c r="C15" s="199"/>
      <c r="D15" s="199"/>
      <c r="E15" s="199"/>
      <c r="F15" s="199"/>
      <c r="G15" s="199"/>
      <c r="H15" s="200"/>
    </row>
    <row r="16" spans="1:12" s="208" customFormat="1" ht="12.75">
      <c r="A16" s="201" t="s">
        <v>49</v>
      </c>
      <c r="B16" s="202"/>
      <c r="C16" s="202" t="s">
        <v>102</v>
      </c>
      <c r="D16" s="203"/>
      <c r="E16" s="204"/>
      <c r="F16" s="205"/>
      <c r="G16" s="206" t="s">
        <v>1</v>
      </c>
      <c r="H16" s="207">
        <f>SUM(H17:H19)</f>
        <v>0</v>
      </c>
      <c r="L16" s="209"/>
    </row>
    <row r="17" spans="1:12" s="208" customFormat="1" ht="12.75">
      <c r="A17" s="210"/>
      <c r="B17" s="97"/>
      <c r="C17" s="41"/>
      <c r="D17" s="98"/>
      <c r="E17" s="99"/>
      <c r="F17" s="99"/>
      <c r="G17" s="99"/>
      <c r="H17" s="211"/>
      <c r="L17" s="209"/>
    </row>
    <row r="18" spans="1:12" s="208" customFormat="1" ht="12.75">
      <c r="A18" s="210" t="s">
        <v>108</v>
      </c>
      <c r="B18" s="97" t="s">
        <v>103</v>
      </c>
      <c r="C18" s="41" t="s">
        <v>104</v>
      </c>
      <c r="D18" s="98" t="s">
        <v>0</v>
      </c>
      <c r="E18" s="99">
        <v>2.5</v>
      </c>
      <c r="F18" s="87"/>
      <c r="G18" s="212">
        <f>ROUND((F18*$C$12)+F18,2)</f>
        <v>0</v>
      </c>
      <c r="H18" s="211">
        <f>ROUND(G18*E18,2)</f>
        <v>0</v>
      </c>
      <c r="L18" s="209"/>
    </row>
    <row r="19" spans="1:12" s="208" customFormat="1" ht="12.75">
      <c r="A19" s="210"/>
      <c r="B19" s="97"/>
      <c r="C19" s="41"/>
      <c r="D19" s="98"/>
      <c r="E19" s="99"/>
      <c r="F19" s="87"/>
      <c r="G19" s="99"/>
      <c r="H19" s="211"/>
      <c r="L19" s="209"/>
    </row>
    <row r="20" spans="1:12" s="208" customFormat="1" ht="12.75">
      <c r="A20" s="201" t="s">
        <v>105</v>
      </c>
      <c r="B20" s="202"/>
      <c r="C20" s="202" t="s">
        <v>115</v>
      </c>
      <c r="D20" s="203"/>
      <c r="E20" s="204"/>
      <c r="F20" s="173"/>
      <c r="G20" s="206" t="s">
        <v>1</v>
      </c>
      <c r="H20" s="207">
        <f>SUM(H21:H40)</f>
        <v>0</v>
      </c>
      <c r="L20" s="209"/>
    </row>
    <row r="21" spans="1:12" s="208" customFormat="1" ht="12.75">
      <c r="A21" s="213" t="s">
        <v>109</v>
      </c>
      <c r="B21" s="214"/>
      <c r="C21" s="43" t="s">
        <v>114</v>
      </c>
      <c r="D21" s="215"/>
      <c r="E21" s="216"/>
      <c r="F21" s="174"/>
      <c r="G21" s="216"/>
      <c r="H21" s="217"/>
      <c r="L21" s="209"/>
    </row>
    <row r="22" spans="1:12" s="208" customFormat="1" ht="22.5">
      <c r="A22" s="96" t="s">
        <v>225</v>
      </c>
      <c r="B22" s="97">
        <v>97636</v>
      </c>
      <c r="C22" s="41" t="s">
        <v>199</v>
      </c>
      <c r="D22" s="98" t="s">
        <v>0</v>
      </c>
      <c r="E22" s="99">
        <f>(E24+E25+E26+E27)*2.3</f>
        <v>1478.8999999999999</v>
      </c>
      <c r="F22" s="87"/>
      <c r="G22" s="212">
        <f>ROUND((F22*$C$12)+F22,2)</f>
        <v>0</v>
      </c>
      <c r="H22" s="211">
        <f>ROUND(G22*E22,2)</f>
        <v>0</v>
      </c>
      <c r="L22" s="209"/>
    </row>
    <row r="23" spans="1:12" s="208" customFormat="1" ht="22.5">
      <c r="A23" s="96" t="s">
        <v>226</v>
      </c>
      <c r="B23" s="97">
        <v>72900</v>
      </c>
      <c r="C23" s="41" t="s">
        <v>200</v>
      </c>
      <c r="D23" s="98" t="s">
        <v>51</v>
      </c>
      <c r="E23" s="99">
        <f>E22*0.35</f>
        <v>517.6149999999999</v>
      </c>
      <c r="F23" s="87"/>
      <c r="G23" s="212">
        <f aca="true" t="shared" si="0" ref="G23:G35">ROUND((F23*$C$12)+F23,2)</f>
        <v>0</v>
      </c>
      <c r="H23" s="211">
        <f aca="true" t="shared" si="1" ref="H23:H35">ROUND(G23*E23,2)</f>
        <v>0</v>
      </c>
      <c r="L23" s="209"/>
    </row>
    <row r="24" spans="1:12" s="208" customFormat="1" ht="56.25">
      <c r="A24" s="96" t="s">
        <v>227</v>
      </c>
      <c r="B24" s="97">
        <v>92219</v>
      </c>
      <c r="C24" s="41" t="s">
        <v>195</v>
      </c>
      <c r="D24" s="98" t="s">
        <v>52</v>
      </c>
      <c r="E24" s="99">
        <v>135</v>
      </c>
      <c r="F24" s="87"/>
      <c r="G24" s="212">
        <f t="shared" si="0"/>
        <v>0</v>
      </c>
      <c r="H24" s="211">
        <f t="shared" si="1"/>
        <v>0</v>
      </c>
      <c r="J24" s="218"/>
      <c r="K24" s="209"/>
      <c r="L24" s="209"/>
    </row>
    <row r="25" spans="1:12" s="208" customFormat="1" ht="56.25">
      <c r="A25" s="96" t="s">
        <v>228</v>
      </c>
      <c r="B25" s="97">
        <v>92221</v>
      </c>
      <c r="C25" s="41" t="s">
        <v>196</v>
      </c>
      <c r="D25" s="98" t="s">
        <v>52</v>
      </c>
      <c r="E25" s="99">
        <v>203</v>
      </c>
      <c r="F25" s="87"/>
      <c r="G25" s="212">
        <f t="shared" si="0"/>
        <v>0</v>
      </c>
      <c r="H25" s="211">
        <f t="shared" si="1"/>
        <v>0</v>
      </c>
      <c r="J25" s="218"/>
      <c r="L25" s="209"/>
    </row>
    <row r="26" spans="1:12" s="208" customFormat="1" ht="45">
      <c r="A26" s="96" t="s">
        <v>229</v>
      </c>
      <c r="B26" s="97">
        <v>92214</v>
      </c>
      <c r="C26" s="41" t="s">
        <v>198</v>
      </c>
      <c r="D26" s="98" t="s">
        <v>52</v>
      </c>
      <c r="E26" s="99">
        <v>180</v>
      </c>
      <c r="F26" s="87"/>
      <c r="G26" s="212">
        <f t="shared" si="0"/>
        <v>0</v>
      </c>
      <c r="H26" s="211">
        <f t="shared" si="1"/>
        <v>0</v>
      </c>
      <c r="J26" s="218"/>
      <c r="L26" s="209"/>
    </row>
    <row r="27" spans="1:12" s="208" customFormat="1" ht="45">
      <c r="A27" s="96" t="s">
        <v>230</v>
      </c>
      <c r="B27" s="97">
        <v>92216</v>
      </c>
      <c r="C27" s="41" t="s">
        <v>197</v>
      </c>
      <c r="D27" s="98" t="s">
        <v>52</v>
      </c>
      <c r="E27" s="99">
        <v>125</v>
      </c>
      <c r="F27" s="87"/>
      <c r="G27" s="212">
        <f t="shared" si="0"/>
        <v>0</v>
      </c>
      <c r="H27" s="211">
        <f t="shared" si="1"/>
        <v>0</v>
      </c>
      <c r="J27" s="218"/>
      <c r="L27" s="209"/>
    </row>
    <row r="28" spans="1:12" s="208" customFormat="1" ht="33.75">
      <c r="A28" s="96" t="s">
        <v>231</v>
      </c>
      <c r="B28" s="97">
        <v>90093</v>
      </c>
      <c r="C28" s="41" t="s">
        <v>208</v>
      </c>
      <c r="D28" s="98" t="s">
        <v>51</v>
      </c>
      <c r="E28" s="99">
        <f>((E24*0.8*1)+(E25*1*1.8)+(E26*1.3*1.5)+(E27*1.5*1.9))/2</f>
        <v>590.325</v>
      </c>
      <c r="F28" s="87"/>
      <c r="G28" s="212">
        <f t="shared" si="0"/>
        <v>0</v>
      </c>
      <c r="H28" s="211">
        <f t="shared" si="1"/>
        <v>0</v>
      </c>
      <c r="J28" s="218"/>
      <c r="L28" s="209"/>
    </row>
    <row r="29" spans="1:12" s="208" customFormat="1" ht="33.75">
      <c r="A29" s="96" t="s">
        <v>232</v>
      </c>
      <c r="B29" s="97">
        <v>72915</v>
      </c>
      <c r="C29" s="41" t="s">
        <v>201</v>
      </c>
      <c r="D29" s="98" t="s">
        <v>51</v>
      </c>
      <c r="E29" s="99">
        <f>E28</f>
        <v>590.325</v>
      </c>
      <c r="F29" s="87"/>
      <c r="G29" s="212">
        <f t="shared" si="0"/>
        <v>0</v>
      </c>
      <c r="H29" s="211">
        <f t="shared" si="1"/>
        <v>0</v>
      </c>
      <c r="J29" s="218"/>
      <c r="L29" s="209"/>
    </row>
    <row r="30" spans="1:12" s="208" customFormat="1" ht="22.5">
      <c r="A30" s="96" t="s">
        <v>233</v>
      </c>
      <c r="B30" s="97">
        <v>93364</v>
      </c>
      <c r="C30" s="41" t="s">
        <v>222</v>
      </c>
      <c r="D30" s="98" t="s">
        <v>51</v>
      </c>
      <c r="E30" s="99">
        <f>(E28+E29)*0.45</f>
        <v>531.2925</v>
      </c>
      <c r="F30" s="87"/>
      <c r="G30" s="212">
        <f t="shared" si="0"/>
        <v>0</v>
      </c>
      <c r="H30" s="211">
        <f t="shared" si="1"/>
        <v>0</v>
      </c>
      <c r="J30" s="218"/>
      <c r="L30" s="209"/>
    </row>
    <row r="31" spans="1:12" s="208" customFormat="1" ht="12.75">
      <c r="A31" s="96"/>
      <c r="B31" s="97"/>
      <c r="C31" s="41"/>
      <c r="D31" s="98"/>
      <c r="E31" s="99"/>
      <c r="F31" s="87"/>
      <c r="G31" s="212"/>
      <c r="H31" s="211"/>
      <c r="L31" s="209"/>
    </row>
    <row r="32" spans="1:12" s="208" customFormat="1" ht="12.75">
      <c r="A32" s="213" t="s">
        <v>110</v>
      </c>
      <c r="B32" s="214"/>
      <c r="C32" s="43" t="s">
        <v>168</v>
      </c>
      <c r="D32" s="98"/>
      <c r="E32" s="99"/>
      <c r="F32" s="87"/>
      <c r="G32" s="212"/>
      <c r="H32" s="211"/>
      <c r="J32" s="218"/>
      <c r="L32" s="209"/>
    </row>
    <row r="33" spans="1:12" s="208" customFormat="1" ht="56.25">
      <c r="A33" s="96" t="s">
        <v>234</v>
      </c>
      <c r="B33" s="97" t="str">
        <f>composições!A3</f>
        <v>COMP 01</v>
      </c>
      <c r="C33" s="41" t="str">
        <f>composições!C3</f>
        <v>BOCA DE LOBO  - BL/01-130x80/120, ESCAVAÇÃO, REGULARIZAÇÃO E COMPACTAÇÃO DE FUNDO, LASTRO DE BRITA 5 CM, PISO EM CONCRETO 10 CM, ALVENARIA EM BLOCO DE CONCRETO PREENCHIDO ESPESSURA 14 CM, CHAPISCO EM REBOCO INTERNO, GRELHA EM AÇO CA 50 ø 25MM COMPLETA </v>
      </c>
      <c r="D33" s="98" t="str">
        <f>composições!D4</f>
        <v>UND.</v>
      </c>
      <c r="E33" s="99">
        <v>21</v>
      </c>
      <c r="F33" s="87"/>
      <c r="G33" s="212">
        <f t="shared" si="0"/>
        <v>0</v>
      </c>
      <c r="H33" s="211">
        <f t="shared" si="1"/>
        <v>0</v>
      </c>
      <c r="L33" s="209"/>
    </row>
    <row r="34" spans="1:12" s="208" customFormat="1" ht="56.25">
      <c r="A34" s="96" t="s">
        <v>235</v>
      </c>
      <c r="B34" s="97" t="str">
        <f>composições!A30</f>
        <v>COMP 02</v>
      </c>
      <c r="C34" s="41" t="str">
        <f>composições!C30</f>
        <v>CAIXA DE LIGAÇÃO - CL01-100x100/80 ESCAVAÇÃO, REGULARIZAÇÃO E COMPACTAÇÃO DE FUNDO, LASTRO DE BRITA 5 CM, PISO EM CONCRETO 10 CM, ALVENARIA EM BLOCO DE CONCRETO PREENCHIDO ESPESSURA 14 CM, CHAPISCO EM REBOCO INTERNO, TAMPA EM CONCFRETO COMPLETA</v>
      </c>
      <c r="D34" s="98" t="str">
        <f>composições!D31</f>
        <v>UND.</v>
      </c>
      <c r="E34" s="99">
        <v>3</v>
      </c>
      <c r="F34" s="87"/>
      <c r="G34" s="212">
        <f t="shared" si="0"/>
        <v>0</v>
      </c>
      <c r="H34" s="211">
        <f t="shared" si="1"/>
        <v>0</v>
      </c>
      <c r="L34" s="209"/>
    </row>
    <row r="35" spans="1:12" s="208" customFormat="1" ht="56.25">
      <c r="A35" s="96" t="s">
        <v>236</v>
      </c>
      <c r="B35" s="97" t="str">
        <f>composições!A49</f>
        <v>COMP 03</v>
      </c>
      <c r="C35" s="41" t="str">
        <f>composições!C49</f>
        <v>CAIXA DE LIGAÇÃO  - CL02-170x170/215, REGULARIZAÇÃO E COMPACTAÇÃO DE FUNDO, LASTRO DE BRITA 5 CM, PISO EM CONCRETO 10 CM, ALVENARIA EM BLOCO CERAMICO ESPESSURA 10 CM, CHAPISCO EM REBOCO INTERNO, GRELHA EM AÇO CA 50 ø 25MM COMPLETA </v>
      </c>
      <c r="D35" s="98" t="str">
        <f>composições!D50</f>
        <v>UND.</v>
      </c>
      <c r="E35" s="99">
        <v>2</v>
      </c>
      <c r="F35" s="87"/>
      <c r="G35" s="212">
        <f t="shared" si="0"/>
        <v>0</v>
      </c>
      <c r="H35" s="211">
        <f t="shared" si="1"/>
        <v>0</v>
      </c>
      <c r="L35" s="209"/>
    </row>
    <row r="36" spans="1:12" s="208" customFormat="1" ht="12.75">
      <c r="A36" s="96" t="s">
        <v>237</v>
      </c>
      <c r="B36" s="97"/>
      <c r="C36" s="41"/>
      <c r="D36" s="98"/>
      <c r="E36" s="99"/>
      <c r="F36" s="87"/>
      <c r="G36" s="212"/>
      <c r="H36" s="211"/>
      <c r="L36" s="209"/>
    </row>
    <row r="37" spans="1:12" s="208" customFormat="1" ht="45">
      <c r="A37" s="96" t="s">
        <v>238</v>
      </c>
      <c r="B37" s="97" t="s">
        <v>223</v>
      </c>
      <c r="C37" s="41" t="s">
        <v>224</v>
      </c>
      <c r="D37" s="98" t="s">
        <v>52</v>
      </c>
      <c r="E37" s="99">
        <v>150</v>
      </c>
      <c r="F37" s="87"/>
      <c r="G37" s="212">
        <f>ROUND((F37*$C$12)+F37,2)</f>
        <v>0</v>
      </c>
      <c r="H37" s="211">
        <f>ROUND(G37*E37,2)</f>
        <v>0</v>
      </c>
      <c r="L37" s="209"/>
    </row>
    <row r="38" spans="1:12" s="208" customFormat="1" ht="12.75">
      <c r="A38" s="96"/>
      <c r="B38" s="97"/>
      <c r="C38" s="41"/>
      <c r="D38" s="98"/>
      <c r="E38" s="99"/>
      <c r="F38" s="87"/>
      <c r="G38" s="212"/>
      <c r="H38" s="211"/>
      <c r="L38" s="209"/>
    </row>
    <row r="39" spans="1:12" s="208" customFormat="1" ht="12.75">
      <c r="A39" s="96"/>
      <c r="B39" s="97"/>
      <c r="C39" s="41"/>
      <c r="D39" s="98"/>
      <c r="E39" s="99"/>
      <c r="F39" s="87"/>
      <c r="G39" s="99"/>
      <c r="H39" s="211"/>
      <c r="L39" s="209"/>
    </row>
    <row r="40" spans="1:12" s="208" customFormat="1" ht="12.75">
      <c r="A40" s="96"/>
      <c r="B40" s="97"/>
      <c r="C40" s="41"/>
      <c r="D40" s="98"/>
      <c r="E40" s="99"/>
      <c r="F40" s="87"/>
      <c r="G40" s="99"/>
      <c r="H40" s="211"/>
      <c r="L40" s="209"/>
    </row>
    <row r="41" spans="1:12" s="208" customFormat="1" ht="12.75">
      <c r="A41" s="201" t="s">
        <v>120</v>
      </c>
      <c r="B41" s="202"/>
      <c r="C41" s="202" t="s">
        <v>210</v>
      </c>
      <c r="D41" s="203"/>
      <c r="E41" s="204"/>
      <c r="F41" s="173"/>
      <c r="G41" s="206" t="s">
        <v>1</v>
      </c>
      <c r="H41" s="207">
        <f>SUM(H42:H52)</f>
        <v>0</v>
      </c>
      <c r="L41" s="209"/>
    </row>
    <row r="42" spans="1:12" s="208" customFormat="1" ht="12.75">
      <c r="A42" s="213" t="s">
        <v>119</v>
      </c>
      <c r="B42" s="214"/>
      <c r="C42" s="43" t="s">
        <v>216</v>
      </c>
      <c r="D42" s="98"/>
      <c r="E42" s="99"/>
      <c r="F42" s="87"/>
      <c r="G42" s="99"/>
      <c r="H42" s="211"/>
      <c r="L42" s="209"/>
    </row>
    <row r="43" spans="1:12" s="208" customFormat="1" ht="22.5">
      <c r="A43" s="96" t="s">
        <v>239</v>
      </c>
      <c r="B43" s="97" t="s">
        <v>211</v>
      </c>
      <c r="C43" s="41" t="s">
        <v>106</v>
      </c>
      <c r="D43" s="98" t="s">
        <v>0</v>
      </c>
      <c r="E43" s="99">
        <f>E22</f>
        <v>1478.8999999999999</v>
      </c>
      <c r="F43" s="87"/>
      <c r="G43" s="212">
        <f>ROUND((F43*$C$12)+F43,2)</f>
        <v>0</v>
      </c>
      <c r="H43" s="211">
        <f>ROUND(G43*E43,2)</f>
        <v>0</v>
      </c>
      <c r="L43" s="209"/>
    </row>
    <row r="44" spans="1:12" s="208" customFormat="1" ht="22.5">
      <c r="A44" s="96" t="s">
        <v>241</v>
      </c>
      <c r="B44" s="97" t="s">
        <v>202</v>
      </c>
      <c r="C44" s="41" t="s">
        <v>203</v>
      </c>
      <c r="D44" s="98" t="s">
        <v>51</v>
      </c>
      <c r="E44" s="99">
        <f>E43*0.15</f>
        <v>221.83499999999998</v>
      </c>
      <c r="F44" s="87"/>
      <c r="G44" s="212">
        <f>ROUND((F44*$C$12)+F44,2)</f>
        <v>0</v>
      </c>
      <c r="H44" s="211">
        <f>ROUND(G44*E44,2)</f>
        <v>0</v>
      </c>
      <c r="L44" s="209"/>
    </row>
    <row r="45" spans="1:12" s="208" customFormat="1" ht="33.75">
      <c r="A45" s="96" t="s">
        <v>242</v>
      </c>
      <c r="B45" s="97">
        <v>96399</v>
      </c>
      <c r="C45" s="41" t="s">
        <v>204</v>
      </c>
      <c r="D45" s="98" t="s">
        <v>51</v>
      </c>
      <c r="E45" s="99">
        <f>E44</f>
        <v>221.83499999999998</v>
      </c>
      <c r="F45" s="87"/>
      <c r="G45" s="212">
        <f>ROUND((F45*$C$12)+F45,2)</f>
        <v>0</v>
      </c>
      <c r="H45" s="211">
        <f>ROUND(G45*E45,2)</f>
        <v>0</v>
      </c>
      <c r="L45" s="209"/>
    </row>
    <row r="46" spans="1:12" s="208" customFormat="1" ht="22.5">
      <c r="A46" s="96" t="s">
        <v>240</v>
      </c>
      <c r="B46" s="97">
        <v>72887</v>
      </c>
      <c r="C46" s="41" t="s">
        <v>118</v>
      </c>
      <c r="D46" s="98" t="s">
        <v>107</v>
      </c>
      <c r="E46" s="99">
        <f>(E44+E45)*20</f>
        <v>8873.4</v>
      </c>
      <c r="F46" s="87"/>
      <c r="G46" s="212">
        <f>ROUND((F46*$C$12)+F46,2)</f>
        <v>0</v>
      </c>
      <c r="H46" s="211">
        <f>ROUND(G46*E46,2)</f>
        <v>0</v>
      </c>
      <c r="L46" s="209"/>
    </row>
    <row r="47" spans="1:12" s="208" customFormat="1" ht="12.75">
      <c r="A47" s="96" t="s">
        <v>243</v>
      </c>
      <c r="B47" s="97" t="s">
        <v>212</v>
      </c>
      <c r="C47" s="41" t="s">
        <v>213</v>
      </c>
      <c r="D47" s="98" t="s">
        <v>0</v>
      </c>
      <c r="E47" s="99">
        <f>E43</f>
        <v>1478.8999999999999</v>
      </c>
      <c r="F47" s="87"/>
      <c r="G47" s="212">
        <f>ROUND((F47*$C$12)+F47,2)</f>
        <v>0</v>
      </c>
      <c r="H47" s="211">
        <f>ROUND(G47*E47,2)</f>
        <v>0</v>
      </c>
      <c r="L47" s="209"/>
    </row>
    <row r="48" spans="1:12" s="208" customFormat="1" ht="12.75">
      <c r="A48" s="213" t="s">
        <v>244</v>
      </c>
      <c r="B48" s="214"/>
      <c r="C48" s="43" t="s">
        <v>217</v>
      </c>
      <c r="D48" s="98"/>
      <c r="E48" s="99"/>
      <c r="F48" s="87"/>
      <c r="G48" s="99"/>
      <c r="H48" s="211"/>
      <c r="L48" s="209"/>
    </row>
    <row r="49" spans="1:12" s="208" customFormat="1" ht="12.75">
      <c r="A49" s="96" t="s">
        <v>245</v>
      </c>
      <c r="B49" s="97" t="s">
        <v>214</v>
      </c>
      <c r="C49" s="41" t="s">
        <v>215</v>
      </c>
      <c r="D49" s="98" t="s">
        <v>0</v>
      </c>
      <c r="E49" s="99">
        <f>E43</f>
        <v>1478.8999999999999</v>
      </c>
      <c r="F49" s="87"/>
      <c r="G49" s="212">
        <f>ROUND((F49*$C$12)+F49,2)</f>
        <v>0</v>
      </c>
      <c r="H49" s="211">
        <f>ROUND(G49*E49,2)</f>
        <v>0</v>
      </c>
      <c r="L49" s="209"/>
    </row>
    <row r="50" spans="1:12" s="208" customFormat="1" ht="33.75">
      <c r="A50" s="96" t="s">
        <v>246</v>
      </c>
      <c r="B50" s="97" t="s">
        <v>218</v>
      </c>
      <c r="C50" s="41" t="s">
        <v>219</v>
      </c>
      <c r="D50" s="98" t="s">
        <v>51</v>
      </c>
      <c r="E50" s="99">
        <f>E43*0.04</f>
        <v>59.156</v>
      </c>
      <c r="F50" s="87"/>
      <c r="G50" s="212">
        <f>ROUND((F50*$C$12)+F50,2)</f>
        <v>0</v>
      </c>
      <c r="H50" s="211">
        <f>ROUND(G50*E50,2)</f>
        <v>0</v>
      </c>
      <c r="L50" s="209"/>
    </row>
    <row r="51" spans="1:12" s="208" customFormat="1" ht="22.5">
      <c r="A51" s="96" t="s">
        <v>247</v>
      </c>
      <c r="B51" s="97" t="s">
        <v>220</v>
      </c>
      <c r="C51" s="41" t="s">
        <v>221</v>
      </c>
      <c r="D51" s="98" t="s">
        <v>107</v>
      </c>
      <c r="E51" s="99">
        <f>E50*30</f>
        <v>1774.68</v>
      </c>
      <c r="F51" s="87"/>
      <c r="G51" s="212">
        <f>ROUND((F51*$C$12)+F51,2)</f>
        <v>0</v>
      </c>
      <c r="H51" s="211">
        <f>ROUND(G51*E51,2)</f>
        <v>0</v>
      </c>
      <c r="L51" s="209"/>
    </row>
    <row r="52" spans="1:12" s="208" customFormat="1" ht="12.75">
      <c r="A52" s="96"/>
      <c r="B52" s="97"/>
      <c r="C52" s="41"/>
      <c r="D52" s="98"/>
      <c r="E52" s="99"/>
      <c r="F52" s="87"/>
      <c r="G52" s="99"/>
      <c r="H52" s="211"/>
      <c r="L52" s="209"/>
    </row>
    <row r="53" spans="1:10" s="208" customFormat="1" ht="12.75">
      <c r="A53" s="201" t="s">
        <v>285</v>
      </c>
      <c r="B53" s="202"/>
      <c r="C53" s="202" t="s">
        <v>277</v>
      </c>
      <c r="D53" s="203"/>
      <c r="E53" s="204"/>
      <c r="F53" s="173"/>
      <c r="G53" s="206" t="s">
        <v>1</v>
      </c>
      <c r="H53" s="207">
        <f>SUM(H54:H81)</f>
        <v>0</v>
      </c>
      <c r="J53" s="209"/>
    </row>
    <row r="54" spans="1:10" s="208" customFormat="1" ht="12.75">
      <c r="A54" s="96"/>
      <c r="B54" s="97"/>
      <c r="C54" s="41"/>
      <c r="D54" s="98"/>
      <c r="E54" s="99"/>
      <c r="F54" s="87"/>
      <c r="G54" s="99"/>
      <c r="H54" s="211"/>
      <c r="J54" s="209"/>
    </row>
    <row r="55" spans="1:10" s="208" customFormat="1" ht="12.75">
      <c r="A55" s="96" t="s">
        <v>286</v>
      </c>
      <c r="B55" s="97"/>
      <c r="C55" s="41" t="s">
        <v>267</v>
      </c>
      <c r="D55" s="98"/>
      <c r="E55" s="99"/>
      <c r="F55" s="87"/>
      <c r="G55" s="99"/>
      <c r="H55" s="211"/>
      <c r="J55" s="209"/>
    </row>
    <row r="56" spans="1:10" s="208" customFormat="1" ht="22.5">
      <c r="A56" s="96" t="s">
        <v>287</v>
      </c>
      <c r="B56" s="97" t="s">
        <v>270</v>
      </c>
      <c r="C56" s="41" t="s">
        <v>272</v>
      </c>
      <c r="D56" s="98" t="s">
        <v>271</v>
      </c>
      <c r="E56" s="99">
        <v>2</v>
      </c>
      <c r="F56" s="87"/>
      <c r="G56" s="212">
        <f>ROUND((F56*$C$12)+F56,2)</f>
        <v>0</v>
      </c>
      <c r="H56" s="211">
        <f>ROUND(G56*E56,2)</f>
        <v>0</v>
      </c>
      <c r="J56" s="209"/>
    </row>
    <row r="57" spans="1:10" s="208" customFormat="1" ht="22.5">
      <c r="A57" s="96" t="s">
        <v>288</v>
      </c>
      <c r="B57" s="97">
        <v>10544</v>
      </c>
      <c r="C57" s="41" t="s">
        <v>281</v>
      </c>
      <c r="D57" s="98" t="s">
        <v>52</v>
      </c>
      <c r="E57" s="99">
        <v>25</v>
      </c>
      <c r="F57" s="87"/>
      <c r="G57" s="212">
        <f>ROUND((F57*$C$12)+F57,2)</f>
        <v>0</v>
      </c>
      <c r="H57" s="211">
        <f>ROUND(G57*E57,2)</f>
        <v>0</v>
      </c>
      <c r="J57" s="209"/>
    </row>
    <row r="58" spans="1:10" s="208" customFormat="1" ht="33.75">
      <c r="A58" s="96" t="s">
        <v>289</v>
      </c>
      <c r="B58" s="97" t="s">
        <v>282</v>
      </c>
      <c r="C58" s="41" t="s">
        <v>283</v>
      </c>
      <c r="D58" s="98"/>
      <c r="E58" s="99">
        <v>25</v>
      </c>
      <c r="F58" s="87"/>
      <c r="G58" s="212">
        <f>ROUND((F58*$C$12)+F58,2)</f>
        <v>0</v>
      </c>
      <c r="H58" s="211">
        <f>ROUND(G58*E58,2)</f>
        <v>0</v>
      </c>
      <c r="J58" s="209"/>
    </row>
    <row r="59" spans="1:10" s="208" customFormat="1" ht="12.75">
      <c r="A59" s="96"/>
      <c r="B59" s="97"/>
      <c r="C59" s="41"/>
      <c r="D59" s="98"/>
      <c r="E59" s="99"/>
      <c r="F59" s="87"/>
      <c r="G59" s="99"/>
      <c r="H59" s="211"/>
      <c r="J59" s="209"/>
    </row>
    <row r="60" spans="1:10" s="208" customFormat="1" ht="12.75">
      <c r="A60" s="96" t="s">
        <v>290</v>
      </c>
      <c r="B60" s="97"/>
      <c r="C60" s="41" t="s">
        <v>257</v>
      </c>
      <c r="D60" s="98"/>
      <c r="E60" s="99"/>
      <c r="F60" s="87"/>
      <c r="G60" s="99"/>
      <c r="H60" s="211"/>
      <c r="J60" s="209"/>
    </row>
    <row r="61" spans="1:10" s="208" customFormat="1" ht="22.5">
      <c r="A61" s="96" t="s">
        <v>291</v>
      </c>
      <c r="B61" s="97">
        <v>90692</v>
      </c>
      <c r="C61" s="41" t="s">
        <v>265</v>
      </c>
      <c r="D61" s="98" t="s">
        <v>254</v>
      </c>
      <c r="E61" s="99">
        <v>40</v>
      </c>
      <c r="F61" s="87"/>
      <c r="G61" s="212">
        <f>ROUND((F61*$C$12)+F61,2)</f>
        <v>0</v>
      </c>
      <c r="H61" s="211">
        <f>ROUND(G61*E61,2)</f>
        <v>0</v>
      </c>
      <c r="I61" s="209"/>
      <c r="J61" s="209"/>
    </row>
    <row r="62" spans="1:10" s="208" customFormat="1" ht="22.5">
      <c r="A62" s="96" t="s">
        <v>292</v>
      </c>
      <c r="B62" s="97" t="s">
        <v>253</v>
      </c>
      <c r="C62" s="41" t="s">
        <v>266</v>
      </c>
      <c r="D62" s="98" t="s">
        <v>254</v>
      </c>
      <c r="E62" s="99">
        <v>32</v>
      </c>
      <c r="F62" s="87"/>
      <c r="G62" s="212">
        <f>ROUND((F62*$C$12)+F62,2)</f>
        <v>0</v>
      </c>
      <c r="H62" s="211">
        <f>ROUND(G62*E62,2)</f>
        <v>0</v>
      </c>
      <c r="J62" s="209"/>
    </row>
    <row r="63" spans="1:10" s="208" customFormat="1" ht="22.5">
      <c r="A63" s="96" t="s">
        <v>293</v>
      </c>
      <c r="B63" s="97" t="s">
        <v>255</v>
      </c>
      <c r="C63" s="41" t="s">
        <v>256</v>
      </c>
      <c r="D63" s="98" t="s">
        <v>51</v>
      </c>
      <c r="E63" s="99">
        <v>8</v>
      </c>
      <c r="F63" s="87"/>
      <c r="G63" s="212">
        <f>ROUND((F63*$C$12)+F63,2)</f>
        <v>0</v>
      </c>
      <c r="H63" s="211">
        <f>ROUND(G63*E63,2)</f>
        <v>0</v>
      </c>
      <c r="J63" s="209"/>
    </row>
    <row r="64" spans="1:10" s="208" customFormat="1" ht="12.75">
      <c r="A64" s="96"/>
      <c r="B64" s="97"/>
      <c r="C64" s="41"/>
      <c r="D64" s="98"/>
      <c r="E64" s="99"/>
      <c r="F64" s="87"/>
      <c r="G64" s="99"/>
      <c r="H64" s="211"/>
      <c r="J64" s="209"/>
    </row>
    <row r="65" spans="1:10" s="208" customFormat="1" ht="12.75">
      <c r="A65" s="96" t="s">
        <v>294</v>
      </c>
      <c r="B65" s="97"/>
      <c r="C65" s="41" t="s">
        <v>263</v>
      </c>
      <c r="D65" s="98"/>
      <c r="E65" s="99"/>
      <c r="F65" s="87"/>
      <c r="G65" s="99"/>
      <c r="H65" s="211"/>
      <c r="J65" s="209"/>
    </row>
    <row r="66" spans="1:10" s="208" customFormat="1" ht="12.75">
      <c r="A66" s="96" t="s">
        <v>295</v>
      </c>
      <c r="B66" s="97" t="s">
        <v>264</v>
      </c>
      <c r="C66" s="41" t="s">
        <v>284</v>
      </c>
      <c r="D66" s="98" t="s">
        <v>0</v>
      </c>
      <c r="E66" s="99">
        <v>32.76</v>
      </c>
      <c r="F66" s="87"/>
      <c r="G66" s="212">
        <f>ROUND((F66*$C$12)+F66,2)</f>
        <v>0</v>
      </c>
      <c r="H66" s="211">
        <f>ROUND(G66*E66,2)</f>
        <v>0</v>
      </c>
      <c r="J66" s="209"/>
    </row>
    <row r="67" spans="1:10" s="208" customFormat="1" ht="33.75">
      <c r="A67" s="96" t="s">
        <v>296</v>
      </c>
      <c r="B67" s="97" t="s">
        <v>260</v>
      </c>
      <c r="C67" s="41" t="s">
        <v>261</v>
      </c>
      <c r="D67" s="98" t="s">
        <v>51</v>
      </c>
      <c r="E67" s="99">
        <v>9.92</v>
      </c>
      <c r="F67" s="87"/>
      <c r="G67" s="212">
        <f>ROUND((F67*$C$12)+F67,2)</f>
        <v>0</v>
      </c>
      <c r="H67" s="211">
        <f>ROUND(G67*E67,2)</f>
        <v>0</v>
      </c>
      <c r="J67" s="209"/>
    </row>
    <row r="68" spans="1:10" s="208" customFormat="1" ht="22.5">
      <c r="A68" s="96" t="s">
        <v>297</v>
      </c>
      <c r="B68" s="97" t="s">
        <v>258</v>
      </c>
      <c r="C68" s="41" t="s">
        <v>259</v>
      </c>
      <c r="D68" s="98" t="s">
        <v>107</v>
      </c>
      <c r="E68" s="99">
        <f>E67*20</f>
        <v>198.4</v>
      </c>
      <c r="F68" s="87"/>
      <c r="G68" s="212">
        <f>ROUND((F68*$C$12)+F68,2)</f>
        <v>0</v>
      </c>
      <c r="H68" s="211">
        <f>ROUND(G68*E68,2)</f>
        <v>0</v>
      </c>
      <c r="J68" s="209"/>
    </row>
    <row r="69" spans="1:10" s="208" customFormat="1" ht="12.75">
      <c r="A69" s="96"/>
      <c r="B69" s="97"/>
      <c r="C69" s="41"/>
      <c r="D69" s="98"/>
      <c r="E69" s="99"/>
      <c r="F69" s="87"/>
      <c r="G69" s="99"/>
      <c r="H69" s="211"/>
      <c r="J69" s="209"/>
    </row>
    <row r="70" spans="1:10" s="208" customFormat="1" ht="12.75">
      <c r="A70" s="96" t="s">
        <v>298</v>
      </c>
      <c r="B70" s="97"/>
      <c r="C70" s="41" t="s">
        <v>262</v>
      </c>
      <c r="D70" s="98"/>
      <c r="E70" s="99"/>
      <c r="F70" s="87"/>
      <c r="G70" s="99"/>
      <c r="H70" s="211"/>
      <c r="J70" s="209"/>
    </row>
    <row r="71" spans="1:10" s="208" customFormat="1" ht="22.5">
      <c r="A71" s="96" t="s">
        <v>299</v>
      </c>
      <c r="B71" s="97" t="s">
        <v>248</v>
      </c>
      <c r="C71" s="41" t="s">
        <v>278</v>
      </c>
      <c r="D71" s="98" t="s">
        <v>142</v>
      </c>
      <c r="E71" s="99">
        <v>18.3</v>
      </c>
      <c r="F71" s="87"/>
      <c r="G71" s="212">
        <f>ROUND((F71*$C$12)+F71,2)</f>
        <v>0</v>
      </c>
      <c r="H71" s="211">
        <f>ROUND(G71*E71,2)</f>
        <v>0</v>
      </c>
      <c r="J71" s="209"/>
    </row>
    <row r="72" spans="1:10" s="208" customFormat="1" ht="22.5">
      <c r="A72" s="96" t="s">
        <v>300</v>
      </c>
      <c r="B72" s="97" t="s">
        <v>249</v>
      </c>
      <c r="C72" s="41" t="s">
        <v>279</v>
      </c>
      <c r="D72" s="98" t="s">
        <v>142</v>
      </c>
      <c r="E72" s="99">
        <v>100.22</v>
      </c>
      <c r="F72" s="87"/>
      <c r="G72" s="212">
        <f>ROUND((F72*$C$12)+F72,2)</f>
        <v>0</v>
      </c>
      <c r="H72" s="211">
        <f>ROUND(G72*E72,2)</f>
        <v>0</v>
      </c>
      <c r="J72" s="209"/>
    </row>
    <row r="73" spans="1:10" s="208" customFormat="1" ht="22.5">
      <c r="A73" s="96" t="s">
        <v>301</v>
      </c>
      <c r="B73" s="97" t="s">
        <v>250</v>
      </c>
      <c r="C73" s="41" t="s">
        <v>280</v>
      </c>
      <c r="D73" s="98" t="s">
        <v>142</v>
      </c>
      <c r="E73" s="219">
        <v>545.28</v>
      </c>
      <c r="F73" s="87"/>
      <c r="G73" s="212">
        <f>ROUND((F73*$C$12)+F73,2)</f>
        <v>0</v>
      </c>
      <c r="H73" s="211">
        <f>ROUND(G73*E73,2)</f>
        <v>0</v>
      </c>
      <c r="J73" s="209"/>
    </row>
    <row r="74" spans="1:10" s="208" customFormat="1" ht="28.5" customHeight="1">
      <c r="A74" s="96" t="s">
        <v>302</v>
      </c>
      <c r="B74" s="97" t="s">
        <v>251</v>
      </c>
      <c r="C74" s="41" t="s">
        <v>252</v>
      </c>
      <c r="D74" s="98" t="s">
        <v>51</v>
      </c>
      <c r="E74" s="99">
        <v>13.17</v>
      </c>
      <c r="F74" s="87"/>
      <c r="G74" s="212">
        <f>ROUND((F74*$C$12)+F74,2)</f>
        <v>0</v>
      </c>
      <c r="H74" s="211">
        <f>ROUND(G74*E74,2)</f>
        <v>0</v>
      </c>
      <c r="J74" s="209"/>
    </row>
    <row r="75" spans="1:10" s="208" customFormat="1" ht="33.75">
      <c r="A75" s="96" t="s">
        <v>303</v>
      </c>
      <c r="B75" s="97" t="str">
        <f>composições!A77</f>
        <v>COMP 04</v>
      </c>
      <c r="C75" s="41" t="str">
        <f>composições!C77</f>
        <v>FABRICAÇÃO MONTAGEM E ESCORAMENTO DE FÔRMA PARA PAREDES EM COCNRETO, EM CHAPA DE MADEIRA COMPENSADA RESINADA, E = 17 MM COM ESCORAMENTO </v>
      </c>
      <c r="D75" s="98" t="s">
        <v>0</v>
      </c>
      <c r="E75" s="99">
        <v>101.46</v>
      </c>
      <c r="F75" s="87"/>
      <c r="G75" s="212">
        <f>ROUND((F75*$C$12)+F75,2)</f>
        <v>0</v>
      </c>
      <c r="H75" s="211">
        <f>ROUND(G75*E75,2)</f>
        <v>0</v>
      </c>
      <c r="J75" s="209"/>
    </row>
    <row r="76" spans="1:10" s="208" customFormat="1" ht="12.75">
      <c r="A76" s="96"/>
      <c r="B76" s="97"/>
      <c r="C76" s="41"/>
      <c r="D76" s="98"/>
      <c r="E76" s="99"/>
      <c r="F76" s="87"/>
      <c r="G76" s="99"/>
      <c r="H76" s="211"/>
      <c r="J76" s="209"/>
    </row>
    <row r="77" spans="1:10" s="208" customFormat="1" ht="12.75">
      <c r="A77" s="96" t="s">
        <v>304</v>
      </c>
      <c r="B77" s="97"/>
      <c r="C77" s="41" t="s">
        <v>308</v>
      </c>
      <c r="D77" s="98"/>
      <c r="E77" s="99"/>
      <c r="F77" s="87"/>
      <c r="G77" s="99"/>
      <c r="H77" s="211"/>
      <c r="J77" s="209"/>
    </row>
    <row r="78" spans="1:10" s="208" customFormat="1" ht="33.75">
      <c r="A78" s="96" t="s">
        <v>305</v>
      </c>
      <c r="B78" s="97" t="s">
        <v>268</v>
      </c>
      <c r="C78" s="41" t="s">
        <v>269</v>
      </c>
      <c r="D78" s="98" t="s">
        <v>52</v>
      </c>
      <c r="E78" s="99">
        <v>5</v>
      </c>
      <c r="F78" s="87"/>
      <c r="G78" s="212">
        <f>ROUND((F78*$C$12)+F78,2)</f>
        <v>0</v>
      </c>
      <c r="H78" s="211">
        <f>ROUND(G78*E78,2)</f>
        <v>0</v>
      </c>
      <c r="J78" s="209"/>
    </row>
    <row r="79" spans="1:10" s="208" customFormat="1" ht="45">
      <c r="A79" s="96" t="s">
        <v>306</v>
      </c>
      <c r="B79" s="97" t="s">
        <v>273</v>
      </c>
      <c r="C79" s="41" t="s">
        <v>274</v>
      </c>
      <c r="D79" s="98" t="s">
        <v>52</v>
      </c>
      <c r="E79" s="99">
        <v>5</v>
      </c>
      <c r="F79" s="87"/>
      <c r="G79" s="212">
        <f>ROUND((F79*$C$12)+F79,2)</f>
        <v>0</v>
      </c>
      <c r="H79" s="211">
        <f>ROUND(G79*E79,2)</f>
        <v>0</v>
      </c>
      <c r="J79" s="209"/>
    </row>
    <row r="80" spans="1:10" s="208" customFormat="1" ht="45">
      <c r="A80" s="96" t="s">
        <v>307</v>
      </c>
      <c r="B80" s="97" t="s">
        <v>275</v>
      </c>
      <c r="C80" s="41" t="s">
        <v>276</v>
      </c>
      <c r="D80" s="98" t="s">
        <v>52</v>
      </c>
      <c r="E80" s="99">
        <v>5</v>
      </c>
      <c r="F80" s="87"/>
      <c r="G80" s="212">
        <f>ROUND((F80*$C$12)+F80,2)</f>
        <v>0</v>
      </c>
      <c r="H80" s="211">
        <f>ROUND(G80*E80,2)</f>
        <v>0</v>
      </c>
      <c r="J80" s="209"/>
    </row>
    <row r="81" spans="1:10" s="208" customFormat="1" ht="12.75">
      <c r="A81" s="96"/>
      <c r="B81" s="97"/>
      <c r="C81" s="41"/>
      <c r="D81" s="98"/>
      <c r="E81" s="99"/>
      <c r="F81" s="99"/>
      <c r="G81" s="99"/>
      <c r="H81" s="211"/>
      <c r="J81" s="209"/>
    </row>
    <row r="82" spans="1:8" ht="12.75">
      <c r="A82" s="220"/>
      <c r="B82" s="221"/>
      <c r="C82" s="40"/>
      <c r="D82" s="222"/>
      <c r="E82" s="223"/>
      <c r="F82" s="223"/>
      <c r="G82" s="99"/>
      <c r="H82" s="211"/>
    </row>
    <row r="83" spans="1:8" ht="12.75">
      <c r="A83" s="224"/>
      <c r="B83" s="225"/>
      <c r="C83" s="39"/>
      <c r="D83" s="226"/>
      <c r="E83" s="227"/>
      <c r="F83" s="227"/>
      <c r="G83" s="227"/>
      <c r="H83" s="228"/>
    </row>
    <row r="84" spans="1:8" ht="12.75" hidden="1">
      <c r="A84" s="224"/>
      <c r="B84" s="226"/>
      <c r="C84" s="39"/>
      <c r="D84" s="226"/>
      <c r="E84" s="227"/>
      <c r="F84" s="227"/>
      <c r="G84" s="227"/>
      <c r="H84" s="228"/>
    </row>
    <row r="85" spans="1:8" ht="12.75" hidden="1">
      <c r="A85" s="220"/>
      <c r="B85" s="222"/>
      <c r="C85" s="40"/>
      <c r="D85" s="222"/>
      <c r="E85" s="229"/>
      <c r="F85" s="229"/>
      <c r="G85" s="229"/>
      <c r="H85" s="230"/>
    </row>
    <row r="86" spans="1:12" ht="12.75">
      <c r="A86" s="231" t="s">
        <v>59</v>
      </c>
      <c r="B86" s="232"/>
      <c r="C86" s="232"/>
      <c r="D86" s="232"/>
      <c r="E86" s="232"/>
      <c r="F86" s="232"/>
      <c r="G86" s="232"/>
      <c r="H86" s="207">
        <f>H88/(1+C12)</f>
        <v>0</v>
      </c>
      <c r="L86" s="102"/>
    </row>
    <row r="87" spans="1:8" ht="12.75">
      <c r="A87" s="231" t="s">
        <v>61</v>
      </c>
      <c r="B87" s="232"/>
      <c r="C87" s="232"/>
      <c r="D87" s="232"/>
      <c r="E87" s="232"/>
      <c r="F87" s="232"/>
      <c r="G87" s="232"/>
      <c r="H87" s="207">
        <f>H88-H86</f>
        <v>0</v>
      </c>
    </row>
    <row r="88" spans="1:11" ht="12.75">
      <c r="A88" s="231" t="s">
        <v>60</v>
      </c>
      <c r="B88" s="232"/>
      <c r="C88" s="232"/>
      <c r="D88" s="232"/>
      <c r="E88" s="232"/>
      <c r="F88" s="232"/>
      <c r="G88" s="232"/>
      <c r="H88" s="207">
        <f>H16+H20+H41+H53</f>
        <v>0</v>
      </c>
      <c r="K88" s="102"/>
    </row>
    <row r="89" spans="1:8" ht="12.75">
      <c r="A89" s="233"/>
      <c r="B89" s="140"/>
      <c r="C89" s="140"/>
      <c r="D89" s="140"/>
      <c r="E89" s="140"/>
      <c r="F89" s="140"/>
      <c r="G89" s="140"/>
      <c r="H89" s="188"/>
    </row>
    <row r="90" spans="1:8" ht="12.75">
      <c r="A90" s="233"/>
      <c r="B90" s="140"/>
      <c r="C90" s="140"/>
      <c r="D90" s="140"/>
      <c r="E90" s="140"/>
      <c r="F90" s="140"/>
      <c r="G90" s="140"/>
      <c r="H90" s="188"/>
    </row>
    <row r="91" spans="1:12" ht="12.75">
      <c r="A91" s="233"/>
      <c r="B91" s="140"/>
      <c r="C91" s="140"/>
      <c r="D91" s="140"/>
      <c r="E91" s="140"/>
      <c r="F91" s="140"/>
      <c r="G91" s="140"/>
      <c r="H91" s="188"/>
      <c r="L91" s="102"/>
    </row>
    <row r="92" spans="1:8" ht="12.75">
      <c r="A92" s="233"/>
      <c r="B92" s="140"/>
      <c r="C92" s="140"/>
      <c r="D92" s="140"/>
      <c r="E92" s="140"/>
      <c r="F92" s="140"/>
      <c r="G92" s="140"/>
      <c r="H92" s="188"/>
    </row>
    <row r="93" spans="1:8" ht="12.75">
      <c r="A93" s="233"/>
      <c r="B93" s="140"/>
      <c r="C93" s="140"/>
      <c r="D93" s="168" t="s">
        <v>98</v>
      </c>
      <c r="E93" s="120"/>
      <c r="F93" s="121"/>
      <c r="G93" s="117"/>
      <c r="H93" s="188"/>
    </row>
    <row r="94" spans="1:8" ht="12.75">
      <c r="A94" s="233"/>
      <c r="B94" s="140"/>
      <c r="C94" s="140"/>
      <c r="D94" s="234" t="s">
        <v>100</v>
      </c>
      <c r="E94" s="122"/>
      <c r="F94" s="117"/>
      <c r="G94" s="117"/>
      <c r="H94" s="188"/>
    </row>
    <row r="95" spans="1:8" ht="12.75">
      <c r="A95" s="233"/>
      <c r="B95" s="140"/>
      <c r="C95" s="140"/>
      <c r="D95" s="34"/>
      <c r="E95" s="34"/>
      <c r="F95" s="140"/>
      <c r="G95" s="140"/>
      <c r="H95" s="188"/>
    </row>
    <row r="96" spans="1:8" ht="12.75">
      <c r="A96" s="233"/>
      <c r="B96" s="140"/>
      <c r="C96" s="140"/>
      <c r="D96" s="34"/>
      <c r="E96" s="34"/>
      <c r="F96" s="140"/>
      <c r="G96" s="140"/>
      <c r="H96" s="188"/>
    </row>
    <row r="97" spans="1:8" ht="12.75">
      <c r="A97" s="233"/>
      <c r="B97" s="140"/>
      <c r="C97" s="140"/>
      <c r="D97" s="172"/>
      <c r="E97" s="172"/>
      <c r="F97" s="140"/>
      <c r="G97" s="140"/>
      <c r="H97" s="188"/>
    </row>
    <row r="98" spans="1:8" ht="12.75">
      <c r="A98" s="233"/>
      <c r="B98" s="140"/>
      <c r="C98" s="140"/>
      <c r="D98" s="172"/>
      <c r="E98" s="172"/>
      <c r="F98" s="140"/>
      <c r="G98" s="140"/>
      <c r="H98" s="188"/>
    </row>
    <row r="99" spans="1:8" ht="12.75">
      <c r="A99" s="233"/>
      <c r="B99" s="140"/>
      <c r="C99" s="140"/>
      <c r="D99" s="168" t="s">
        <v>99</v>
      </c>
      <c r="E99" s="120"/>
      <c r="F99" s="121"/>
      <c r="G99" s="117"/>
      <c r="H99" s="188"/>
    </row>
    <row r="100" spans="1:8" ht="12.75">
      <c r="A100" s="233"/>
      <c r="B100" s="140"/>
      <c r="C100" s="140"/>
      <c r="D100" s="234" t="s">
        <v>38</v>
      </c>
      <c r="E100" s="122"/>
      <c r="F100" s="117"/>
      <c r="G100" s="117"/>
      <c r="H100" s="188"/>
    </row>
    <row r="101" spans="1:8" ht="13.5" thickBot="1">
      <c r="A101" s="235"/>
      <c r="B101" s="236"/>
      <c r="C101" s="236"/>
      <c r="D101" s="236"/>
      <c r="E101" s="236"/>
      <c r="F101" s="236"/>
      <c r="G101" s="236"/>
      <c r="H101" s="237"/>
    </row>
    <row r="105" ht="12.75">
      <c r="M105" s="102"/>
    </row>
  </sheetData>
  <sheetProtection password="C637" sheet="1" selectLockedCells="1"/>
  <mergeCells count="19">
    <mergeCell ref="A2:H3"/>
    <mergeCell ref="A5:B5"/>
    <mergeCell ref="A6:B6"/>
    <mergeCell ref="A7:B7"/>
    <mergeCell ref="A8:B8"/>
    <mergeCell ref="A9:B9"/>
    <mergeCell ref="D5:E5"/>
    <mergeCell ref="D6:E6"/>
    <mergeCell ref="F5:G5"/>
    <mergeCell ref="F6:G6"/>
    <mergeCell ref="A88:G88"/>
    <mergeCell ref="A10:B10"/>
    <mergeCell ref="A11:B11"/>
    <mergeCell ref="A86:G86"/>
    <mergeCell ref="A12:B12"/>
    <mergeCell ref="A87:G87"/>
    <mergeCell ref="G13:H13"/>
    <mergeCell ref="G12:H12"/>
    <mergeCell ref="G11:H11"/>
  </mergeCells>
  <conditionalFormatting sqref="C21 C17:C19 C31 C33 C35:C40 C52 C54:C85">
    <cfRule type="expression" priority="4773" dxfId="220" stopIfTrue="1">
      <formula>Orçamento!#REF!=1</formula>
    </cfRule>
    <cfRule type="expression" priority="4774" dxfId="221" stopIfTrue="1">
      <formula>Orçamento!#REF!=2</formula>
    </cfRule>
    <cfRule type="expression" priority="4775" dxfId="222" stopIfTrue="1">
      <formula>Orçamento!#REF!=3</formula>
    </cfRule>
  </conditionalFormatting>
  <conditionalFormatting sqref="C26:C29">
    <cfRule type="expression" priority="130" dxfId="220" stopIfTrue="1">
      <formula>Orçamento!#REF!=1</formula>
    </cfRule>
    <cfRule type="expression" priority="131" dxfId="221" stopIfTrue="1">
      <formula>Orçamento!#REF!=2</formula>
    </cfRule>
    <cfRule type="expression" priority="132" dxfId="222" stopIfTrue="1">
      <formula>Orçamento!#REF!=3</formula>
    </cfRule>
  </conditionalFormatting>
  <conditionalFormatting sqref="C47 C49:C51">
    <cfRule type="expression" priority="94" dxfId="220" stopIfTrue="1">
      <formula>Orçamento!#REF!=1</formula>
    </cfRule>
    <cfRule type="expression" priority="95" dxfId="221" stopIfTrue="1">
      <formula>Orçamento!#REF!=2</formula>
    </cfRule>
    <cfRule type="expression" priority="96" dxfId="222" stopIfTrue="1">
      <formula>Orçamento!#REF!=3</formula>
    </cfRule>
  </conditionalFormatting>
  <conditionalFormatting sqref="C42">
    <cfRule type="expression" priority="76" dxfId="220" stopIfTrue="1">
      <formula>Orçamento!#REF!=1</formula>
    </cfRule>
    <cfRule type="expression" priority="77" dxfId="221" stopIfTrue="1">
      <formula>Orçamento!#REF!=2</formula>
    </cfRule>
    <cfRule type="expression" priority="78" dxfId="222" stopIfTrue="1">
      <formula>Orçamento!#REF!=3</formula>
    </cfRule>
  </conditionalFormatting>
  <conditionalFormatting sqref="C34">
    <cfRule type="expression" priority="46" dxfId="220" stopIfTrue="1">
      <formula>Orçamento!#REF!=1</formula>
    </cfRule>
    <cfRule type="expression" priority="47" dxfId="221" stopIfTrue="1">
      <formula>Orçamento!#REF!=2</formula>
    </cfRule>
    <cfRule type="expression" priority="48" dxfId="222" stopIfTrue="1">
      <formula>Orçamento!#REF!=3</formula>
    </cfRule>
  </conditionalFormatting>
  <conditionalFormatting sqref="C24">
    <cfRule type="expression" priority="31" dxfId="220" stopIfTrue="1">
      <formula>Orçamento!#REF!=1</formula>
    </cfRule>
    <cfRule type="expression" priority="32" dxfId="221" stopIfTrue="1">
      <formula>Orçamento!#REF!=2</formula>
    </cfRule>
    <cfRule type="expression" priority="33" dxfId="222" stopIfTrue="1">
      <formula>Orçamento!#REF!=3</formula>
    </cfRule>
  </conditionalFormatting>
  <conditionalFormatting sqref="C25">
    <cfRule type="expression" priority="28" dxfId="220" stopIfTrue="1">
      <formula>Orçamento!#REF!=1</formula>
    </cfRule>
    <cfRule type="expression" priority="29" dxfId="221" stopIfTrue="1">
      <formula>Orçamento!#REF!=2</formula>
    </cfRule>
    <cfRule type="expression" priority="30" dxfId="222" stopIfTrue="1">
      <formula>Orçamento!#REF!=3</formula>
    </cfRule>
  </conditionalFormatting>
  <conditionalFormatting sqref="C22">
    <cfRule type="expression" priority="25" dxfId="220" stopIfTrue="1">
      <formula>Orçamento!#REF!=1</formula>
    </cfRule>
    <cfRule type="expression" priority="26" dxfId="221" stopIfTrue="1">
      <formula>Orçamento!#REF!=2</formula>
    </cfRule>
    <cfRule type="expression" priority="27" dxfId="222" stopIfTrue="1">
      <formula>Orçamento!#REF!=3</formula>
    </cfRule>
  </conditionalFormatting>
  <conditionalFormatting sqref="C23">
    <cfRule type="expression" priority="22" dxfId="220" stopIfTrue="1">
      <formula>Orçamento!#REF!=1</formula>
    </cfRule>
    <cfRule type="expression" priority="23" dxfId="221" stopIfTrue="1">
      <formula>Orçamento!#REF!=2</formula>
    </cfRule>
    <cfRule type="expression" priority="24" dxfId="222" stopIfTrue="1">
      <formula>Orçamento!#REF!=3</formula>
    </cfRule>
  </conditionalFormatting>
  <conditionalFormatting sqref="C30">
    <cfRule type="expression" priority="19" dxfId="220" stopIfTrue="1">
      <formula>Orçamento!#REF!=1</formula>
    </cfRule>
    <cfRule type="expression" priority="20" dxfId="221" stopIfTrue="1">
      <formula>Orçamento!#REF!=2</formula>
    </cfRule>
    <cfRule type="expression" priority="21" dxfId="222" stopIfTrue="1">
      <formula>Orçamento!#REF!=3</formula>
    </cfRule>
  </conditionalFormatting>
  <conditionalFormatting sqref="C44:C45">
    <cfRule type="expression" priority="16" dxfId="220" stopIfTrue="1">
      <formula>Orçamento!#REF!=1</formula>
    </cfRule>
    <cfRule type="expression" priority="17" dxfId="221" stopIfTrue="1">
      <formula>Orçamento!#REF!=2</formula>
    </cfRule>
    <cfRule type="expression" priority="18" dxfId="222" stopIfTrue="1">
      <formula>Orçamento!#REF!=3</formula>
    </cfRule>
  </conditionalFormatting>
  <conditionalFormatting sqref="C46">
    <cfRule type="expression" priority="13" dxfId="220" stopIfTrue="1">
      <formula>Orçamento!#REF!=1</formula>
    </cfRule>
    <cfRule type="expression" priority="14" dxfId="221" stopIfTrue="1">
      <formula>Orçamento!#REF!=2</formula>
    </cfRule>
    <cfRule type="expression" priority="15" dxfId="222" stopIfTrue="1">
      <formula>Orçamento!#REF!=3</formula>
    </cfRule>
  </conditionalFormatting>
  <conditionalFormatting sqref="C32">
    <cfRule type="expression" priority="10" dxfId="220" stopIfTrue="1">
      <formula>Orçamento!#REF!=1</formula>
    </cfRule>
    <cfRule type="expression" priority="11" dxfId="221" stopIfTrue="1">
      <formula>Orçamento!#REF!=2</formula>
    </cfRule>
    <cfRule type="expression" priority="12" dxfId="222" stopIfTrue="1">
      <formula>Orçamento!#REF!=3</formula>
    </cfRule>
  </conditionalFormatting>
  <conditionalFormatting sqref="C43">
    <cfRule type="expression" priority="7" dxfId="220" stopIfTrue="1">
      <formula>Orçamento!#REF!=1</formula>
    </cfRule>
    <cfRule type="expression" priority="8" dxfId="221" stopIfTrue="1">
      <formula>Orçamento!#REF!=2</formula>
    </cfRule>
    <cfRule type="expression" priority="9" dxfId="222" stopIfTrue="1">
      <formula>Orçamento!#REF!=3</formula>
    </cfRule>
  </conditionalFormatting>
  <conditionalFormatting sqref="C48">
    <cfRule type="expression" priority="1" dxfId="220" stopIfTrue="1">
      <formula>Orçamento!#REF!=1</formula>
    </cfRule>
    <cfRule type="expression" priority="2" dxfId="221" stopIfTrue="1">
      <formula>Orçamento!#REF!=2</formula>
    </cfRule>
    <cfRule type="expression" priority="3" dxfId="222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1" r:id="rId1"/>
  <rowBreaks count="1" manualBreakCount="1">
    <brk id="5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zoomScalePageLayoutView="0" workbookViewId="0" topLeftCell="A2">
      <selection activeCell="G16" sqref="G16:K19"/>
    </sheetView>
  </sheetViews>
  <sheetFormatPr defaultColWidth="9.140625" defaultRowHeight="12.75"/>
  <cols>
    <col min="1" max="1" width="7.140625" style="92" customWidth="1"/>
    <col min="2" max="2" width="9.421875" style="92" customWidth="1"/>
    <col min="3" max="3" width="49.8515625" style="92" customWidth="1"/>
    <col min="4" max="4" width="8.28125" style="92" customWidth="1"/>
    <col min="5" max="5" width="10.28125" style="92" customWidth="1"/>
    <col min="6" max="6" width="10.7109375" style="92" bestFit="1" customWidth="1"/>
    <col min="7" max="15" width="11.7109375" style="92" customWidth="1"/>
    <col min="16" max="16" width="10.7109375" style="92" customWidth="1"/>
    <col min="17" max="16384" width="9.140625" style="92" customWidth="1"/>
  </cols>
  <sheetData>
    <row r="1" ht="37.5" customHeight="1">
      <c r="A1" s="124" t="s">
        <v>44</v>
      </c>
    </row>
    <row r="2" spans="1:16" ht="12.75" customHeight="1">
      <c r="A2" s="125" t="s">
        <v>97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1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8" ht="12.75" customHeight="1">
      <c r="A4" s="126"/>
      <c r="B4" s="126"/>
      <c r="C4" s="126"/>
      <c r="D4" s="126"/>
      <c r="E4" s="126"/>
      <c r="F4" s="126"/>
      <c r="G4" s="126"/>
      <c r="H4" s="126"/>
    </row>
    <row r="5" spans="1:7" ht="15.75" customHeight="1">
      <c r="A5" s="127" t="str">
        <f>'P. BDI'!B3</f>
        <v>Edital :</v>
      </c>
      <c r="B5" s="127"/>
      <c r="C5" s="35" t="str">
        <f>'P. BDI'!C3:F3</f>
        <v>TP -xxx</v>
      </c>
      <c r="D5" s="127" t="s">
        <v>117</v>
      </c>
      <c r="E5" s="127"/>
      <c r="F5" s="129">
        <f>QCI!F8</f>
        <v>1</v>
      </c>
      <c r="G5" s="130"/>
    </row>
    <row r="6" spans="1:7" ht="12.75">
      <c r="A6" s="127" t="str">
        <f>'P. BDI'!B4</f>
        <v>Tomador: </v>
      </c>
      <c r="B6" s="127"/>
      <c r="C6" s="128" t="str">
        <f>'P. BDI'!C4:F4</f>
        <v>Prefeitura Municipal de Dois Vizinhos - PR</v>
      </c>
      <c r="D6" s="127" t="s">
        <v>78</v>
      </c>
      <c r="E6" s="127"/>
      <c r="F6" s="131">
        <f>Orçamento!H88</f>
        <v>0</v>
      </c>
      <c r="G6" s="132"/>
    </row>
    <row r="7" spans="1:8" ht="25.5">
      <c r="A7" s="127" t="str">
        <f>'P. BDI'!B5</f>
        <v>Empreendimento: </v>
      </c>
      <c r="B7" s="127"/>
      <c r="C7" s="133" t="str">
        <f>'P. BDI'!C5:F5</f>
        <v>Fornecimento, Instalação e Reforma de Sistema de Drenagem</v>
      </c>
      <c r="D7" s="134"/>
      <c r="E7" s="135"/>
      <c r="F7" s="135"/>
      <c r="G7" s="135"/>
      <c r="H7" s="135"/>
    </row>
    <row r="8" spans="1:8" ht="12.75">
      <c r="A8" s="127" t="str">
        <f>'P. BDI'!B6</f>
        <v>Local da Obra:</v>
      </c>
      <c r="B8" s="127"/>
      <c r="C8" s="133" t="str">
        <f>'P. BDI'!C6:F6</f>
        <v>Rua Castro Alves, Dois vizinhos - PR</v>
      </c>
      <c r="D8" s="136"/>
      <c r="E8" s="137"/>
      <c r="F8" s="137"/>
      <c r="G8" s="137"/>
      <c r="H8" s="137"/>
    </row>
    <row r="9" spans="1:8" ht="12.75">
      <c r="A9" s="127" t="str">
        <f>'P. BDI'!B7</f>
        <v>Empresa Prop.:</v>
      </c>
      <c r="B9" s="127"/>
      <c r="C9" s="35" t="str">
        <f>'P. BDI'!C7:F7</f>
        <v>xxxxxxxxxxxxxx</v>
      </c>
      <c r="D9" s="136"/>
      <c r="E9" s="137"/>
      <c r="F9" s="137"/>
      <c r="G9" s="137"/>
      <c r="H9" s="137"/>
    </row>
    <row r="10" spans="1:8" ht="12.75">
      <c r="A10" s="127" t="str">
        <f>'P. BDI'!B8</f>
        <v>CNPJ:</v>
      </c>
      <c r="B10" s="127"/>
      <c r="C10" s="35" t="str">
        <f>'P. BDI'!C8:F8</f>
        <v>xxxxxxxxxxxxxx</v>
      </c>
      <c r="D10" s="136"/>
      <c r="E10" s="137"/>
      <c r="F10" s="137"/>
      <c r="G10" s="137"/>
      <c r="H10" s="137"/>
    </row>
    <row r="11" spans="1:8" ht="12.75">
      <c r="A11" s="127" t="str">
        <f>'P. BDI'!B9</f>
        <v>Data Base:</v>
      </c>
      <c r="B11" s="127"/>
      <c r="C11" s="36">
        <f>'P. BDI'!C9:F9</f>
        <v>43416</v>
      </c>
      <c r="D11" s="136"/>
      <c r="E11" s="136"/>
      <c r="F11" s="138"/>
      <c r="G11" s="139"/>
      <c r="H11" s="139"/>
    </row>
    <row r="12" spans="1:8" ht="12.75">
      <c r="A12" s="127" t="s">
        <v>83</v>
      </c>
      <c r="B12" s="127"/>
      <c r="C12" s="37">
        <f>'P. BDI'!F31</f>
        <v>0.0471</v>
      </c>
      <c r="D12" s="136"/>
      <c r="E12" s="136"/>
      <c r="F12" s="138"/>
      <c r="G12" s="139"/>
      <c r="H12" s="139"/>
    </row>
    <row r="13" spans="1:8" ht="12.75">
      <c r="A13" s="140"/>
      <c r="B13" s="141"/>
      <c r="C13" s="142"/>
      <c r="D13" s="137"/>
      <c r="E13" s="137"/>
      <c r="F13" s="137"/>
      <c r="G13" s="137"/>
      <c r="H13" s="137"/>
    </row>
    <row r="15" spans="2:16" ht="12.75">
      <c r="B15" s="143" t="s">
        <v>53</v>
      </c>
      <c r="C15" s="144" t="s">
        <v>77</v>
      </c>
      <c r="D15" s="144"/>
      <c r="E15" s="144" t="s">
        <v>84</v>
      </c>
      <c r="F15" s="144"/>
      <c r="G15" s="143" t="s">
        <v>85</v>
      </c>
      <c r="H15" s="143" t="s">
        <v>86</v>
      </c>
      <c r="I15" s="143" t="s">
        <v>87</v>
      </c>
      <c r="J15" s="143" t="s">
        <v>88</v>
      </c>
      <c r="K15" s="143" t="s">
        <v>89</v>
      </c>
      <c r="L15" s="143" t="s">
        <v>90</v>
      </c>
      <c r="M15" s="143" t="s">
        <v>91</v>
      </c>
      <c r="N15" s="143" t="s">
        <v>92</v>
      </c>
      <c r="O15" s="143" t="s">
        <v>93</v>
      </c>
      <c r="P15" s="143" t="s">
        <v>94</v>
      </c>
    </row>
    <row r="16" spans="2:16" ht="12.75">
      <c r="B16" s="145" t="str">
        <f>QCI!B26</f>
        <v>.1</v>
      </c>
      <c r="C16" s="83" t="str">
        <f>QCI!C26</f>
        <v>SERVIÇOS PRELIMINARES</v>
      </c>
      <c r="D16" s="83"/>
      <c r="E16" s="146">
        <f>QCI!F26</f>
        <v>0</v>
      </c>
      <c r="F16" s="146"/>
      <c r="G16" s="118"/>
      <c r="H16" s="118"/>
      <c r="I16" s="118"/>
      <c r="J16" s="118"/>
      <c r="K16" s="118"/>
      <c r="L16" s="118"/>
      <c r="M16" s="147"/>
      <c r="N16" s="147"/>
      <c r="O16" s="147"/>
      <c r="P16" s="148">
        <f aca="true" t="shared" si="0" ref="P16:P25">SUM(G16:O16)</f>
        <v>0</v>
      </c>
    </row>
    <row r="17" spans="2:16" ht="12.75" customHeight="1">
      <c r="B17" s="145" t="str">
        <f>QCI!B27</f>
        <v>.2</v>
      </c>
      <c r="C17" s="83" t="str">
        <f>QCI!C27</f>
        <v>DRENAGEM </v>
      </c>
      <c r="D17" s="83"/>
      <c r="E17" s="146">
        <f>QCI!F27</f>
        <v>0</v>
      </c>
      <c r="F17" s="146"/>
      <c r="G17" s="119"/>
      <c r="H17" s="118"/>
      <c r="I17" s="118"/>
      <c r="J17" s="118"/>
      <c r="K17" s="118"/>
      <c r="L17" s="118"/>
      <c r="M17" s="147"/>
      <c r="N17" s="147"/>
      <c r="O17" s="147"/>
      <c r="P17" s="148">
        <f t="shared" si="0"/>
        <v>0</v>
      </c>
    </row>
    <row r="18" spans="2:16" ht="12.75">
      <c r="B18" s="145" t="str">
        <f>QCI!B28</f>
        <v>.3</v>
      </c>
      <c r="C18" s="83" t="str">
        <f>QCI!C28</f>
        <v>PAVIMENTAÇÃO ASFALTICA</v>
      </c>
      <c r="D18" s="83"/>
      <c r="E18" s="146">
        <f>QCI!F28</f>
        <v>0</v>
      </c>
      <c r="F18" s="146"/>
      <c r="G18" s="119"/>
      <c r="H18" s="118"/>
      <c r="I18" s="118"/>
      <c r="J18" s="118"/>
      <c r="K18" s="118"/>
      <c r="L18" s="119"/>
      <c r="M18" s="149"/>
      <c r="N18" s="149"/>
      <c r="O18" s="149"/>
      <c r="P18" s="148">
        <f t="shared" si="0"/>
        <v>0</v>
      </c>
    </row>
    <row r="19" spans="2:16" ht="12.75">
      <c r="B19" s="145" t="str">
        <f>QCI!B29</f>
        <v>.4</v>
      </c>
      <c r="C19" s="83" t="str">
        <f>QCI!C29</f>
        <v>CAIXA DE QUEDA DE PRESSÃO</v>
      </c>
      <c r="D19" s="83"/>
      <c r="E19" s="146">
        <f>QCI!F29</f>
        <v>0</v>
      </c>
      <c r="F19" s="146"/>
      <c r="G19" s="119"/>
      <c r="H19" s="119"/>
      <c r="I19" s="119"/>
      <c r="J19" s="119"/>
      <c r="K19" s="119"/>
      <c r="L19" s="119"/>
      <c r="M19" s="149"/>
      <c r="N19" s="149"/>
      <c r="O19" s="149"/>
      <c r="P19" s="148">
        <f t="shared" si="0"/>
        <v>0</v>
      </c>
    </row>
    <row r="20" spans="2:16" ht="12.75">
      <c r="B20" s="145"/>
      <c r="C20" s="83"/>
      <c r="D20" s="83"/>
      <c r="E20" s="146"/>
      <c r="F20" s="146"/>
      <c r="G20" s="119"/>
      <c r="H20" s="119"/>
      <c r="I20" s="119"/>
      <c r="J20" s="119"/>
      <c r="K20" s="119"/>
      <c r="L20" s="119"/>
      <c r="M20" s="149"/>
      <c r="N20" s="149"/>
      <c r="O20" s="149"/>
      <c r="P20" s="148">
        <f t="shared" si="0"/>
        <v>0</v>
      </c>
    </row>
    <row r="21" spans="2:16" ht="12.75">
      <c r="B21" s="145"/>
      <c r="C21" s="83"/>
      <c r="D21" s="83"/>
      <c r="E21" s="146"/>
      <c r="F21" s="146"/>
      <c r="G21" s="149"/>
      <c r="H21" s="149"/>
      <c r="I21" s="149"/>
      <c r="J21" s="149"/>
      <c r="K21" s="149"/>
      <c r="L21" s="149"/>
      <c r="M21" s="149"/>
      <c r="N21" s="149"/>
      <c r="O21" s="149"/>
      <c r="P21" s="148">
        <f t="shared" si="0"/>
        <v>0</v>
      </c>
    </row>
    <row r="22" spans="2:16" ht="12.75">
      <c r="B22" s="145"/>
      <c r="C22" s="83"/>
      <c r="D22" s="83"/>
      <c r="E22" s="146"/>
      <c r="F22" s="146"/>
      <c r="G22" s="149"/>
      <c r="H22" s="149"/>
      <c r="I22" s="149"/>
      <c r="J22" s="149"/>
      <c r="K22" s="149"/>
      <c r="L22" s="149"/>
      <c r="M22" s="149"/>
      <c r="N22" s="149"/>
      <c r="O22" s="149"/>
      <c r="P22" s="148">
        <f t="shared" si="0"/>
        <v>0</v>
      </c>
    </row>
    <row r="23" spans="2:16" ht="12.75">
      <c r="B23" s="145"/>
      <c r="C23" s="83"/>
      <c r="D23" s="83"/>
      <c r="E23" s="146"/>
      <c r="F23" s="146"/>
      <c r="G23" s="149"/>
      <c r="H23" s="149"/>
      <c r="I23" s="149"/>
      <c r="J23" s="149"/>
      <c r="K23" s="149"/>
      <c r="L23" s="149"/>
      <c r="M23" s="149"/>
      <c r="N23" s="149"/>
      <c r="O23" s="149"/>
      <c r="P23" s="148">
        <f t="shared" si="0"/>
        <v>0</v>
      </c>
    </row>
    <row r="24" spans="2:16" ht="12.75">
      <c r="B24" s="145"/>
      <c r="C24" s="83"/>
      <c r="D24" s="83"/>
      <c r="E24" s="146"/>
      <c r="F24" s="146"/>
      <c r="G24" s="149"/>
      <c r="H24" s="149"/>
      <c r="I24" s="149"/>
      <c r="J24" s="149"/>
      <c r="K24" s="149"/>
      <c r="L24" s="149"/>
      <c r="M24" s="149"/>
      <c r="N24" s="149"/>
      <c r="O24" s="149"/>
      <c r="P24" s="148">
        <f t="shared" si="0"/>
        <v>0</v>
      </c>
    </row>
    <row r="25" spans="2:16" ht="12.75">
      <c r="B25" s="145"/>
      <c r="C25" s="83"/>
      <c r="D25" s="83"/>
      <c r="E25" s="146"/>
      <c r="F25" s="146"/>
      <c r="G25" s="149"/>
      <c r="H25" s="149"/>
      <c r="I25" s="149"/>
      <c r="J25" s="149"/>
      <c r="K25" s="149"/>
      <c r="L25" s="149"/>
      <c r="M25" s="149"/>
      <c r="N25" s="149"/>
      <c r="O25" s="149"/>
      <c r="P25" s="148">
        <f t="shared" si="0"/>
        <v>0</v>
      </c>
    </row>
    <row r="26" spans="2:16" ht="12.75">
      <c r="B26" s="145"/>
      <c r="C26" s="81"/>
      <c r="D26" s="82"/>
      <c r="E26" s="150"/>
      <c r="F26" s="151"/>
      <c r="G26" s="149"/>
      <c r="H26" s="149"/>
      <c r="I26" s="149"/>
      <c r="J26" s="149"/>
      <c r="K26" s="149"/>
      <c r="L26" s="149"/>
      <c r="M26" s="149"/>
      <c r="N26" s="149"/>
      <c r="O26" s="149"/>
      <c r="P26" s="148"/>
    </row>
    <row r="27" spans="2:16" ht="12.75">
      <c r="B27" s="145"/>
      <c r="C27" s="81"/>
      <c r="D27" s="82"/>
      <c r="E27" s="150"/>
      <c r="F27" s="151"/>
      <c r="G27" s="149"/>
      <c r="H27" s="149"/>
      <c r="I27" s="149"/>
      <c r="J27" s="149"/>
      <c r="K27" s="149"/>
      <c r="L27" s="149"/>
      <c r="M27" s="149"/>
      <c r="N27" s="149"/>
      <c r="O27" s="149"/>
      <c r="P27" s="148"/>
    </row>
    <row r="28" spans="2:16" ht="12.75">
      <c r="B28" s="145"/>
      <c r="C28" s="81"/>
      <c r="D28" s="82"/>
      <c r="E28" s="150"/>
      <c r="F28" s="151"/>
      <c r="G28" s="149"/>
      <c r="H28" s="149"/>
      <c r="I28" s="149"/>
      <c r="J28" s="149"/>
      <c r="K28" s="149"/>
      <c r="L28" s="149"/>
      <c r="M28" s="149"/>
      <c r="N28" s="149"/>
      <c r="O28" s="149"/>
      <c r="P28" s="148"/>
    </row>
    <row r="29" spans="2:16" ht="12.75">
      <c r="B29" s="152"/>
      <c r="C29" s="81"/>
      <c r="D29" s="82"/>
      <c r="E29" s="150"/>
      <c r="F29" s="151"/>
      <c r="G29" s="149"/>
      <c r="H29" s="149"/>
      <c r="I29" s="149"/>
      <c r="J29" s="149"/>
      <c r="K29" s="149"/>
      <c r="L29" s="149"/>
      <c r="M29" s="149"/>
      <c r="N29" s="149"/>
      <c r="O29" s="149"/>
      <c r="P29" s="148"/>
    </row>
    <row r="30" spans="2:16" ht="12.75">
      <c r="B30" s="152"/>
      <c r="C30" s="84"/>
      <c r="D30" s="84"/>
      <c r="E30" s="153"/>
      <c r="F30" s="153"/>
      <c r="G30" s="149"/>
      <c r="H30" s="149"/>
      <c r="I30" s="149"/>
      <c r="J30" s="149"/>
      <c r="K30" s="149"/>
      <c r="L30" s="149"/>
      <c r="M30" s="149"/>
      <c r="N30" s="149"/>
      <c r="O30" s="149"/>
      <c r="P30" s="148"/>
    </row>
    <row r="31" spans="2:16" ht="12.75">
      <c r="B31" s="152"/>
      <c r="C31" s="84"/>
      <c r="D31" s="84"/>
      <c r="E31" s="153"/>
      <c r="F31" s="153"/>
      <c r="G31" s="149"/>
      <c r="H31" s="149"/>
      <c r="I31" s="149"/>
      <c r="J31" s="149"/>
      <c r="K31" s="149"/>
      <c r="L31" s="149"/>
      <c r="M31" s="149"/>
      <c r="N31" s="149"/>
      <c r="O31" s="149"/>
      <c r="P31" s="148"/>
    </row>
    <row r="32" spans="2:16" ht="12.75">
      <c r="B32" s="154"/>
      <c r="C32" s="85"/>
      <c r="D32" s="85"/>
      <c r="E32" s="155"/>
      <c r="F32" s="155"/>
      <c r="G32" s="156"/>
      <c r="H32" s="156"/>
      <c r="I32" s="156"/>
      <c r="J32" s="156"/>
      <c r="K32" s="156"/>
      <c r="L32" s="156"/>
      <c r="M32" s="156"/>
      <c r="N32" s="156"/>
      <c r="O32" s="156"/>
      <c r="P32" s="148"/>
    </row>
    <row r="33" spans="2:16" ht="12.75">
      <c r="B33" s="157" t="s">
        <v>96</v>
      </c>
      <c r="C33" s="157"/>
      <c r="D33" s="157"/>
      <c r="E33" s="158">
        <v>1</v>
      </c>
      <c r="F33" s="159"/>
      <c r="G33" s="160" t="e">
        <f>G34/$E$34</f>
        <v>#DIV/0!</v>
      </c>
      <c r="H33" s="160" t="e">
        <f aca="true" t="shared" si="1" ref="H33:O33">H34/$E$34</f>
        <v>#DIV/0!</v>
      </c>
      <c r="I33" s="160" t="e">
        <f t="shared" si="1"/>
        <v>#DIV/0!</v>
      </c>
      <c r="J33" s="160" t="e">
        <f t="shared" si="1"/>
        <v>#DIV/0!</v>
      </c>
      <c r="K33" s="160" t="e">
        <f t="shared" si="1"/>
        <v>#DIV/0!</v>
      </c>
      <c r="L33" s="160" t="e">
        <f>L34/$E$34</f>
        <v>#DIV/0!</v>
      </c>
      <c r="M33" s="160" t="e">
        <f t="shared" si="1"/>
        <v>#DIV/0!</v>
      </c>
      <c r="N33" s="160" t="e">
        <f t="shared" si="1"/>
        <v>#DIV/0!</v>
      </c>
      <c r="O33" s="160" t="e">
        <f t="shared" si="1"/>
        <v>#DIV/0!</v>
      </c>
      <c r="P33" s="161" t="e">
        <f>SUM(G33:O33)</f>
        <v>#DIV/0!</v>
      </c>
    </row>
    <row r="34" spans="2:16" ht="12.75">
      <c r="B34" s="157" t="s">
        <v>2</v>
      </c>
      <c r="C34" s="157"/>
      <c r="D34" s="157"/>
      <c r="E34" s="151">
        <f>SUM(E16:F32)</f>
        <v>0</v>
      </c>
      <c r="F34" s="153"/>
      <c r="G34" s="162">
        <f aca="true" t="shared" si="2" ref="G34:L34">(G16*$E$16)+(G17*$E$17)+(G18*$E$18)+(G19*$E$19)+(G20*$E$20)+(G21*$E$21)+(G22*$E$22)+(G23*$E$23)+(G24*$E$24)+(G25*$E$25)</f>
        <v>0</v>
      </c>
      <c r="H34" s="162">
        <f t="shared" si="2"/>
        <v>0</v>
      </c>
      <c r="I34" s="162">
        <f t="shared" si="2"/>
        <v>0</v>
      </c>
      <c r="J34" s="162">
        <f t="shared" si="2"/>
        <v>0</v>
      </c>
      <c r="K34" s="162">
        <f t="shared" si="2"/>
        <v>0</v>
      </c>
      <c r="L34" s="162">
        <f t="shared" si="2"/>
        <v>0</v>
      </c>
      <c r="M34" s="162">
        <f>(M24*$E$24)+(M25*$E$25)+(M23*$E$23)</f>
        <v>0</v>
      </c>
      <c r="N34" s="162">
        <f>(N16*$E$16)+(N17*$E$17)+(N18*$E$18)+(N19*$E$19)+(N20*$E$20)+(N21*$E$21)+(N22*$E$22)+(N23*$E$24)+(N24*$E$23)+(N25*$E$26)+(N26*$E$25)</f>
        <v>0</v>
      </c>
      <c r="O34" s="162">
        <f>(O16*$E$16)+(O17*$E$17)+(O18*$E$18)+(O19*$E$19)+(O20*$E$20)+(O21*$E$21)+(O22*$E$22)+(O23*$E$24)+(O24*$E$23)+(O25*$E$26)+(O26*$E$25)</f>
        <v>0</v>
      </c>
      <c r="P34" s="163"/>
    </row>
    <row r="35" spans="2:16" ht="12.75">
      <c r="B35" s="157" t="s">
        <v>95</v>
      </c>
      <c r="C35" s="157"/>
      <c r="D35" s="157"/>
      <c r="E35" s="164"/>
      <c r="F35" s="165"/>
      <c r="G35" s="166">
        <f>G34</f>
        <v>0</v>
      </c>
      <c r="H35" s="166">
        <f>H34+G35</f>
        <v>0</v>
      </c>
      <c r="I35" s="166">
        <f aca="true" t="shared" si="3" ref="I35:O35">I34+H35</f>
        <v>0</v>
      </c>
      <c r="J35" s="166">
        <f t="shared" si="3"/>
        <v>0</v>
      </c>
      <c r="K35" s="166">
        <f t="shared" si="3"/>
        <v>0</v>
      </c>
      <c r="L35" s="166">
        <f t="shared" si="3"/>
        <v>0</v>
      </c>
      <c r="M35" s="166">
        <f t="shared" si="3"/>
        <v>0</v>
      </c>
      <c r="N35" s="166">
        <f>N34+M35</f>
        <v>0</v>
      </c>
      <c r="O35" s="166">
        <f t="shared" si="3"/>
        <v>0</v>
      </c>
      <c r="P35" s="167"/>
    </row>
    <row r="41" spans="6:9" ht="12.75">
      <c r="F41" s="168" t="s">
        <v>98</v>
      </c>
      <c r="G41" s="120"/>
      <c r="H41" s="121"/>
      <c r="I41" s="86"/>
    </row>
    <row r="42" spans="6:9" ht="12.75">
      <c r="F42" s="169" t="s">
        <v>100</v>
      </c>
      <c r="G42" s="122"/>
      <c r="H42" s="86"/>
      <c r="I42" s="86"/>
    </row>
    <row r="43" spans="6:7" ht="12.75">
      <c r="F43" s="171"/>
      <c r="G43" s="34"/>
    </row>
    <row r="44" spans="6:7" ht="12.75">
      <c r="F44" s="171"/>
      <c r="G44" s="34"/>
    </row>
    <row r="45" spans="6:7" ht="12.75">
      <c r="F45" s="31"/>
      <c r="G45" s="172"/>
    </row>
    <row r="46" spans="6:7" ht="12.75">
      <c r="F46" s="172"/>
      <c r="G46" s="172"/>
    </row>
    <row r="47" spans="6:9" ht="12.75">
      <c r="F47" s="168" t="s">
        <v>99</v>
      </c>
      <c r="G47" s="120"/>
      <c r="H47" s="121"/>
      <c r="I47" s="86"/>
    </row>
    <row r="48" spans="6:9" ht="12.75">
      <c r="F48" s="169" t="s">
        <v>38</v>
      </c>
      <c r="G48" s="122"/>
      <c r="H48" s="86"/>
      <c r="I48" s="86"/>
    </row>
  </sheetData>
  <sheetProtection password="C637" sheet="1" selectLockedCells="1"/>
  <mergeCells count="55">
    <mergeCell ref="A10:B10"/>
    <mergeCell ref="A5:B5"/>
    <mergeCell ref="D5:E5"/>
    <mergeCell ref="F5:G5"/>
    <mergeCell ref="A6:B6"/>
    <mergeCell ref="D6:E6"/>
    <mergeCell ref="F6:G6"/>
    <mergeCell ref="A2:P3"/>
    <mergeCell ref="A11:B11"/>
    <mergeCell ref="A12:B12"/>
    <mergeCell ref="E29:F29"/>
    <mergeCell ref="E30:F30"/>
    <mergeCell ref="A7:B7"/>
    <mergeCell ref="A8:B8"/>
    <mergeCell ref="A9:B9"/>
    <mergeCell ref="E15:F15"/>
    <mergeCell ref="E16:F16"/>
    <mergeCell ref="C31:D31"/>
    <mergeCell ref="C32:D32"/>
    <mergeCell ref="B35:D35"/>
    <mergeCell ref="E35:F35"/>
    <mergeCell ref="E31:F31"/>
    <mergeCell ref="E32:F32"/>
    <mergeCell ref="E33:F33"/>
    <mergeCell ref="E34:F34"/>
    <mergeCell ref="B34:D34"/>
    <mergeCell ref="B33:D33"/>
    <mergeCell ref="E17:F17"/>
    <mergeCell ref="E18:F18"/>
    <mergeCell ref="E19:F19"/>
    <mergeCell ref="E20:F20"/>
    <mergeCell ref="C29:D29"/>
    <mergeCell ref="C30:D3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20:D20"/>
    <mergeCell ref="C25:D25"/>
    <mergeCell ref="E21:F21"/>
    <mergeCell ref="E22:F22"/>
    <mergeCell ref="E23:F23"/>
    <mergeCell ref="E24:F24"/>
    <mergeCell ref="E25:F25"/>
    <mergeCell ref="E28:F28"/>
    <mergeCell ref="C28:D28"/>
    <mergeCell ref="E27:F27"/>
    <mergeCell ref="C27:D27"/>
    <mergeCell ref="E26:F26"/>
    <mergeCell ref="C26:D26"/>
  </mergeCells>
  <conditionalFormatting sqref="C16:C31">
    <cfRule type="expression" priority="13" dxfId="220" stopIfTrue="1">
      <formula>$J16=1</formula>
    </cfRule>
    <cfRule type="expression" priority="14" dxfId="221" stopIfTrue="1">
      <formula>$K16=2</formula>
    </cfRule>
    <cfRule type="expression" priority="15" dxfId="222" stopIfTrue="1">
      <formula>$K16=3</formula>
    </cfRule>
  </conditionalFormatting>
  <conditionalFormatting sqref="C32">
    <cfRule type="expression" priority="7" dxfId="220" stopIfTrue="1">
      <formula>$J32=1</formula>
    </cfRule>
    <cfRule type="expression" priority="8" dxfId="221" stopIfTrue="1">
      <formula>$K32=2</formula>
    </cfRule>
    <cfRule type="expression" priority="9" dxfId="222" stopIfTrue="1">
      <formula>$K32=3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T90"/>
  <sheetViews>
    <sheetView zoomScalePageLayoutView="0" workbookViewId="0" topLeftCell="A63">
      <selection activeCell="A1" sqref="A1:IV16384"/>
    </sheetView>
  </sheetViews>
  <sheetFormatPr defaultColWidth="9.140625" defaultRowHeight="12.75"/>
  <cols>
    <col min="1" max="2" width="9.140625" style="92" customWidth="1"/>
    <col min="3" max="3" width="54.421875" style="92" customWidth="1"/>
    <col min="4" max="6" width="9.140625" style="92" customWidth="1"/>
    <col min="7" max="7" width="11.28125" style="92" customWidth="1"/>
    <col min="8" max="16384" width="9.140625" style="92" customWidth="1"/>
  </cols>
  <sheetData>
    <row r="3" spans="1:7" ht="12.75">
      <c r="A3" s="88" t="s">
        <v>122</v>
      </c>
      <c r="B3" s="89"/>
      <c r="C3" s="88" t="s">
        <v>181</v>
      </c>
      <c r="D3" s="90"/>
      <c r="E3" s="90"/>
      <c r="F3" s="89"/>
      <c r="G3" s="91"/>
    </row>
    <row r="4" spans="1:20" ht="25.5">
      <c r="A4" s="93" t="s">
        <v>53</v>
      </c>
      <c r="B4" s="94" t="s">
        <v>206</v>
      </c>
      <c r="C4" s="94" t="s">
        <v>54</v>
      </c>
      <c r="D4" s="94" t="s">
        <v>205</v>
      </c>
      <c r="E4" s="94" t="s">
        <v>56</v>
      </c>
      <c r="F4" s="94" t="s">
        <v>55</v>
      </c>
      <c r="G4" s="94" t="s">
        <v>58</v>
      </c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ht="12.75">
      <c r="A5" s="96"/>
      <c r="B5" s="97"/>
      <c r="C5" s="41"/>
      <c r="D5" s="98"/>
      <c r="E5" s="99"/>
      <c r="F5" s="99"/>
      <c r="G5" s="99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ht="51" customHeight="1">
      <c r="A6" s="96" t="s">
        <v>108</v>
      </c>
      <c r="B6" s="97">
        <v>90082</v>
      </c>
      <c r="C6" s="44" t="s">
        <v>175</v>
      </c>
      <c r="D6" s="100" t="s">
        <v>51</v>
      </c>
      <c r="E6" s="101">
        <v>2.73</v>
      </c>
      <c r="F6" s="101">
        <v>7.83</v>
      </c>
      <c r="G6" s="101">
        <f aca="true" t="shared" si="0" ref="G6:G11">F6*E6</f>
        <v>21.3759</v>
      </c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ht="22.5">
      <c r="A7" s="96" t="s">
        <v>125</v>
      </c>
      <c r="B7" s="97">
        <v>94098</v>
      </c>
      <c r="C7" s="44" t="s">
        <v>174</v>
      </c>
      <c r="D7" s="100" t="s">
        <v>0</v>
      </c>
      <c r="E7" s="101">
        <v>1.04</v>
      </c>
      <c r="F7" s="101">
        <v>5.67</v>
      </c>
      <c r="G7" s="101">
        <f t="shared" si="0"/>
        <v>5.8968</v>
      </c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0" ht="12.75">
      <c r="A8" s="96" t="s">
        <v>126</v>
      </c>
      <c r="B8" s="97">
        <v>4721</v>
      </c>
      <c r="C8" s="44" t="s">
        <v>173</v>
      </c>
      <c r="D8" s="100" t="s">
        <v>51</v>
      </c>
      <c r="E8" s="101">
        <v>0.05</v>
      </c>
      <c r="F8" s="101">
        <v>40</v>
      </c>
      <c r="G8" s="101">
        <f t="shared" si="0"/>
        <v>2</v>
      </c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ht="33.75">
      <c r="A9" s="96" t="s">
        <v>127</v>
      </c>
      <c r="B9" s="97">
        <v>94963</v>
      </c>
      <c r="C9" s="44" t="s">
        <v>172</v>
      </c>
      <c r="D9" s="100" t="s">
        <v>51</v>
      </c>
      <c r="E9" s="101">
        <v>0.104</v>
      </c>
      <c r="F9" s="101" t="s">
        <v>177</v>
      </c>
      <c r="G9" s="101">
        <f t="shared" si="0"/>
        <v>27.29272</v>
      </c>
      <c r="K9" s="95"/>
      <c r="L9" s="95"/>
      <c r="M9" s="95"/>
      <c r="N9" s="95"/>
      <c r="O9" s="95"/>
      <c r="P9" s="95"/>
      <c r="Q9" s="95"/>
      <c r="R9" s="95"/>
      <c r="S9" s="95"/>
      <c r="T9" s="95"/>
    </row>
    <row r="10" spans="1:20" ht="22.5">
      <c r="A10" s="96" t="s">
        <v>128</v>
      </c>
      <c r="B10" s="97" t="s">
        <v>178</v>
      </c>
      <c r="C10" s="44" t="s">
        <v>180</v>
      </c>
      <c r="D10" s="100" t="s">
        <v>0</v>
      </c>
      <c r="E10" s="101">
        <v>0.42</v>
      </c>
      <c r="F10" s="101" t="s">
        <v>179</v>
      </c>
      <c r="G10" s="101">
        <f t="shared" si="0"/>
        <v>13.805399999999999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</row>
    <row r="11" spans="1:20" ht="45">
      <c r="A11" s="96" t="s">
        <v>129</v>
      </c>
      <c r="B11" s="97" t="s">
        <v>169</v>
      </c>
      <c r="C11" s="44" t="s">
        <v>170</v>
      </c>
      <c r="D11" s="100" t="s">
        <v>0</v>
      </c>
      <c r="E11" s="101">
        <v>6.3</v>
      </c>
      <c r="F11" s="101" t="s">
        <v>171</v>
      </c>
      <c r="G11" s="101">
        <f t="shared" si="0"/>
        <v>350.217</v>
      </c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1:20" ht="12.75">
      <c r="A12" s="96" t="s">
        <v>130</v>
      </c>
      <c r="B12" s="97"/>
      <c r="C12" s="41" t="s">
        <v>124</v>
      </c>
      <c r="D12" s="98"/>
      <c r="E12" s="99"/>
      <c r="F12" s="99"/>
      <c r="G12" s="99"/>
      <c r="K12" s="95"/>
      <c r="L12" s="95"/>
      <c r="M12" s="95"/>
      <c r="N12" s="95"/>
      <c r="O12" s="95"/>
      <c r="P12" s="95"/>
      <c r="Q12" s="95"/>
      <c r="R12" s="95"/>
      <c r="S12" s="95"/>
      <c r="T12" s="95"/>
    </row>
    <row r="13" spans="1:20" ht="33.75">
      <c r="A13" s="96" t="s">
        <v>131</v>
      </c>
      <c r="B13" s="97">
        <v>94963</v>
      </c>
      <c r="C13" s="44" t="s">
        <v>176</v>
      </c>
      <c r="D13" s="100" t="s">
        <v>51</v>
      </c>
      <c r="E13" s="101">
        <v>0.063</v>
      </c>
      <c r="F13" s="101" t="s">
        <v>177</v>
      </c>
      <c r="G13" s="101">
        <f>F13*E13</f>
        <v>16.53309</v>
      </c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20" ht="22.5">
      <c r="A14" s="96" t="s">
        <v>132</v>
      </c>
      <c r="B14" s="97" t="s">
        <v>178</v>
      </c>
      <c r="C14" s="44" t="s">
        <v>180</v>
      </c>
      <c r="D14" s="100" t="s">
        <v>0</v>
      </c>
      <c r="E14" s="101">
        <v>1.26</v>
      </c>
      <c r="F14" s="101" t="s">
        <v>179</v>
      </c>
      <c r="G14" s="101">
        <f>F14*E14</f>
        <v>41.416199999999996</v>
      </c>
      <c r="K14" s="95"/>
      <c r="L14" s="95"/>
      <c r="M14" s="95"/>
      <c r="N14" s="95"/>
      <c r="O14" s="95"/>
      <c r="P14" s="95"/>
      <c r="Q14" s="95"/>
      <c r="R14" s="95"/>
      <c r="S14" s="95"/>
      <c r="T14" s="95"/>
    </row>
    <row r="15" spans="1:20" ht="12.75">
      <c r="A15" s="96" t="s">
        <v>133</v>
      </c>
      <c r="B15" s="97"/>
      <c r="C15" s="44" t="s">
        <v>135</v>
      </c>
      <c r="D15" s="100"/>
      <c r="E15" s="101"/>
      <c r="F15" s="101"/>
      <c r="G15" s="101"/>
      <c r="K15" s="95"/>
      <c r="L15" s="95"/>
      <c r="M15" s="95"/>
      <c r="N15" s="95"/>
      <c r="O15" s="95"/>
      <c r="P15" s="95"/>
      <c r="Q15" s="95"/>
      <c r="R15" s="95"/>
      <c r="S15" s="95"/>
      <c r="T15" s="95"/>
    </row>
    <row r="16" spans="1:20" ht="33.75">
      <c r="A16" s="96" t="s">
        <v>136</v>
      </c>
      <c r="B16" s="97">
        <v>87878</v>
      </c>
      <c r="C16" s="41" t="s">
        <v>139</v>
      </c>
      <c r="D16" s="98" t="s">
        <v>0</v>
      </c>
      <c r="E16" s="99">
        <f>E11</f>
        <v>6.3</v>
      </c>
      <c r="F16" s="99">
        <v>3.36</v>
      </c>
      <c r="G16" s="101">
        <f aca="true" t="shared" si="1" ref="G16:G23">F16*E16</f>
        <v>21.168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spans="1:20" ht="56.25">
      <c r="A17" s="96" t="s">
        <v>137</v>
      </c>
      <c r="B17" s="97">
        <v>87535</v>
      </c>
      <c r="C17" s="41" t="s">
        <v>138</v>
      </c>
      <c r="D17" s="98" t="s">
        <v>0</v>
      </c>
      <c r="E17" s="99">
        <f>E11</f>
        <v>6.3</v>
      </c>
      <c r="F17" s="99">
        <v>19.86</v>
      </c>
      <c r="G17" s="101">
        <f t="shared" si="1"/>
        <v>125.118</v>
      </c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7" ht="12.75">
      <c r="A18" s="96" t="s">
        <v>141</v>
      </c>
      <c r="B18" s="97"/>
      <c r="C18" s="41" t="s">
        <v>140</v>
      </c>
      <c r="D18" s="98"/>
      <c r="E18" s="99"/>
      <c r="F18" s="99"/>
      <c r="G18" s="99"/>
    </row>
    <row r="19" spans="1:9" ht="12.75">
      <c r="A19" s="96" t="s">
        <v>156</v>
      </c>
      <c r="B19" s="97">
        <v>25</v>
      </c>
      <c r="C19" s="41" t="s">
        <v>144</v>
      </c>
      <c r="D19" s="98" t="s">
        <v>142</v>
      </c>
      <c r="E19" s="99">
        <v>32.469</v>
      </c>
      <c r="F19" s="99" t="s">
        <v>143</v>
      </c>
      <c r="G19" s="101">
        <f t="shared" si="1"/>
        <v>86.36754</v>
      </c>
      <c r="I19" s="102"/>
    </row>
    <row r="20" spans="1:7" ht="12.75">
      <c r="A20" s="96" t="s">
        <v>157</v>
      </c>
      <c r="B20" s="97">
        <v>6160</v>
      </c>
      <c r="C20" s="41" t="s">
        <v>145</v>
      </c>
      <c r="D20" s="98" t="s">
        <v>146</v>
      </c>
      <c r="E20" s="99">
        <v>2</v>
      </c>
      <c r="F20" s="99" t="s">
        <v>147</v>
      </c>
      <c r="G20" s="101">
        <f t="shared" si="1"/>
        <v>31.48</v>
      </c>
    </row>
    <row r="21" spans="1:7" ht="12.75">
      <c r="A21" s="96" t="s">
        <v>158</v>
      </c>
      <c r="B21" s="97">
        <v>39914</v>
      </c>
      <c r="C21" s="41" t="s">
        <v>151</v>
      </c>
      <c r="D21" s="98" t="s">
        <v>142</v>
      </c>
      <c r="E21" s="99">
        <v>0.75</v>
      </c>
      <c r="F21" s="99" t="s">
        <v>148</v>
      </c>
      <c r="G21" s="101">
        <f t="shared" si="1"/>
        <v>88.86</v>
      </c>
    </row>
    <row r="22" spans="1:7" ht="12.75">
      <c r="A22" s="96" t="s">
        <v>159</v>
      </c>
      <c r="B22" s="97">
        <v>6110</v>
      </c>
      <c r="C22" s="41" t="s">
        <v>149</v>
      </c>
      <c r="D22" s="98" t="s">
        <v>146</v>
      </c>
      <c r="E22" s="99">
        <v>0.5</v>
      </c>
      <c r="F22" s="99" t="s">
        <v>150</v>
      </c>
      <c r="G22" s="101">
        <f t="shared" si="1"/>
        <v>7.315</v>
      </c>
    </row>
    <row r="23" spans="1:7" ht="12.75">
      <c r="A23" s="96" t="s">
        <v>160</v>
      </c>
      <c r="B23" s="97" t="s">
        <v>161</v>
      </c>
      <c r="C23" s="41" t="s">
        <v>162</v>
      </c>
      <c r="D23" s="98" t="s">
        <v>51</v>
      </c>
      <c r="E23" s="99">
        <v>1</v>
      </c>
      <c r="F23" s="99" t="s">
        <v>163</v>
      </c>
      <c r="G23" s="101">
        <f t="shared" si="1"/>
        <v>49.44</v>
      </c>
    </row>
    <row r="24" spans="1:7" ht="12.75">
      <c r="A24" s="96"/>
      <c r="B24" s="97"/>
      <c r="C24" s="41"/>
      <c r="D24" s="98"/>
      <c r="E24" s="99"/>
      <c r="F24" s="99"/>
      <c r="G24" s="99"/>
    </row>
    <row r="25" spans="1:7" ht="12.75">
      <c r="A25" s="103" t="s">
        <v>58</v>
      </c>
      <c r="B25" s="104"/>
      <c r="C25" s="104"/>
      <c r="D25" s="104"/>
      <c r="E25" s="104"/>
      <c r="F25" s="105"/>
      <c r="G25" s="99">
        <f>SUM(G6:G23)</f>
        <v>888.28565</v>
      </c>
    </row>
    <row r="30" spans="1:7" ht="12.75">
      <c r="A30" s="88" t="s">
        <v>153</v>
      </c>
      <c r="B30" s="89"/>
      <c r="C30" s="88" t="s">
        <v>182</v>
      </c>
      <c r="D30" s="90"/>
      <c r="E30" s="90"/>
      <c r="F30" s="89"/>
      <c r="G30" s="91"/>
    </row>
    <row r="31" spans="1:7" ht="25.5">
      <c r="A31" s="93" t="s">
        <v>53</v>
      </c>
      <c r="B31" s="94" t="s">
        <v>206</v>
      </c>
      <c r="C31" s="94" t="s">
        <v>54</v>
      </c>
      <c r="D31" s="94" t="s">
        <v>205</v>
      </c>
      <c r="E31" s="94" t="s">
        <v>56</v>
      </c>
      <c r="F31" s="94" t="s">
        <v>55</v>
      </c>
      <c r="G31" s="94" t="s">
        <v>58</v>
      </c>
    </row>
    <row r="32" spans="1:7" ht="12.75">
      <c r="A32" s="96"/>
      <c r="B32" s="97"/>
      <c r="C32" s="41"/>
      <c r="D32" s="98"/>
      <c r="E32" s="99"/>
      <c r="F32" s="99"/>
      <c r="G32" s="99"/>
    </row>
    <row r="33" spans="1:7" ht="33.75">
      <c r="A33" s="96" t="s">
        <v>108</v>
      </c>
      <c r="B33" s="97">
        <v>90082</v>
      </c>
      <c r="C33" s="44" t="s">
        <v>183</v>
      </c>
      <c r="D33" s="100" t="s">
        <v>51</v>
      </c>
      <c r="E33" s="101">
        <v>2</v>
      </c>
      <c r="F33" s="101">
        <v>7.83</v>
      </c>
      <c r="G33" s="101">
        <f aca="true" t="shared" si="2" ref="G33:G38">F33*E33</f>
        <v>15.66</v>
      </c>
    </row>
    <row r="34" spans="1:7" ht="22.5">
      <c r="A34" s="96" t="s">
        <v>125</v>
      </c>
      <c r="B34" s="97">
        <v>94098</v>
      </c>
      <c r="C34" s="44" t="s">
        <v>184</v>
      </c>
      <c r="D34" s="100" t="s">
        <v>0</v>
      </c>
      <c r="E34" s="101">
        <v>1</v>
      </c>
      <c r="F34" s="101">
        <v>5.67</v>
      </c>
      <c r="G34" s="101">
        <f t="shared" si="2"/>
        <v>5.67</v>
      </c>
    </row>
    <row r="35" spans="1:7" ht="12.75">
      <c r="A35" s="96" t="s">
        <v>126</v>
      </c>
      <c r="B35" s="97">
        <v>4721</v>
      </c>
      <c r="C35" s="44" t="s">
        <v>185</v>
      </c>
      <c r="D35" s="100" t="s">
        <v>51</v>
      </c>
      <c r="E35" s="101">
        <v>0.05</v>
      </c>
      <c r="F35" s="101">
        <v>40</v>
      </c>
      <c r="G35" s="101">
        <f t="shared" si="2"/>
        <v>2</v>
      </c>
    </row>
    <row r="36" spans="1:7" ht="33.75">
      <c r="A36" s="96" t="s">
        <v>127</v>
      </c>
      <c r="B36" s="97" t="s">
        <v>123</v>
      </c>
      <c r="C36" s="44" t="s">
        <v>186</v>
      </c>
      <c r="D36" s="100" t="s">
        <v>51</v>
      </c>
      <c r="E36" s="101">
        <v>0.1</v>
      </c>
      <c r="F36" s="101" t="s">
        <v>177</v>
      </c>
      <c r="G36" s="101">
        <f t="shared" si="2"/>
        <v>26.243000000000002</v>
      </c>
    </row>
    <row r="37" spans="1:7" ht="22.5">
      <c r="A37" s="96" t="s">
        <v>128</v>
      </c>
      <c r="B37" s="97" t="s">
        <v>178</v>
      </c>
      <c r="C37" s="44" t="s">
        <v>180</v>
      </c>
      <c r="D37" s="100" t="s">
        <v>0</v>
      </c>
      <c r="E37" s="101">
        <v>0.4</v>
      </c>
      <c r="F37" s="101" t="s">
        <v>179</v>
      </c>
      <c r="G37" s="101">
        <f t="shared" si="2"/>
        <v>13.148</v>
      </c>
    </row>
    <row r="38" spans="1:7" ht="45">
      <c r="A38" s="96" t="s">
        <v>129</v>
      </c>
      <c r="B38" s="97" t="s">
        <v>169</v>
      </c>
      <c r="C38" s="44" t="s">
        <v>170</v>
      </c>
      <c r="D38" s="100" t="s">
        <v>0</v>
      </c>
      <c r="E38" s="101">
        <v>3.2</v>
      </c>
      <c r="F38" s="101" t="s">
        <v>171</v>
      </c>
      <c r="G38" s="101">
        <f t="shared" si="2"/>
        <v>177.88800000000003</v>
      </c>
    </row>
    <row r="39" spans="1:7" ht="12.75">
      <c r="A39" s="96" t="s">
        <v>130</v>
      </c>
      <c r="B39" s="97"/>
      <c r="C39" s="41" t="s">
        <v>187</v>
      </c>
      <c r="D39" s="98"/>
      <c r="E39" s="99"/>
      <c r="F39" s="99"/>
      <c r="G39" s="99"/>
    </row>
    <row r="40" spans="1:7" ht="22.5">
      <c r="A40" s="96" t="s">
        <v>131</v>
      </c>
      <c r="B40" s="97" t="s">
        <v>123</v>
      </c>
      <c r="C40" s="44" t="s">
        <v>190</v>
      </c>
      <c r="D40" s="100" t="s">
        <v>51</v>
      </c>
      <c r="E40" s="101">
        <v>0.12</v>
      </c>
      <c r="F40" s="101" t="s">
        <v>177</v>
      </c>
      <c r="G40" s="101">
        <f>F40*E40</f>
        <v>31.4916</v>
      </c>
    </row>
    <row r="41" spans="1:7" ht="22.5">
      <c r="A41" s="96" t="s">
        <v>132</v>
      </c>
      <c r="B41" s="97" t="s">
        <v>178</v>
      </c>
      <c r="C41" s="44" t="s">
        <v>180</v>
      </c>
      <c r="D41" s="100" t="s">
        <v>0</v>
      </c>
      <c r="E41" s="101">
        <v>1.4</v>
      </c>
      <c r="F41" s="101" t="s">
        <v>179</v>
      </c>
      <c r="G41" s="101">
        <f>F41*E41</f>
        <v>46.017999999999994</v>
      </c>
    </row>
    <row r="42" spans="1:7" ht="33.75">
      <c r="A42" s="96"/>
      <c r="B42" s="97" t="s">
        <v>165</v>
      </c>
      <c r="C42" s="44" t="s">
        <v>188</v>
      </c>
      <c r="D42" s="100" t="s">
        <v>142</v>
      </c>
      <c r="E42" s="101">
        <v>41.2</v>
      </c>
      <c r="F42" s="101" t="s">
        <v>189</v>
      </c>
      <c r="G42" s="101">
        <f>F42*E42</f>
        <v>278.1</v>
      </c>
    </row>
    <row r="43" spans="1:7" ht="12.75">
      <c r="A43" s="96" t="s">
        <v>133</v>
      </c>
      <c r="B43" s="97"/>
      <c r="C43" s="44" t="s">
        <v>135</v>
      </c>
      <c r="D43" s="100"/>
      <c r="E43" s="101"/>
      <c r="F43" s="101"/>
      <c r="G43" s="101"/>
    </row>
    <row r="44" spans="1:7" ht="33.75">
      <c r="A44" s="96" t="s">
        <v>136</v>
      </c>
      <c r="B44" s="97">
        <v>87878</v>
      </c>
      <c r="C44" s="41" t="s">
        <v>154</v>
      </c>
      <c r="D44" s="98" t="s">
        <v>0</v>
      </c>
      <c r="E44" s="99">
        <f>E38</f>
        <v>3.2</v>
      </c>
      <c r="F44" s="99">
        <v>3.36</v>
      </c>
      <c r="G44" s="101">
        <f>F44*E44</f>
        <v>10.752</v>
      </c>
    </row>
    <row r="45" spans="1:7" ht="56.25">
      <c r="A45" s="96" t="s">
        <v>137</v>
      </c>
      <c r="B45" s="97">
        <v>87535</v>
      </c>
      <c r="C45" s="41" t="s">
        <v>155</v>
      </c>
      <c r="D45" s="98" t="s">
        <v>0</v>
      </c>
      <c r="E45" s="99">
        <f>E38</f>
        <v>3.2</v>
      </c>
      <c r="F45" s="99">
        <v>19.86</v>
      </c>
      <c r="G45" s="101">
        <f>F45*E45</f>
        <v>63.552</v>
      </c>
    </row>
    <row r="46" spans="1:7" ht="12.75">
      <c r="A46" s="106"/>
      <c r="B46" s="107"/>
      <c r="C46" s="45"/>
      <c r="D46" s="108"/>
      <c r="E46" s="109"/>
      <c r="F46" s="110"/>
      <c r="G46" s="101"/>
    </row>
    <row r="47" spans="1:7" ht="12.75">
      <c r="A47" s="103" t="s">
        <v>58</v>
      </c>
      <c r="B47" s="104"/>
      <c r="C47" s="104"/>
      <c r="D47" s="104"/>
      <c r="E47" s="104"/>
      <c r="F47" s="105"/>
      <c r="G47" s="99">
        <f>SUM(G33:G45)</f>
        <v>670.5226</v>
      </c>
    </row>
    <row r="49" spans="1:7" ht="12.75" customHeight="1">
      <c r="A49" s="111" t="s">
        <v>164</v>
      </c>
      <c r="B49" s="112"/>
      <c r="C49" s="111" t="s">
        <v>209</v>
      </c>
      <c r="D49" s="113"/>
      <c r="E49" s="113"/>
      <c r="F49" s="112"/>
      <c r="G49" s="91"/>
    </row>
    <row r="50" spans="1:7" ht="25.5">
      <c r="A50" s="93" t="s">
        <v>53</v>
      </c>
      <c r="B50" s="94" t="s">
        <v>206</v>
      </c>
      <c r="C50" s="94" t="s">
        <v>54</v>
      </c>
      <c r="D50" s="94" t="s">
        <v>205</v>
      </c>
      <c r="E50" s="94" t="s">
        <v>56</v>
      </c>
      <c r="F50" s="94" t="s">
        <v>55</v>
      </c>
      <c r="G50" s="94" t="s">
        <v>58</v>
      </c>
    </row>
    <row r="51" spans="1:7" ht="12.75">
      <c r="A51" s="96"/>
      <c r="B51" s="97"/>
      <c r="C51" s="41"/>
      <c r="D51" s="98"/>
      <c r="E51" s="99"/>
      <c r="F51" s="99"/>
      <c r="G51" s="99"/>
    </row>
    <row r="52" spans="1:7" ht="33.75">
      <c r="A52" s="96" t="s">
        <v>108</v>
      </c>
      <c r="B52" s="97">
        <v>90082</v>
      </c>
      <c r="C52" s="44" t="s">
        <v>183</v>
      </c>
      <c r="D52" s="100" t="s">
        <v>51</v>
      </c>
      <c r="E52" s="101">
        <v>4.2</v>
      </c>
      <c r="F52" s="101">
        <v>7.83</v>
      </c>
      <c r="G52" s="101">
        <f aca="true" t="shared" si="3" ref="G52:G57">F52*E52</f>
        <v>32.886</v>
      </c>
    </row>
    <row r="53" spans="1:7" ht="22.5">
      <c r="A53" s="96" t="s">
        <v>125</v>
      </c>
      <c r="B53" s="97">
        <v>94098</v>
      </c>
      <c r="C53" s="44" t="s">
        <v>184</v>
      </c>
      <c r="D53" s="100" t="s">
        <v>0</v>
      </c>
      <c r="E53" s="101">
        <v>2.89</v>
      </c>
      <c r="F53" s="101">
        <v>5.67</v>
      </c>
      <c r="G53" s="101">
        <f t="shared" si="3"/>
        <v>16.386300000000002</v>
      </c>
    </row>
    <row r="54" spans="1:7" ht="12.75">
      <c r="A54" s="96" t="s">
        <v>126</v>
      </c>
      <c r="B54" s="97">
        <v>4721</v>
      </c>
      <c r="C54" s="44" t="s">
        <v>185</v>
      </c>
      <c r="D54" s="100" t="s">
        <v>51</v>
      </c>
      <c r="E54" s="101">
        <v>0.14</v>
      </c>
      <c r="F54" s="101">
        <v>40</v>
      </c>
      <c r="G54" s="101">
        <f t="shared" si="3"/>
        <v>5.6000000000000005</v>
      </c>
    </row>
    <row r="55" spans="1:7" ht="33.75">
      <c r="A55" s="96" t="s">
        <v>127</v>
      </c>
      <c r="B55" s="97" t="s">
        <v>123</v>
      </c>
      <c r="C55" s="44" t="s">
        <v>186</v>
      </c>
      <c r="D55" s="100" t="s">
        <v>51</v>
      </c>
      <c r="E55" s="101">
        <f>E53*0.1</f>
        <v>0.28900000000000003</v>
      </c>
      <c r="F55" s="101" t="s">
        <v>177</v>
      </c>
      <c r="G55" s="101">
        <f t="shared" si="3"/>
        <v>75.84227000000001</v>
      </c>
    </row>
    <row r="56" spans="1:7" ht="22.5">
      <c r="A56" s="96" t="s">
        <v>128</v>
      </c>
      <c r="B56" s="97" t="s">
        <v>178</v>
      </c>
      <c r="C56" s="44" t="s">
        <v>180</v>
      </c>
      <c r="D56" s="100" t="s">
        <v>0</v>
      </c>
      <c r="E56" s="101">
        <v>0.68</v>
      </c>
      <c r="F56" s="101" t="s">
        <v>179</v>
      </c>
      <c r="G56" s="101">
        <f t="shared" si="3"/>
        <v>22.3516</v>
      </c>
    </row>
    <row r="57" spans="1:7" ht="45">
      <c r="A57" s="96" t="s">
        <v>129</v>
      </c>
      <c r="B57" s="97" t="s">
        <v>169</v>
      </c>
      <c r="C57" s="44" t="s">
        <v>170</v>
      </c>
      <c r="D57" s="100" t="s">
        <v>0</v>
      </c>
      <c r="E57" s="101">
        <v>7.2</v>
      </c>
      <c r="F57" s="101" t="s">
        <v>171</v>
      </c>
      <c r="G57" s="101">
        <f t="shared" si="3"/>
        <v>400.24800000000005</v>
      </c>
    </row>
    <row r="58" spans="1:7" ht="12.75">
      <c r="A58" s="96" t="s">
        <v>130</v>
      </c>
      <c r="B58" s="97"/>
      <c r="C58" s="44" t="s">
        <v>135</v>
      </c>
      <c r="D58" s="100"/>
      <c r="E58" s="101"/>
      <c r="F58" s="101"/>
      <c r="G58" s="101"/>
    </row>
    <row r="59" spans="1:7" ht="33.75">
      <c r="A59" s="96" t="s">
        <v>131</v>
      </c>
      <c r="B59" s="97">
        <v>87878</v>
      </c>
      <c r="C59" s="41" t="s">
        <v>154</v>
      </c>
      <c r="D59" s="98" t="s">
        <v>0</v>
      </c>
      <c r="E59" s="99">
        <f>E57</f>
        <v>7.2</v>
      </c>
      <c r="F59" s="99">
        <v>3.36</v>
      </c>
      <c r="G59" s="101">
        <f>F59*E59</f>
        <v>24.192</v>
      </c>
    </row>
    <row r="60" spans="1:7" ht="56.25">
      <c r="A60" s="96" t="s">
        <v>132</v>
      </c>
      <c r="B60" s="97">
        <v>87535</v>
      </c>
      <c r="C60" s="41" t="s">
        <v>155</v>
      </c>
      <c r="D60" s="98" t="s">
        <v>0</v>
      </c>
      <c r="E60" s="99">
        <f>E59</f>
        <v>7.2</v>
      </c>
      <c r="F60" s="99">
        <v>19.86</v>
      </c>
      <c r="G60" s="101">
        <f>F60*E60</f>
        <v>142.992</v>
      </c>
    </row>
    <row r="61" spans="1:7" ht="12.75">
      <c r="A61" s="96" t="s">
        <v>133</v>
      </c>
      <c r="B61" s="97"/>
      <c r="C61" s="44" t="s">
        <v>191</v>
      </c>
      <c r="D61" s="100"/>
      <c r="E61" s="101"/>
      <c r="F61" s="101"/>
      <c r="G61" s="101"/>
    </row>
    <row r="62" spans="1:7" ht="33.75">
      <c r="A62" s="96" t="s">
        <v>136</v>
      </c>
      <c r="B62" s="97" t="s">
        <v>123</v>
      </c>
      <c r="C62" s="44" t="s">
        <v>192</v>
      </c>
      <c r="D62" s="100" t="s">
        <v>51</v>
      </c>
      <c r="E62" s="101">
        <v>0.3774</v>
      </c>
      <c r="F62" s="101" t="s">
        <v>177</v>
      </c>
      <c r="G62" s="101">
        <f>F62*E62</f>
        <v>99.041082</v>
      </c>
    </row>
    <row r="63" spans="1:7" ht="33.75">
      <c r="A63" s="96" t="s">
        <v>137</v>
      </c>
      <c r="B63" s="97">
        <v>5970</v>
      </c>
      <c r="C63" s="44" t="s">
        <v>134</v>
      </c>
      <c r="D63" s="100" t="s">
        <v>0</v>
      </c>
      <c r="E63" s="101">
        <v>4.57</v>
      </c>
      <c r="F63" s="101" t="s">
        <v>179</v>
      </c>
      <c r="G63" s="101">
        <f>F63*E63</f>
        <v>150.2159</v>
      </c>
    </row>
    <row r="64" spans="1:7" ht="22.5">
      <c r="A64" s="96" t="s">
        <v>167</v>
      </c>
      <c r="B64" s="97" t="s">
        <v>165</v>
      </c>
      <c r="C64" s="44" t="s">
        <v>166</v>
      </c>
      <c r="D64" s="100" t="s">
        <v>142</v>
      </c>
      <c r="E64" s="101">
        <v>30</v>
      </c>
      <c r="F64" s="101" t="s">
        <v>189</v>
      </c>
      <c r="G64" s="101">
        <f>F64*E64</f>
        <v>202.5</v>
      </c>
    </row>
    <row r="65" spans="1:7" ht="12.75">
      <c r="A65" s="96" t="s">
        <v>193</v>
      </c>
      <c r="B65" s="97" t="s">
        <v>161</v>
      </c>
      <c r="C65" s="41" t="s">
        <v>162</v>
      </c>
      <c r="D65" s="98" t="s">
        <v>51</v>
      </c>
      <c r="E65" s="99">
        <v>2</v>
      </c>
      <c r="F65" s="99" t="s">
        <v>163</v>
      </c>
      <c r="G65" s="101">
        <f>F65*E65</f>
        <v>98.88</v>
      </c>
    </row>
    <row r="66" spans="1:7" ht="12.75">
      <c r="A66" s="96" t="s">
        <v>141</v>
      </c>
      <c r="B66" s="97"/>
      <c r="C66" s="41" t="s">
        <v>152</v>
      </c>
      <c r="D66" s="98"/>
      <c r="E66" s="99"/>
      <c r="F66" s="99"/>
      <c r="G66" s="99"/>
    </row>
    <row r="67" spans="1:7" ht="12.75">
      <c r="A67" s="96" t="s">
        <v>156</v>
      </c>
      <c r="B67" s="97">
        <v>25</v>
      </c>
      <c r="C67" s="41" t="s">
        <v>144</v>
      </c>
      <c r="D67" s="98" t="s">
        <v>142</v>
      </c>
      <c r="E67" s="99">
        <v>50.99</v>
      </c>
      <c r="F67" s="99" t="s">
        <v>143</v>
      </c>
      <c r="G67" s="101">
        <f>F67*E67</f>
        <v>135.63340000000002</v>
      </c>
    </row>
    <row r="68" spans="1:7" ht="12.75">
      <c r="A68" s="96" t="s">
        <v>157</v>
      </c>
      <c r="B68" s="97">
        <v>6160</v>
      </c>
      <c r="C68" s="41" t="s">
        <v>145</v>
      </c>
      <c r="D68" s="98" t="s">
        <v>146</v>
      </c>
      <c r="E68" s="99">
        <v>2</v>
      </c>
      <c r="F68" s="99" t="s">
        <v>147</v>
      </c>
      <c r="G68" s="101">
        <f>F68*E68</f>
        <v>31.48</v>
      </c>
    </row>
    <row r="69" spans="1:7" ht="12.75">
      <c r="A69" s="96" t="s">
        <v>158</v>
      </c>
      <c r="B69" s="97">
        <v>39914</v>
      </c>
      <c r="C69" s="41" t="s">
        <v>151</v>
      </c>
      <c r="D69" s="98" t="s">
        <v>142</v>
      </c>
      <c r="E69" s="99">
        <v>0.75</v>
      </c>
      <c r="F69" s="99" t="s">
        <v>148</v>
      </c>
      <c r="G69" s="101">
        <f>F69*E69</f>
        <v>88.86</v>
      </c>
    </row>
    <row r="70" spans="1:7" ht="12.75">
      <c r="A70" s="96" t="s">
        <v>159</v>
      </c>
      <c r="B70" s="97">
        <v>6110</v>
      </c>
      <c r="C70" s="41" t="s">
        <v>149</v>
      </c>
      <c r="D70" s="98" t="s">
        <v>146</v>
      </c>
      <c r="E70" s="99">
        <v>0.5</v>
      </c>
      <c r="F70" s="99" t="s">
        <v>150</v>
      </c>
      <c r="G70" s="101">
        <f>F70*E70</f>
        <v>7.315</v>
      </c>
    </row>
    <row r="71" spans="1:7" ht="12.75">
      <c r="A71" s="96"/>
      <c r="B71" s="97"/>
      <c r="C71" s="41"/>
      <c r="D71" s="98"/>
      <c r="E71" s="99"/>
      <c r="F71" s="99"/>
      <c r="G71" s="101"/>
    </row>
    <row r="72" spans="1:7" ht="12.75">
      <c r="A72" s="96"/>
      <c r="B72" s="97"/>
      <c r="C72" s="41"/>
      <c r="D72" s="98"/>
      <c r="E72" s="99"/>
      <c r="F72" s="99"/>
      <c r="G72" s="101"/>
    </row>
    <row r="73" spans="1:7" ht="12.75">
      <c r="A73" s="114" t="s">
        <v>58</v>
      </c>
      <c r="B73" s="115"/>
      <c r="C73" s="115"/>
      <c r="D73" s="115"/>
      <c r="E73" s="115"/>
      <c r="F73" s="116"/>
      <c r="G73" s="99">
        <f>SUM(G52:G72)</f>
        <v>1534.4235520000002</v>
      </c>
    </row>
    <row r="77" spans="1:7" ht="51">
      <c r="A77" s="111" t="s">
        <v>326</v>
      </c>
      <c r="B77" s="112"/>
      <c r="C77" s="111" t="s">
        <v>327</v>
      </c>
      <c r="D77" s="113"/>
      <c r="E77" s="113"/>
      <c r="F77" s="112"/>
      <c r="G77" s="91"/>
    </row>
    <row r="78" spans="1:7" ht="25.5">
      <c r="A78" s="93" t="s">
        <v>53</v>
      </c>
      <c r="B78" s="94" t="s">
        <v>206</v>
      </c>
      <c r="C78" s="94" t="s">
        <v>54</v>
      </c>
      <c r="D78" s="94" t="s">
        <v>205</v>
      </c>
      <c r="E78" s="94" t="s">
        <v>56</v>
      </c>
      <c r="F78" s="94" t="s">
        <v>55</v>
      </c>
      <c r="G78" s="94" t="s">
        <v>58</v>
      </c>
    </row>
    <row r="79" spans="1:7" ht="12.75">
      <c r="A79" s="96"/>
      <c r="B79" s="97"/>
      <c r="C79" s="41"/>
      <c r="D79" s="98"/>
      <c r="E79" s="99"/>
      <c r="F79" s="99"/>
      <c r="G79" s="99"/>
    </row>
    <row r="80" spans="1:7" ht="22.5">
      <c r="A80" s="96" t="s">
        <v>108</v>
      </c>
      <c r="B80" s="97" t="s">
        <v>309</v>
      </c>
      <c r="C80" s="44" t="s">
        <v>310</v>
      </c>
      <c r="D80" s="100" t="s">
        <v>311</v>
      </c>
      <c r="E80" s="101">
        <v>1.05</v>
      </c>
      <c r="F80" s="101">
        <v>21.66</v>
      </c>
      <c r="G80" s="101">
        <f aca="true" t="shared" si="4" ref="G80:G86">F80*E80</f>
        <v>22.743000000000002</v>
      </c>
    </row>
    <row r="81" spans="1:7" ht="12.75">
      <c r="A81" s="96" t="s">
        <v>125</v>
      </c>
      <c r="B81" s="97" t="s">
        <v>312</v>
      </c>
      <c r="C81" s="44" t="s">
        <v>313</v>
      </c>
      <c r="D81" s="100" t="s">
        <v>146</v>
      </c>
      <c r="E81" s="101">
        <v>0.05</v>
      </c>
      <c r="F81" s="101">
        <v>17.97</v>
      </c>
      <c r="G81" s="101">
        <f t="shared" si="4"/>
        <v>0.8985</v>
      </c>
    </row>
    <row r="82" spans="1:7" ht="12.75">
      <c r="A82" s="96" t="s">
        <v>126</v>
      </c>
      <c r="B82" s="97" t="s">
        <v>314</v>
      </c>
      <c r="C82" s="44" t="s">
        <v>315</v>
      </c>
      <c r="D82" s="100" t="s">
        <v>146</v>
      </c>
      <c r="E82" s="101">
        <v>0.035</v>
      </c>
      <c r="F82" s="101">
        <v>21.38</v>
      </c>
      <c r="G82" s="101">
        <f t="shared" si="4"/>
        <v>0.7483000000000001</v>
      </c>
    </row>
    <row r="83" spans="1:7" ht="22.5">
      <c r="A83" s="96" t="s">
        <v>127</v>
      </c>
      <c r="B83" s="97" t="s">
        <v>316</v>
      </c>
      <c r="C83" s="44" t="s">
        <v>317</v>
      </c>
      <c r="D83" s="100" t="s">
        <v>254</v>
      </c>
      <c r="E83" s="101">
        <v>0.005</v>
      </c>
      <c r="F83" s="101">
        <v>22.94</v>
      </c>
      <c r="G83" s="101">
        <f t="shared" si="4"/>
        <v>0.11470000000000001</v>
      </c>
    </row>
    <row r="84" spans="1:7" ht="22.5">
      <c r="A84" s="96" t="s">
        <v>128</v>
      </c>
      <c r="B84" s="97" t="s">
        <v>318</v>
      </c>
      <c r="C84" s="44" t="s">
        <v>319</v>
      </c>
      <c r="D84" s="100" t="s">
        <v>320</v>
      </c>
      <c r="E84" s="101">
        <v>0.001</v>
      </c>
      <c r="F84" s="101">
        <v>21.22</v>
      </c>
      <c r="G84" s="101">
        <f t="shared" si="4"/>
        <v>0.02122</v>
      </c>
    </row>
    <row r="85" spans="1:7" ht="22.5">
      <c r="A85" s="96" t="s">
        <v>129</v>
      </c>
      <c r="B85" s="97" t="s">
        <v>321</v>
      </c>
      <c r="C85" s="44" t="s">
        <v>322</v>
      </c>
      <c r="D85" s="100" t="s">
        <v>323</v>
      </c>
      <c r="E85" s="101">
        <v>1.7</v>
      </c>
      <c r="F85" s="101">
        <v>0.99</v>
      </c>
      <c r="G85" s="101">
        <f t="shared" si="4"/>
        <v>1.683</v>
      </c>
    </row>
    <row r="86" spans="1:7" ht="22.5">
      <c r="A86" s="96" t="s">
        <v>130</v>
      </c>
      <c r="B86" s="97" t="s">
        <v>324</v>
      </c>
      <c r="C86" s="44" t="s">
        <v>325</v>
      </c>
      <c r="D86" s="100" t="s">
        <v>323</v>
      </c>
      <c r="E86" s="101">
        <v>2.3</v>
      </c>
      <c r="F86" s="101">
        <v>1.68</v>
      </c>
      <c r="G86" s="101">
        <f t="shared" si="4"/>
        <v>3.8639999999999994</v>
      </c>
    </row>
    <row r="87" spans="1:7" ht="12.75">
      <c r="A87" s="96"/>
      <c r="B87" s="97"/>
      <c r="C87" s="41"/>
      <c r="D87" s="98"/>
      <c r="E87" s="99"/>
      <c r="F87" s="99"/>
      <c r="G87" s="101"/>
    </row>
    <row r="88" spans="1:7" ht="12.75">
      <c r="A88" s="96"/>
      <c r="B88" s="97"/>
      <c r="C88" s="41"/>
      <c r="D88" s="98"/>
      <c r="E88" s="99"/>
      <c r="F88" s="99"/>
      <c r="G88" s="101"/>
    </row>
    <row r="89" spans="1:7" ht="12.75">
      <c r="A89" s="96"/>
      <c r="B89" s="97"/>
      <c r="C89" s="41"/>
      <c r="D89" s="98"/>
      <c r="E89" s="99"/>
      <c r="F89" s="99"/>
      <c r="G89" s="101"/>
    </row>
    <row r="90" spans="1:7" ht="12.75">
      <c r="A90" s="114" t="s">
        <v>58</v>
      </c>
      <c r="B90" s="115"/>
      <c r="C90" s="115"/>
      <c r="D90" s="115"/>
      <c r="E90" s="115"/>
      <c r="F90" s="116"/>
      <c r="G90" s="99">
        <f>SUM(G80:G89)</f>
        <v>30.07272</v>
      </c>
    </row>
  </sheetData>
  <sheetProtection password="C637" sheet="1" selectLockedCells="1"/>
  <mergeCells count="6">
    <mergeCell ref="A3:B3"/>
    <mergeCell ref="C3:F3"/>
    <mergeCell ref="A25:F25"/>
    <mergeCell ref="A30:B30"/>
    <mergeCell ref="C30:F30"/>
    <mergeCell ref="A47:F47"/>
  </mergeCells>
  <conditionalFormatting sqref="C24 C6 C46 C72 C87:C88">
    <cfRule type="expression" priority="253" dxfId="220" stopIfTrue="1">
      <formula>composições!#REF!=1</formula>
    </cfRule>
    <cfRule type="expression" priority="254" dxfId="221" stopIfTrue="1">
      <formula>composições!#REF!=2</formula>
    </cfRule>
    <cfRule type="expression" priority="255" dxfId="222" stopIfTrue="1">
      <formula>composições!#REF!=3</formula>
    </cfRule>
  </conditionalFormatting>
  <conditionalFormatting sqref="C10:C11">
    <cfRule type="expression" priority="250" dxfId="220" stopIfTrue="1">
      <formula>composições!#REF!=1</formula>
    </cfRule>
    <cfRule type="expression" priority="251" dxfId="221" stopIfTrue="1">
      <formula>composições!#REF!=2</formula>
    </cfRule>
    <cfRule type="expression" priority="252" dxfId="222" stopIfTrue="1">
      <formula>composições!#REF!=3</formula>
    </cfRule>
  </conditionalFormatting>
  <conditionalFormatting sqref="C18:C23">
    <cfRule type="expression" priority="247" dxfId="220" stopIfTrue="1">
      <formula>composições!#REF!=1</formula>
    </cfRule>
    <cfRule type="expression" priority="248" dxfId="221" stopIfTrue="1">
      <formula>composições!#REF!=2</formula>
    </cfRule>
    <cfRule type="expression" priority="249" dxfId="222" stopIfTrue="1">
      <formula>composições!#REF!=3</formula>
    </cfRule>
  </conditionalFormatting>
  <conditionalFormatting sqref="C32">
    <cfRule type="expression" priority="205" dxfId="220" stopIfTrue="1">
      <formula>composições!#REF!=1</formula>
    </cfRule>
    <cfRule type="expression" priority="206" dxfId="221" stopIfTrue="1">
      <formula>composições!#REF!=2</formula>
    </cfRule>
    <cfRule type="expression" priority="207" dxfId="222" stopIfTrue="1">
      <formula>composições!#REF!=3</formula>
    </cfRule>
  </conditionalFormatting>
  <conditionalFormatting sqref="C5">
    <cfRule type="expression" priority="241" dxfId="220" stopIfTrue="1">
      <formula>composições!#REF!=1</formula>
    </cfRule>
    <cfRule type="expression" priority="242" dxfId="221" stopIfTrue="1">
      <formula>composições!#REF!=2</formula>
    </cfRule>
    <cfRule type="expression" priority="243" dxfId="222" stopIfTrue="1">
      <formula>composições!#REF!=3</formula>
    </cfRule>
  </conditionalFormatting>
  <conditionalFormatting sqref="C7">
    <cfRule type="expression" priority="235" dxfId="220" stopIfTrue="1">
      <formula>composições!#REF!=1</formula>
    </cfRule>
    <cfRule type="expression" priority="236" dxfId="221" stopIfTrue="1">
      <formula>composições!#REF!=2</formula>
    </cfRule>
    <cfRule type="expression" priority="237" dxfId="222" stopIfTrue="1">
      <formula>composições!#REF!=3</formula>
    </cfRule>
  </conditionalFormatting>
  <conditionalFormatting sqref="C8">
    <cfRule type="expression" priority="232" dxfId="220" stopIfTrue="1">
      <formula>composições!#REF!=1</formula>
    </cfRule>
    <cfRule type="expression" priority="233" dxfId="221" stopIfTrue="1">
      <formula>composições!#REF!=2</formula>
    </cfRule>
    <cfRule type="expression" priority="234" dxfId="222" stopIfTrue="1">
      <formula>composições!#REF!=3</formula>
    </cfRule>
  </conditionalFormatting>
  <conditionalFormatting sqref="C9">
    <cfRule type="expression" priority="229" dxfId="220" stopIfTrue="1">
      <formula>composições!#REF!=1</formula>
    </cfRule>
    <cfRule type="expression" priority="230" dxfId="221" stopIfTrue="1">
      <formula>composições!#REF!=2</formula>
    </cfRule>
    <cfRule type="expression" priority="231" dxfId="222" stopIfTrue="1">
      <formula>composições!#REF!=3</formula>
    </cfRule>
  </conditionalFormatting>
  <conditionalFormatting sqref="C12">
    <cfRule type="expression" priority="226" dxfId="220" stopIfTrue="1">
      <formula>composições!#REF!=1</formula>
    </cfRule>
    <cfRule type="expression" priority="227" dxfId="221" stopIfTrue="1">
      <formula>composições!#REF!=2</formula>
    </cfRule>
    <cfRule type="expression" priority="228" dxfId="222" stopIfTrue="1">
      <formula>composições!#REF!=3</formula>
    </cfRule>
  </conditionalFormatting>
  <conditionalFormatting sqref="C15">
    <cfRule type="expression" priority="223" dxfId="220" stopIfTrue="1">
      <formula>composições!#REF!=1</formula>
    </cfRule>
    <cfRule type="expression" priority="224" dxfId="221" stopIfTrue="1">
      <formula>composições!#REF!=2</formula>
    </cfRule>
    <cfRule type="expression" priority="225" dxfId="222" stopIfTrue="1">
      <formula>composições!#REF!=3</formula>
    </cfRule>
  </conditionalFormatting>
  <conditionalFormatting sqref="C13">
    <cfRule type="expression" priority="220" dxfId="220" stopIfTrue="1">
      <formula>composições!#REF!=1</formula>
    </cfRule>
    <cfRule type="expression" priority="221" dxfId="221" stopIfTrue="1">
      <formula>composições!#REF!=2</formula>
    </cfRule>
    <cfRule type="expression" priority="222" dxfId="222" stopIfTrue="1">
      <formula>composições!#REF!=3</formula>
    </cfRule>
  </conditionalFormatting>
  <conditionalFormatting sqref="C16:C17">
    <cfRule type="expression" priority="217" dxfId="220" stopIfTrue="1">
      <formula>composições!#REF!=1</formula>
    </cfRule>
    <cfRule type="expression" priority="218" dxfId="221" stopIfTrue="1">
      <formula>composições!#REF!=2</formula>
    </cfRule>
    <cfRule type="expression" priority="219" dxfId="222" stopIfTrue="1">
      <formula>composições!#REF!=3</formula>
    </cfRule>
  </conditionalFormatting>
  <conditionalFormatting sqref="C33">
    <cfRule type="expression" priority="214" dxfId="220" stopIfTrue="1">
      <formula>composições!#REF!=1</formula>
    </cfRule>
    <cfRule type="expression" priority="215" dxfId="221" stopIfTrue="1">
      <formula>composições!#REF!=2</formula>
    </cfRule>
    <cfRule type="expression" priority="216" dxfId="222" stopIfTrue="1">
      <formula>composições!#REF!=3</formula>
    </cfRule>
  </conditionalFormatting>
  <conditionalFormatting sqref="C34">
    <cfRule type="expression" priority="202" dxfId="220" stopIfTrue="1">
      <formula>composições!#REF!=1</formula>
    </cfRule>
    <cfRule type="expression" priority="203" dxfId="221" stopIfTrue="1">
      <formula>composições!#REF!=2</formula>
    </cfRule>
    <cfRule type="expression" priority="204" dxfId="222" stopIfTrue="1">
      <formula>composições!#REF!=3</formula>
    </cfRule>
  </conditionalFormatting>
  <conditionalFormatting sqref="C35">
    <cfRule type="expression" priority="199" dxfId="220" stopIfTrue="1">
      <formula>composições!#REF!=1</formula>
    </cfRule>
    <cfRule type="expression" priority="200" dxfId="221" stopIfTrue="1">
      <formula>composições!#REF!=2</formula>
    </cfRule>
    <cfRule type="expression" priority="201" dxfId="222" stopIfTrue="1">
      <formula>composições!#REF!=3</formula>
    </cfRule>
  </conditionalFormatting>
  <conditionalFormatting sqref="C36">
    <cfRule type="expression" priority="196" dxfId="220" stopIfTrue="1">
      <formula>composições!#REF!=1</formula>
    </cfRule>
    <cfRule type="expression" priority="197" dxfId="221" stopIfTrue="1">
      <formula>composições!#REF!=2</formula>
    </cfRule>
    <cfRule type="expression" priority="198" dxfId="222" stopIfTrue="1">
      <formula>composições!#REF!=3</formula>
    </cfRule>
  </conditionalFormatting>
  <conditionalFormatting sqref="C39">
    <cfRule type="expression" priority="193" dxfId="220" stopIfTrue="1">
      <formula>composições!#REF!=1</formula>
    </cfRule>
    <cfRule type="expression" priority="194" dxfId="221" stopIfTrue="1">
      <formula>composições!#REF!=2</formula>
    </cfRule>
    <cfRule type="expression" priority="195" dxfId="222" stopIfTrue="1">
      <formula>composições!#REF!=3</formula>
    </cfRule>
  </conditionalFormatting>
  <conditionalFormatting sqref="C42:C43">
    <cfRule type="expression" priority="190" dxfId="220" stopIfTrue="1">
      <formula>composições!#REF!=1</formula>
    </cfRule>
    <cfRule type="expression" priority="191" dxfId="221" stopIfTrue="1">
      <formula>composições!#REF!=2</formula>
    </cfRule>
    <cfRule type="expression" priority="192" dxfId="222" stopIfTrue="1">
      <formula>composições!#REF!=3</formula>
    </cfRule>
  </conditionalFormatting>
  <conditionalFormatting sqref="C40">
    <cfRule type="expression" priority="187" dxfId="220" stopIfTrue="1">
      <formula>composições!#REF!=1</formula>
    </cfRule>
    <cfRule type="expression" priority="188" dxfId="221" stopIfTrue="1">
      <formula>composições!#REF!=2</formula>
    </cfRule>
    <cfRule type="expression" priority="189" dxfId="222" stopIfTrue="1">
      <formula>composições!#REF!=3</formula>
    </cfRule>
  </conditionalFormatting>
  <conditionalFormatting sqref="C44:C45">
    <cfRule type="expression" priority="184" dxfId="220" stopIfTrue="1">
      <formula>composições!#REF!=1</formula>
    </cfRule>
    <cfRule type="expression" priority="185" dxfId="221" stopIfTrue="1">
      <formula>composições!#REF!=2</formula>
    </cfRule>
    <cfRule type="expression" priority="186" dxfId="222" stopIfTrue="1">
      <formula>composições!#REF!=3</formula>
    </cfRule>
  </conditionalFormatting>
  <conditionalFormatting sqref="C61">
    <cfRule type="expression" priority="175" dxfId="220" stopIfTrue="1">
      <formula>composições!#REF!=1</formula>
    </cfRule>
    <cfRule type="expression" priority="176" dxfId="221" stopIfTrue="1">
      <formula>composições!#REF!=2</formula>
    </cfRule>
    <cfRule type="expression" priority="177" dxfId="222" stopIfTrue="1">
      <formula>composições!#REF!=3</formula>
    </cfRule>
  </conditionalFormatting>
  <conditionalFormatting sqref="C64">
    <cfRule type="expression" priority="151" dxfId="220" stopIfTrue="1">
      <formula>composições!#REF!=1</formula>
    </cfRule>
    <cfRule type="expression" priority="152" dxfId="221" stopIfTrue="1">
      <formula>composições!#REF!=2</formula>
    </cfRule>
    <cfRule type="expression" priority="153" dxfId="222" stopIfTrue="1">
      <formula>composições!#REF!=3</formula>
    </cfRule>
  </conditionalFormatting>
  <conditionalFormatting sqref="C62">
    <cfRule type="expression" priority="136" dxfId="220" stopIfTrue="1">
      <formula>composições!#REF!=1</formula>
    </cfRule>
    <cfRule type="expression" priority="137" dxfId="221" stopIfTrue="1">
      <formula>composições!#REF!=2</formula>
    </cfRule>
    <cfRule type="expression" priority="138" dxfId="222" stopIfTrue="1">
      <formula>composições!#REF!=3</formula>
    </cfRule>
  </conditionalFormatting>
  <conditionalFormatting sqref="C51">
    <cfRule type="expression" priority="169" dxfId="220" stopIfTrue="1">
      <formula>composições!#REF!=1</formula>
    </cfRule>
    <cfRule type="expression" priority="170" dxfId="221" stopIfTrue="1">
      <formula>composições!#REF!=2</formula>
    </cfRule>
    <cfRule type="expression" priority="171" dxfId="222" stopIfTrue="1">
      <formula>composições!#REF!=3</formula>
    </cfRule>
  </conditionalFormatting>
  <conditionalFormatting sqref="C58">
    <cfRule type="expression" priority="142" dxfId="220" stopIfTrue="1">
      <formula>composições!#REF!=1</formula>
    </cfRule>
    <cfRule type="expression" priority="143" dxfId="221" stopIfTrue="1">
      <formula>composições!#REF!=2</formula>
    </cfRule>
    <cfRule type="expression" priority="144" dxfId="222" stopIfTrue="1">
      <formula>composições!#REF!=3</formula>
    </cfRule>
  </conditionalFormatting>
  <conditionalFormatting sqref="C63">
    <cfRule type="expression" priority="133" dxfId="220" stopIfTrue="1">
      <formula>composições!#REF!=1</formula>
    </cfRule>
    <cfRule type="expression" priority="134" dxfId="221" stopIfTrue="1">
      <formula>composições!#REF!=2</formula>
    </cfRule>
    <cfRule type="expression" priority="135" dxfId="222" stopIfTrue="1">
      <formula>composições!#REF!=3</formula>
    </cfRule>
  </conditionalFormatting>
  <conditionalFormatting sqref="C14">
    <cfRule type="expression" priority="88" dxfId="220" stopIfTrue="1">
      <formula>composições!#REF!=1</formula>
    </cfRule>
    <cfRule type="expression" priority="89" dxfId="221" stopIfTrue="1">
      <formula>composições!#REF!=2</formula>
    </cfRule>
    <cfRule type="expression" priority="90" dxfId="222" stopIfTrue="1">
      <formula>composições!#REF!=3</formula>
    </cfRule>
  </conditionalFormatting>
  <conditionalFormatting sqref="C38">
    <cfRule type="expression" priority="85" dxfId="220" stopIfTrue="1">
      <formula>composições!#REF!=1</formula>
    </cfRule>
    <cfRule type="expression" priority="86" dxfId="221" stopIfTrue="1">
      <formula>composições!#REF!=2</formula>
    </cfRule>
    <cfRule type="expression" priority="87" dxfId="222" stopIfTrue="1">
      <formula>composições!#REF!=3</formula>
    </cfRule>
  </conditionalFormatting>
  <conditionalFormatting sqref="C37">
    <cfRule type="expression" priority="82" dxfId="220" stopIfTrue="1">
      <formula>composições!#REF!=1</formula>
    </cfRule>
    <cfRule type="expression" priority="83" dxfId="221" stopIfTrue="1">
      <formula>composições!#REF!=2</formula>
    </cfRule>
    <cfRule type="expression" priority="84" dxfId="222" stopIfTrue="1">
      <formula>composições!#REF!=3</formula>
    </cfRule>
  </conditionalFormatting>
  <conditionalFormatting sqref="C41">
    <cfRule type="expression" priority="79" dxfId="220" stopIfTrue="1">
      <formula>composições!#REF!=1</formula>
    </cfRule>
    <cfRule type="expression" priority="80" dxfId="221" stopIfTrue="1">
      <formula>composições!#REF!=2</formula>
    </cfRule>
    <cfRule type="expression" priority="81" dxfId="222" stopIfTrue="1">
      <formula>composições!#REF!=3</formula>
    </cfRule>
  </conditionalFormatting>
  <conditionalFormatting sqref="C52">
    <cfRule type="expression" priority="76" dxfId="220" stopIfTrue="1">
      <formula>composições!#REF!=1</formula>
    </cfRule>
    <cfRule type="expression" priority="77" dxfId="221" stopIfTrue="1">
      <formula>composições!#REF!=2</formula>
    </cfRule>
    <cfRule type="expression" priority="78" dxfId="222" stopIfTrue="1">
      <formula>composições!#REF!=3</formula>
    </cfRule>
  </conditionalFormatting>
  <conditionalFormatting sqref="C53">
    <cfRule type="expression" priority="73" dxfId="220" stopIfTrue="1">
      <formula>composições!#REF!=1</formula>
    </cfRule>
    <cfRule type="expression" priority="74" dxfId="221" stopIfTrue="1">
      <formula>composições!#REF!=2</formula>
    </cfRule>
    <cfRule type="expression" priority="75" dxfId="222" stopIfTrue="1">
      <formula>composições!#REF!=3</formula>
    </cfRule>
  </conditionalFormatting>
  <conditionalFormatting sqref="C54">
    <cfRule type="expression" priority="70" dxfId="220" stopIfTrue="1">
      <formula>composições!#REF!=1</formula>
    </cfRule>
    <cfRule type="expression" priority="71" dxfId="221" stopIfTrue="1">
      <formula>composições!#REF!=2</formula>
    </cfRule>
    <cfRule type="expression" priority="72" dxfId="222" stopIfTrue="1">
      <formula>composições!#REF!=3</formula>
    </cfRule>
  </conditionalFormatting>
  <conditionalFormatting sqref="C55">
    <cfRule type="expression" priority="67" dxfId="220" stopIfTrue="1">
      <formula>composições!#REF!=1</formula>
    </cfRule>
    <cfRule type="expression" priority="68" dxfId="221" stopIfTrue="1">
      <formula>composições!#REF!=2</formula>
    </cfRule>
    <cfRule type="expression" priority="69" dxfId="222" stopIfTrue="1">
      <formula>composições!#REF!=3</formula>
    </cfRule>
  </conditionalFormatting>
  <conditionalFormatting sqref="C57">
    <cfRule type="expression" priority="64" dxfId="220" stopIfTrue="1">
      <formula>composições!#REF!=1</formula>
    </cfRule>
    <cfRule type="expression" priority="65" dxfId="221" stopIfTrue="1">
      <formula>composições!#REF!=2</formula>
    </cfRule>
    <cfRule type="expression" priority="66" dxfId="222" stopIfTrue="1">
      <formula>composições!#REF!=3</formula>
    </cfRule>
  </conditionalFormatting>
  <conditionalFormatting sqref="C56">
    <cfRule type="expression" priority="61" dxfId="220" stopIfTrue="1">
      <formula>composições!#REF!=1</formula>
    </cfRule>
    <cfRule type="expression" priority="62" dxfId="221" stopIfTrue="1">
      <formula>composições!#REF!=2</formula>
    </cfRule>
    <cfRule type="expression" priority="63" dxfId="222" stopIfTrue="1">
      <formula>composições!#REF!=3</formula>
    </cfRule>
  </conditionalFormatting>
  <conditionalFormatting sqref="C59:C60">
    <cfRule type="expression" priority="58" dxfId="220" stopIfTrue="1">
      <formula>composições!#REF!=1</formula>
    </cfRule>
    <cfRule type="expression" priority="59" dxfId="221" stopIfTrue="1">
      <formula>composições!#REF!=2</formula>
    </cfRule>
    <cfRule type="expression" priority="60" dxfId="222" stopIfTrue="1">
      <formula>composições!#REF!=3</formula>
    </cfRule>
  </conditionalFormatting>
  <conditionalFormatting sqref="C65">
    <cfRule type="expression" priority="52" dxfId="220" stopIfTrue="1">
      <formula>composições!#REF!=1</formula>
    </cfRule>
    <cfRule type="expression" priority="53" dxfId="221" stopIfTrue="1">
      <formula>composições!#REF!=2</formula>
    </cfRule>
    <cfRule type="expression" priority="54" dxfId="222" stopIfTrue="1">
      <formula>composições!#REF!=3</formula>
    </cfRule>
  </conditionalFormatting>
  <conditionalFormatting sqref="C66:C71">
    <cfRule type="expression" priority="49" dxfId="220" stopIfTrue="1">
      <formula>composições!#REF!=1</formula>
    </cfRule>
    <cfRule type="expression" priority="50" dxfId="221" stopIfTrue="1">
      <formula>composições!#REF!=2</formula>
    </cfRule>
    <cfRule type="expression" priority="51" dxfId="222" stopIfTrue="1">
      <formula>composições!#REF!=3</formula>
    </cfRule>
  </conditionalFormatting>
  <conditionalFormatting sqref="C89">
    <cfRule type="expression" priority="46" dxfId="220" stopIfTrue="1">
      <formula>composições!#REF!=1</formula>
    </cfRule>
    <cfRule type="expression" priority="47" dxfId="221" stopIfTrue="1">
      <formula>composições!#REF!=2</formula>
    </cfRule>
    <cfRule type="expression" priority="48" dxfId="222" stopIfTrue="1">
      <formula>composições!#REF!=3</formula>
    </cfRule>
  </conditionalFormatting>
  <conditionalFormatting sqref="C79">
    <cfRule type="expression" priority="40" dxfId="220" stopIfTrue="1">
      <formula>composições!#REF!=1</formula>
    </cfRule>
    <cfRule type="expression" priority="41" dxfId="221" stopIfTrue="1">
      <formula>composições!#REF!=2</formula>
    </cfRule>
    <cfRule type="expression" priority="42" dxfId="222" stopIfTrue="1">
      <formula>composições!#REF!=3</formula>
    </cfRule>
  </conditionalFormatting>
  <conditionalFormatting sqref="C86">
    <cfRule type="expression" priority="34" dxfId="220" stopIfTrue="1">
      <formula>composições!#REF!=1</formula>
    </cfRule>
    <cfRule type="expression" priority="35" dxfId="221" stopIfTrue="1">
      <formula>composições!#REF!=2</formula>
    </cfRule>
    <cfRule type="expression" priority="36" dxfId="222" stopIfTrue="1">
      <formula>composições!#REF!=3</formula>
    </cfRule>
  </conditionalFormatting>
  <conditionalFormatting sqref="C80">
    <cfRule type="expression" priority="25" dxfId="220" stopIfTrue="1">
      <formula>composições!#REF!=1</formula>
    </cfRule>
    <cfRule type="expression" priority="26" dxfId="221" stopIfTrue="1">
      <formula>composições!#REF!=2</formula>
    </cfRule>
    <cfRule type="expression" priority="27" dxfId="222" stopIfTrue="1">
      <formula>composições!#REF!=3</formula>
    </cfRule>
  </conditionalFormatting>
  <conditionalFormatting sqref="C81">
    <cfRule type="expression" priority="22" dxfId="220" stopIfTrue="1">
      <formula>composições!#REF!=1</formula>
    </cfRule>
    <cfRule type="expression" priority="23" dxfId="221" stopIfTrue="1">
      <formula>composições!#REF!=2</formula>
    </cfRule>
    <cfRule type="expression" priority="24" dxfId="222" stopIfTrue="1">
      <formula>composições!#REF!=3</formula>
    </cfRule>
  </conditionalFormatting>
  <conditionalFormatting sqref="C82">
    <cfRule type="expression" priority="19" dxfId="220" stopIfTrue="1">
      <formula>composições!#REF!=1</formula>
    </cfRule>
    <cfRule type="expression" priority="20" dxfId="221" stopIfTrue="1">
      <formula>composições!#REF!=2</formula>
    </cfRule>
    <cfRule type="expression" priority="21" dxfId="222" stopIfTrue="1">
      <formula>composições!#REF!=3</formula>
    </cfRule>
  </conditionalFormatting>
  <conditionalFormatting sqref="C83">
    <cfRule type="expression" priority="16" dxfId="220" stopIfTrue="1">
      <formula>composições!#REF!=1</formula>
    </cfRule>
    <cfRule type="expression" priority="17" dxfId="221" stopIfTrue="1">
      <formula>composições!#REF!=2</formula>
    </cfRule>
    <cfRule type="expression" priority="18" dxfId="222" stopIfTrue="1">
      <formula>composições!#REF!=3</formula>
    </cfRule>
  </conditionalFormatting>
  <conditionalFormatting sqref="C85">
    <cfRule type="expression" priority="13" dxfId="220" stopIfTrue="1">
      <formula>composições!#REF!=1</formula>
    </cfRule>
    <cfRule type="expression" priority="14" dxfId="221" stopIfTrue="1">
      <formula>composições!#REF!=2</formula>
    </cfRule>
    <cfRule type="expression" priority="15" dxfId="222" stopIfTrue="1">
      <formula>composições!#REF!=3</formula>
    </cfRule>
  </conditionalFormatting>
  <conditionalFormatting sqref="C84">
    <cfRule type="expression" priority="10" dxfId="220" stopIfTrue="1">
      <formula>composições!#REF!=1</formula>
    </cfRule>
    <cfRule type="expression" priority="11" dxfId="221" stopIfTrue="1">
      <formula>composições!#REF!=2</formula>
    </cfRule>
    <cfRule type="expression" priority="12" dxfId="222" stopIfTrue="1">
      <formula>composições!#REF!=3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 TOSCAN</cp:lastModifiedBy>
  <cp:lastPrinted>2018-11-23T17:27:11Z</cp:lastPrinted>
  <dcterms:created xsi:type="dcterms:W3CDTF">2006-10-10T19:21:35Z</dcterms:created>
  <dcterms:modified xsi:type="dcterms:W3CDTF">2018-11-23T17:35:24Z</dcterms:modified>
  <cp:category/>
  <cp:version/>
  <cp:contentType/>
  <cp:contentStatus/>
</cp:coreProperties>
</file>