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0" yWindow="120" windowWidth="23256" windowHeight="9612" tabRatio="818" firstSheet="1" activeTab="6"/>
  </bookViews>
  <sheets>
    <sheet name="Índice" sheetId="24" r:id="rId1"/>
    <sheet name="Identificação do serviço" sheetId="25" r:id="rId2"/>
    <sheet name="Dimensionamento" sheetId="17" r:id="rId3"/>
    <sheet name="Encargos Sociais" sheetId="23" r:id="rId4"/>
    <sheet name="Despesas Indiretas" sheetId="16" r:id="rId5"/>
    <sheet name="EPI" sheetId="21" r:id="rId6"/>
    <sheet name="Mão de obra" sheetId="18" r:id="rId7"/>
    <sheet name="PV" sheetId="15" r:id="rId8"/>
    <sheet name="Combustível" sheetId="27" r:id="rId9"/>
    <sheet name="Equipamentos" sheetId="28" r:id="rId10"/>
  </sheets>
  <definedNames>
    <definedName name="_xlnm.Print_Area" localSheetId="7">'PV'!$B$4:$I$50</definedName>
    <definedName name="B" localSheetId="4">#REF!</definedName>
    <definedName name="B" localSheetId="2">#REF!</definedName>
    <definedName name="B" localSheetId="0">#REF!</definedName>
    <definedName name="B" localSheetId="6">#REF!</definedName>
    <definedName name="B" localSheetId="7">#REF!</definedName>
    <definedName name="B">#REF!</definedName>
    <definedName name="BANCO" localSheetId="4">#REF!</definedName>
    <definedName name="BANCO" localSheetId="2">#REF!</definedName>
    <definedName name="BANCO" localSheetId="6">#REF!</definedName>
    <definedName name="BANCO" localSheetId="7">#REF!</definedName>
    <definedName name="BANCO">#REF!</definedName>
    <definedName name="Banco_dados_IM" localSheetId="4">#REF!</definedName>
    <definedName name="Banco_dados_IM" localSheetId="2">#REF!</definedName>
    <definedName name="Banco_dados_IM" localSheetId="6">#REF!</definedName>
    <definedName name="Banco_dados_IM" localSheetId="7">#REF!</definedName>
    <definedName name="Banco_dados_IM">#REF!</definedName>
    <definedName name="C_" localSheetId="4">#REF!</definedName>
    <definedName name="C_" localSheetId="2">#REF!</definedName>
    <definedName name="C_" localSheetId="6">#REF!</definedName>
    <definedName name="C_" localSheetId="7">#REF!</definedName>
    <definedName name="C_">#REF!</definedName>
    <definedName name="Critérios_IM" localSheetId="4">#REF!</definedName>
    <definedName name="Critérios_IM" localSheetId="2">#REF!</definedName>
    <definedName name="Critérios_IM" localSheetId="6">#REF!</definedName>
    <definedName name="Critérios_IM" localSheetId="7">#REF!</definedName>
    <definedName name="Critérios_IM">#REF!</definedName>
    <definedName name="D" localSheetId="4">#REF!</definedName>
    <definedName name="D" localSheetId="2">#REF!</definedName>
    <definedName name="D" localSheetId="6">#REF!</definedName>
    <definedName name="D" localSheetId="7">#REF!</definedName>
    <definedName name="D">#REF!</definedName>
    <definedName name="DADOS" localSheetId="4">#REF!</definedName>
    <definedName name="DADOS" localSheetId="2">#REF!</definedName>
    <definedName name="DADOS" localSheetId="6">#REF!</definedName>
    <definedName name="DADOS" localSheetId="7">#REF!</definedName>
    <definedName name="DADOS">#REF!</definedName>
    <definedName name="E" localSheetId="4">#REF!</definedName>
    <definedName name="E" localSheetId="2">#REF!</definedName>
    <definedName name="E" localSheetId="6">#REF!</definedName>
    <definedName name="E" localSheetId="7">#REF!</definedName>
    <definedName name="E">#REF!</definedName>
    <definedName name="F" localSheetId="4">#REF!</definedName>
    <definedName name="F" localSheetId="2">#REF!</definedName>
    <definedName name="F" localSheetId="6">#REF!</definedName>
    <definedName name="F" localSheetId="7">#REF!</definedName>
    <definedName name="F">#REF!</definedName>
    <definedName name="G" localSheetId="4">#REF!</definedName>
    <definedName name="G" localSheetId="2">#REF!</definedName>
    <definedName name="G" localSheetId="6">#REF!</definedName>
    <definedName name="G" localSheetId="7">#REF!</definedName>
    <definedName name="G">#REF!</definedName>
    <definedName name="ORCAMENTO" localSheetId="4">#REF!</definedName>
    <definedName name="ORCAMENTO" localSheetId="2">#REF!</definedName>
    <definedName name="ORCAMENTO" localSheetId="6">#REF!</definedName>
    <definedName name="ORCAMENTO" localSheetId="7">#REF!</definedName>
    <definedName name="ORCAMENTO">#REF!</definedName>
    <definedName name="Planilha" localSheetId="4">#REF!</definedName>
    <definedName name="Planilha" localSheetId="2">#REF!</definedName>
    <definedName name="Planilha" localSheetId="6">#REF!</definedName>
    <definedName name="Planilha" localSheetId="7">#REF!</definedName>
    <definedName name="Planilha">#REF!</definedName>
    <definedName name="RESULTADOS" localSheetId="4">#REF!</definedName>
    <definedName name="RESULTADOS" localSheetId="2">#REF!</definedName>
    <definedName name="RESULTADOS" localSheetId="6">#REF!</definedName>
    <definedName name="RESULTADOS" localSheetId="7">#REF!</definedName>
    <definedName name="RESULTADOS">#REF!</definedName>
    <definedName name="RESUMO" localSheetId="4">#REF!</definedName>
    <definedName name="RESUMO" localSheetId="2">#REF!</definedName>
    <definedName name="RESUMO" localSheetId="6">#REF!</definedName>
    <definedName name="RESUMO" localSheetId="7">#REF!</definedName>
    <definedName name="RESUMO">#REF!</definedName>
    <definedName name="VARRICAO" localSheetId="4">#REF!</definedName>
    <definedName name="VARRICAO" localSheetId="2">#REF!</definedName>
    <definedName name="VARRICAO" localSheetId="6">#REF!</definedName>
    <definedName name="VARRICAO" localSheetId="7">#REF!</definedName>
    <definedName name="VARRICAO">#REF!</definedName>
  </definedNames>
  <calcPr calcId="144525"/>
</workbook>
</file>

<file path=xl/comments1.xml><?xml version="1.0" encoding="utf-8"?>
<comments xmlns="http://schemas.openxmlformats.org/spreadsheetml/2006/main">
  <authors>
    <author>CLESIO FIDENCIO</author>
  </authors>
  <commentList>
    <comment ref="L25" authorId="0">
      <text>
        <r>
          <rPr>
            <b/>
            <sz val="9"/>
            <rFont val="Tahoma"/>
            <family val="2"/>
          </rPr>
          <t>CLESIO FIDENCIO: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CLESIO FIDENCIO</author>
  </authors>
  <commentList>
    <comment ref="D86" authorId="0">
      <text>
        <r>
          <rPr>
            <b/>
            <sz val="9"/>
            <rFont val="Tahoma"/>
            <family val="2"/>
          </rPr>
          <t>O Município poderá optar pela jornada 12x36 horas</t>
        </r>
        <r>
          <rPr>
            <sz val="9"/>
            <rFont val="Tahoma"/>
            <family val="2"/>
          </rPr>
          <t xml:space="preserve">
</t>
        </r>
      </text>
    </comment>
    <comment ref="D109" authorId="0">
      <text>
        <r>
          <rPr>
            <b/>
            <sz val="9"/>
            <rFont val="Tahoma"/>
            <family val="2"/>
          </rPr>
          <t xml:space="preserve">O Município poderá optar pela jornada Especiais </t>
        </r>
        <r>
          <rPr>
            <sz val="9"/>
            <rFont val="Tahoma"/>
            <family val="2"/>
          </rPr>
          <t xml:space="preserve">
</t>
        </r>
      </text>
    </comment>
    <comment ref="D132" authorId="0">
      <text>
        <r>
          <rPr>
            <b/>
            <sz val="9"/>
            <rFont val="Tahoma"/>
            <family val="2"/>
          </rPr>
          <t xml:space="preserve">O Município poderá optar pela jornada Especiais </t>
        </r>
        <r>
          <rPr>
            <sz val="9"/>
            <rFont val="Tahoma"/>
            <family val="2"/>
          </rPr>
          <t xml:space="preserve">
</t>
        </r>
      </text>
    </comment>
    <comment ref="D155" authorId="0">
      <text>
        <r>
          <rPr>
            <b/>
            <sz val="9"/>
            <rFont val="Tahoma"/>
            <family val="2"/>
          </rPr>
          <t xml:space="preserve">O Município poderá optar pela jornada Especiais </t>
        </r>
        <r>
          <rPr>
            <sz val="9"/>
            <rFont val="Tahoma"/>
            <family val="2"/>
          </rPr>
          <t xml:space="preserve">
</t>
        </r>
      </text>
    </comment>
    <comment ref="D179" authorId="0">
      <text>
        <r>
          <rPr>
            <b/>
            <sz val="9"/>
            <rFont val="Tahoma"/>
            <family val="2"/>
          </rPr>
          <t xml:space="preserve">O Município poderá optar pela jornada Especiais </t>
        </r>
        <r>
          <rPr>
            <sz val="9"/>
            <rFont val="Tahoma"/>
            <family val="2"/>
          </rPr>
          <t xml:space="preserve">
</t>
        </r>
      </text>
    </comment>
    <comment ref="D201" authorId="0">
      <text>
        <r>
          <rPr>
            <b/>
            <sz val="9"/>
            <rFont val="Tahoma"/>
            <family val="2"/>
          </rPr>
          <t xml:space="preserve">O Município poderá optar pela jornada Especiais 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Carlos Copia</author>
  </authors>
  <commentList>
    <comment ref="H30" authorId="0">
      <text>
        <r>
          <t/>
        </r>
      </text>
    </comment>
  </commentList>
</comments>
</file>

<file path=xl/comments9.xml><?xml version="1.0" encoding="utf-8"?>
<comments xmlns="http://schemas.openxmlformats.org/spreadsheetml/2006/main">
  <authors>
    <author>CLESIO FIDENCIO</author>
  </authors>
  <commentList>
    <comment ref="D20" authorId="0">
      <text>
        <r>
          <rPr>
            <b/>
            <sz val="9"/>
            <rFont val="Tahoma"/>
            <family val="2"/>
          </rPr>
          <t>A  média de consumo está baseada na médio de consumo dos ônibus escolares do Município - Dados obtidos junto ao Departamento de Frotas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<sst xmlns="http://schemas.openxmlformats.org/spreadsheetml/2006/main" count="480" uniqueCount="293">
  <si>
    <t>Total</t>
  </si>
  <si>
    <t>Salário Nominal Mensal (R$) =</t>
  </si>
  <si>
    <t>Base semanal (horas) =</t>
  </si>
  <si>
    <t>Quant.</t>
  </si>
  <si>
    <t>Valor Unitário</t>
  </si>
  <si>
    <t>Base mensal (horas) =</t>
  </si>
  <si>
    <t>Total =</t>
  </si>
  <si>
    <t>Férias</t>
  </si>
  <si>
    <t>TOTAL =</t>
  </si>
  <si>
    <t>Total sem encargos =</t>
  </si>
  <si>
    <t>Total com encargos =</t>
  </si>
  <si>
    <t>Total do efetivo =</t>
  </si>
  <si>
    <t>Horas Extras (100%) =</t>
  </si>
  <si>
    <t>Boné</t>
  </si>
  <si>
    <t>Calçado de segurança</t>
  </si>
  <si>
    <t>Capa de chuva amarela com reflexivo</t>
  </si>
  <si>
    <t>DESCRIÇÃO</t>
  </si>
  <si>
    <t>Custo</t>
  </si>
  <si>
    <t>unitário</t>
  </si>
  <si>
    <t>Horas Extras (50%) =</t>
  </si>
  <si>
    <t>Encargos sociais (%) =</t>
  </si>
  <si>
    <t>Adicional de noturno (20%) =</t>
  </si>
  <si>
    <t>(R$)</t>
  </si>
  <si>
    <t>Quantidade =</t>
  </si>
  <si>
    <t>Mão de Obra Direta</t>
  </si>
  <si>
    <t>Adicional de insalubridade (% sobre salário mínimo) =</t>
  </si>
  <si>
    <t>Adicional de insalubridade (%) =</t>
  </si>
  <si>
    <t>TOTAL MÃO DE OBRA =</t>
  </si>
  <si>
    <t>RESUMO DA MÃO DE OBRA</t>
  </si>
  <si>
    <t>UNIFORMES E EQUIPAMENTOS</t>
  </si>
  <si>
    <t>CUSTO TOTAL =</t>
  </si>
  <si>
    <t>Grupo:</t>
  </si>
  <si>
    <t>RESUMO DOS CUSTOS OPERACIONAIS</t>
  </si>
  <si>
    <t>Cliente:</t>
  </si>
  <si>
    <t>Descrição</t>
  </si>
  <si>
    <t>(R$/mês)</t>
  </si>
  <si>
    <t>OUTROS GASTOS</t>
  </si>
  <si>
    <t>Obs.:</t>
  </si>
  <si>
    <t>FORMAÇÃO DO PREÇO DE VENDA</t>
  </si>
  <si>
    <t>% SOBRE O PREÇO DE VENDA</t>
  </si>
  <si>
    <t xml:space="preserve">   (+) PIS</t>
  </si>
  <si>
    <t xml:space="preserve">   (+) COFINS</t>
  </si>
  <si>
    <t xml:space="preserve">   (+) ISS</t>
  </si>
  <si>
    <t>Soma dos Percentuais</t>
  </si>
  <si>
    <t>Valor</t>
  </si>
  <si>
    <t>Aluguel</t>
  </si>
  <si>
    <t>Movéis e utensílios</t>
  </si>
  <si>
    <t>Limpeza e conservação</t>
  </si>
  <si>
    <t>Máquinas de escritório</t>
  </si>
  <si>
    <t>Material de expediente</t>
  </si>
  <si>
    <t>Equipamentos e materiais administrativos</t>
  </si>
  <si>
    <t>Equipamentos de segurança</t>
  </si>
  <si>
    <t>Cursos e treinamentos</t>
  </si>
  <si>
    <t>Ferramentas para manuseio</t>
  </si>
  <si>
    <t>Mobilizações e desmobilizações</t>
  </si>
  <si>
    <t>Energia elétrica</t>
  </si>
  <si>
    <t>Água e esgoto</t>
  </si>
  <si>
    <t>Telefone</t>
  </si>
  <si>
    <t>Licenças</t>
  </si>
  <si>
    <t>Despesas Indiretas</t>
  </si>
  <si>
    <t>Total dos Custos</t>
  </si>
  <si>
    <t>Operação:</t>
  </si>
  <si>
    <t>Total de horas de trabalho diário =</t>
  </si>
  <si>
    <t>DISCRIMINAÇÃO</t>
  </si>
  <si>
    <t>% Salário</t>
  </si>
  <si>
    <t>Mensal</t>
  </si>
  <si>
    <t>GRUPO A</t>
  </si>
  <si>
    <t>Básico</t>
  </si>
  <si>
    <t>TOTAL GRUPO A</t>
  </si>
  <si>
    <t>GRUPO B</t>
  </si>
  <si>
    <t>TOTAL GRUPO B</t>
  </si>
  <si>
    <t>GRUPO C</t>
  </si>
  <si>
    <t>TOTAL GRUPO C</t>
  </si>
  <si>
    <t>TOTAL GERAL</t>
  </si>
  <si>
    <t>Custo mensal/funcionário (R$) =</t>
  </si>
  <si>
    <t>Calça de brim</t>
  </si>
  <si>
    <t>Consumo</t>
  </si>
  <si>
    <t>Anual</t>
  </si>
  <si>
    <t>Custo mensal por funcionário (R$) =</t>
  </si>
  <si>
    <t>Custo mensal do efetivo (R$) =</t>
  </si>
  <si>
    <t>QUANTIDADE DE DIAS ÚTEIS POR ANO</t>
  </si>
  <si>
    <t>Quantidade de dias no ano =</t>
  </si>
  <si>
    <t>Quantidade de domingos no ano =</t>
  </si>
  <si>
    <t>Quantidade  de dias úteis no ano =</t>
  </si>
  <si>
    <t>Quantidade de dias úteis no mês =</t>
  </si>
  <si>
    <t xml:space="preserve">   1 / (30)</t>
  </si>
  <si>
    <t>ÍNDICE</t>
  </si>
  <si>
    <t>1º turno diurno</t>
  </si>
  <si>
    <t xml:space="preserve">TOTAL GERAL </t>
  </si>
  <si>
    <t xml:space="preserve">   1 - (28)</t>
  </si>
  <si>
    <t>TOTAL ( 1 a 5 )</t>
  </si>
  <si>
    <t>Infraestrutura para sistema operacional de dados (INTERNET)</t>
  </si>
  <si>
    <t>Consultorias (CONTABILIDADE)</t>
  </si>
  <si>
    <t>SESC OU SESI</t>
  </si>
  <si>
    <t>SENAI OU SENAC</t>
  </si>
  <si>
    <t>SEBRAE</t>
  </si>
  <si>
    <t>INCRA</t>
  </si>
  <si>
    <t>INSS</t>
  </si>
  <si>
    <t>FGTS</t>
  </si>
  <si>
    <t>Salário Educação</t>
  </si>
  <si>
    <t>Seguro acidente do trabalho</t>
  </si>
  <si>
    <t>Incidencia do FGTS sobre o aviso previo indenizado</t>
  </si>
  <si>
    <t xml:space="preserve">Multa do FGTS e contribuição social sobre o aviso previo indenizado </t>
  </si>
  <si>
    <t>Aviso previo trabalhado</t>
  </si>
  <si>
    <t>Incidencia dos encargos sobre o aviso previo trabalhado</t>
  </si>
  <si>
    <t>Multa do FGTS e contribuição social sobre o aviso previo trabalhado</t>
  </si>
  <si>
    <r>
      <t>13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salário ( 100x30/360)</t>
    </r>
  </si>
  <si>
    <t>Ausencias  Legais</t>
  </si>
  <si>
    <t>Licença paternidade</t>
  </si>
  <si>
    <t>Ausencia por acidente de trabalho</t>
  </si>
  <si>
    <t>Afastamento maternidade</t>
  </si>
  <si>
    <t>Nota 1: Como a planilha de custos e formação de preços é calculada mensalmente, provisiona-se proporcionalmente 1/12 (um doze avos) dos valores referentes a gratificação natalina e adicional de férias.</t>
  </si>
  <si>
    <t>Nota 1: Os percentuais dos encargos previdenciários, do FGTS e demais contribuições são aqueles estabelecidos pela legislação vigente.</t>
  </si>
  <si>
    <t>Nota 2: O adicional de férias contido corresponde a 1/3 (um terço) da remuneração que por sua vez é divido por 12 (doze) conforme Nota 1 acima</t>
  </si>
  <si>
    <t>Nota: As alíneas do grupo "C" referem-se somente ao custo que será pago ao repositor pelos dias trabalhados quando da necessidade de substituir a mão de obra alocada na prestação do serviço.</t>
  </si>
  <si>
    <t>ANEXO: PLANILHA DE CUSTOS E FORMAÇÃO DE PREÇOS PARA SERVIÇOS CONTINUADOS DE:</t>
  </si>
  <si>
    <r>
      <t>1)</t>
    </r>
    <r>
      <rPr>
        <sz val="11"/>
        <color indexed="8"/>
        <rFont val="Ecofont_Spranq_eco_Sans"/>
        <family val="2"/>
      </rPr>
      <t>  O Imposto de Renda de Pessoa Jurídica - IRPJ - e a Contribuição Social sobre o Lucro Líquido - CSLL, que não podem ser repassados à Administração, não serão incluídos na proposta de preços apresentada.</t>
    </r>
  </si>
  <si>
    <r>
      <t>N</t>
    </r>
    <r>
      <rPr>
        <strike/>
        <sz val="11"/>
        <color indexed="8"/>
        <rFont val="Ecofont_Spranq_eco_Sans"/>
        <family val="2"/>
      </rPr>
      <t>º</t>
    </r>
    <r>
      <rPr>
        <sz val="11"/>
        <color indexed="8"/>
        <rFont val="Ecofont_Spranq_eco_Sans"/>
        <family val="2"/>
      </rPr>
      <t xml:space="preserve"> Processo</t>
    </r>
  </si>
  <si>
    <r>
      <t>Licitação N</t>
    </r>
    <r>
      <rPr>
        <strike/>
        <sz val="11"/>
        <color indexed="8"/>
        <rFont val="Ecofont_Spranq_eco_Sans"/>
        <family val="2"/>
      </rPr>
      <t>º</t>
    </r>
    <r>
      <rPr>
        <sz val="11"/>
        <color indexed="8"/>
        <rFont val="Ecofont_Spranq_eco_Sans"/>
        <family val="2"/>
      </rPr>
      <t xml:space="preserve"> </t>
    </r>
  </si>
  <si>
    <t>       Discriminação dos Serviços (dados referentes à contratação)</t>
  </si>
  <si>
    <t>A</t>
  </si>
  <si>
    <t xml:space="preserve">Data de apresentação da proposta (dia/mês/ano) </t>
  </si>
  <si>
    <t>B</t>
  </si>
  <si>
    <t xml:space="preserve">Município/UF </t>
  </si>
  <si>
    <t>C</t>
  </si>
  <si>
    <t>Ano Acordo, Convenção ou Sentença Normativa em Dissídio Coletivo</t>
  </si>
  <si>
    <t>D</t>
  </si>
  <si>
    <r>
      <t>N</t>
    </r>
    <r>
      <rPr>
        <strike/>
        <sz val="11"/>
        <color indexed="8"/>
        <rFont val="Ecofont_Spranq_eco_Sans"/>
        <family val="2"/>
      </rPr>
      <t>º</t>
    </r>
    <r>
      <rPr>
        <sz val="11"/>
        <color indexed="8"/>
        <rFont val="Ecofont_Spranq_eco_Sans"/>
        <family val="2"/>
      </rPr>
      <t xml:space="preserve"> de meses de execução contratual</t>
    </r>
  </si>
  <si>
    <t>E</t>
  </si>
  <si>
    <t>Local da prestação de serviços</t>
  </si>
  <si>
    <t>Tipo de Serviço</t>
  </si>
  <si>
    <t>Unidade Medida</t>
  </si>
  <si>
    <t>Quantidade Total a Contratar em função da Unidade medida</t>
  </si>
  <si>
    <t>Mão de Obra Vinculada à Execução Contratual</t>
  </si>
  <si>
    <t xml:space="preserve">Tipo de serviço 
</t>
  </si>
  <si>
    <t>Classificação Brasileira de Ocupações (CBO)</t>
  </si>
  <si>
    <t xml:space="preserve">Salário normativo da Categoria Profissional </t>
  </si>
  <si>
    <t>Categoria profissional</t>
  </si>
  <si>
    <t>Data base da categoria (dia/mês/ano)</t>
  </si>
  <si>
    <t>Nota 1: Deverá ser elaborado um quadro para cada tipo de serviço</t>
  </si>
  <si>
    <t>Nota 2: A planilha será calculada considerando o valor mensal do empregado.</t>
  </si>
  <si>
    <t>Nota: Valores mensais por empregado.</t>
  </si>
  <si>
    <t xml:space="preserve">   (+) IRRJ</t>
  </si>
  <si>
    <t xml:space="preserve">   (+) CSLL</t>
  </si>
  <si>
    <t>1 - IDENTIFICAÇÃO</t>
  </si>
  <si>
    <t>Nota 1: O Módulo  refere-se ao valor mensal devido ao empregado pela prestação do serviço no período de 12 meses.</t>
  </si>
  <si>
    <t>CUSTO MENSAL POR EMPREGADO = R$</t>
  </si>
  <si>
    <t>Nota 1: Será conciderada a data da apresentação da proposta alinea "A" que deverá coincidir com a data limite da apresentação da proposta da licitação (data da abertura da licitação), para fins de concessão de reajuste.</t>
  </si>
  <si>
    <t>Dois Vizinhos</t>
  </si>
  <si>
    <t>Nota 2: O SAT a depender do grau de risco do serviço irá variar entre 1%, para risco leve, de 2%, para risco médio, e de 3% de risco grave.</t>
  </si>
  <si>
    <t>Lucro</t>
  </si>
  <si>
    <t>Nota 1: O valor dos tributos é obtido aplicando percentual sobre o faturamento.</t>
  </si>
  <si>
    <t>2 - Dimensionamento</t>
  </si>
  <si>
    <t>2.1-</t>
  </si>
  <si>
    <t>2.2-</t>
  </si>
  <si>
    <t>TRAJETO/PRODUÇÃO</t>
  </si>
  <si>
    <t>TURNO DE TRABALHO</t>
  </si>
  <si>
    <t>OBSERVAÇÕES</t>
  </si>
  <si>
    <r>
      <t xml:space="preserve">A </t>
    </r>
    <r>
      <rPr>
        <b/>
        <sz val="11"/>
        <rFont val="Arial"/>
        <family val="2"/>
      </rPr>
      <t>Quantidade de dias úteis no ano</t>
    </r>
    <r>
      <rPr>
        <sz val="11"/>
        <rFont val="Arial"/>
        <family val="2"/>
      </rPr>
      <t xml:space="preserve"> é calculada diminuindo a </t>
    </r>
    <r>
      <rPr>
        <b/>
        <sz val="11"/>
        <rFont val="Arial"/>
        <family val="2"/>
      </rPr>
      <t>Quantidade de domingos no ano</t>
    </r>
    <r>
      <rPr>
        <sz val="11"/>
        <rFont val="Arial"/>
        <family val="2"/>
      </rPr>
      <t xml:space="preserve"> da </t>
    </r>
    <r>
      <rPr>
        <b/>
        <sz val="11"/>
        <rFont val="Arial"/>
        <family val="2"/>
      </rPr>
      <t>Quantidade de dias no ano</t>
    </r>
    <r>
      <rPr>
        <sz val="11"/>
        <rFont val="Arial"/>
        <family val="2"/>
      </rPr>
      <t>.</t>
    </r>
  </si>
  <si>
    <r>
      <t xml:space="preserve">A </t>
    </r>
    <r>
      <rPr>
        <b/>
        <sz val="11"/>
        <rFont val="Arial"/>
        <family val="2"/>
      </rPr>
      <t>Quantidade de dias úteis no mês</t>
    </r>
    <r>
      <rPr>
        <sz val="11"/>
        <rFont val="Arial"/>
        <family val="2"/>
      </rPr>
      <t xml:space="preserve"> é calculada dividindo a </t>
    </r>
    <r>
      <rPr>
        <b/>
        <sz val="11"/>
        <rFont val="Arial"/>
        <family val="2"/>
      </rPr>
      <t>Quantidade de dias úteis no ano</t>
    </r>
    <r>
      <rPr>
        <sz val="11"/>
        <rFont val="Arial"/>
        <family val="2"/>
      </rPr>
      <t xml:space="preserve"> pelos 12 meses do ano.</t>
    </r>
  </si>
  <si>
    <r>
      <t xml:space="preserve">O </t>
    </r>
    <r>
      <rPr>
        <b/>
        <sz val="10"/>
        <rFont val="Arial"/>
        <family val="2"/>
      </rPr>
      <t>Salário Ins. (R$)</t>
    </r>
    <r>
      <rPr>
        <sz val="10"/>
        <rFont val="Arial"/>
        <family val="2"/>
      </rPr>
      <t xml:space="preserve"> corresponde ao salário base utilizado para o cálculo da insalubridade e deve ser igual ou superior ao valor definido pela Convenção Coletiva de Trabalho (CCT) regional.</t>
    </r>
  </si>
  <si>
    <r>
      <t xml:space="preserve">O </t>
    </r>
    <r>
      <rPr>
        <b/>
        <sz val="10"/>
        <rFont val="Arial"/>
        <family val="2"/>
      </rPr>
      <t>Total sem encargos</t>
    </r>
    <r>
      <rPr>
        <sz val="10"/>
        <rFont val="Arial"/>
        <family val="2"/>
      </rPr>
      <t xml:space="preserve"> é obtido somando o </t>
    </r>
    <r>
      <rPr>
        <b/>
        <sz val="10"/>
        <rFont val="Arial"/>
        <family val="2"/>
      </rPr>
      <t>Salário Nominal Mensal (R$)</t>
    </r>
    <r>
      <rPr>
        <sz val="10"/>
        <rFont val="Arial"/>
        <family val="2"/>
      </rPr>
      <t xml:space="preserve"> com o valor referente ao adicional de insalubridade, obtido multiplicando o </t>
    </r>
    <r>
      <rPr>
        <b/>
        <sz val="10"/>
        <rFont val="Arial"/>
        <family val="2"/>
      </rPr>
      <t>Adicional de insalubridade (%)</t>
    </r>
    <r>
      <rPr>
        <sz val="10"/>
        <rFont val="Arial"/>
        <family val="2"/>
      </rPr>
      <t xml:space="preserve"> pelo </t>
    </r>
    <r>
      <rPr>
        <b/>
        <sz val="10"/>
        <rFont val="Arial"/>
        <family val="2"/>
      </rPr>
      <t>Salário Ins. (R$)</t>
    </r>
    <r>
      <rPr>
        <sz val="10"/>
        <rFont val="Arial"/>
        <family val="2"/>
      </rPr>
      <t>.</t>
    </r>
  </si>
  <si>
    <r>
      <t xml:space="preserve">O </t>
    </r>
    <r>
      <rPr>
        <b/>
        <sz val="10"/>
        <rFont val="Arial"/>
        <family val="2"/>
      </rPr>
      <t>Total com encargos</t>
    </r>
    <r>
      <rPr>
        <sz val="10"/>
        <rFont val="Arial"/>
        <family val="2"/>
      </rPr>
      <t xml:space="preserve"> é a soma do </t>
    </r>
    <r>
      <rPr>
        <b/>
        <sz val="10"/>
        <rFont val="Arial"/>
        <family val="2"/>
      </rPr>
      <t>Total sem encargos</t>
    </r>
    <r>
      <rPr>
        <sz val="10"/>
        <rFont val="Arial"/>
        <family val="2"/>
      </rPr>
      <t xml:space="preserve"> com o valor dos encargos, obtido multiplicando os </t>
    </r>
    <r>
      <rPr>
        <b/>
        <sz val="10"/>
        <rFont val="Arial"/>
        <family val="2"/>
      </rPr>
      <t>Encargos sociais (%)</t>
    </r>
    <r>
      <rPr>
        <sz val="10"/>
        <rFont val="Arial"/>
        <family val="2"/>
      </rPr>
      <t xml:space="preserve"> pelo </t>
    </r>
    <r>
      <rPr>
        <b/>
        <sz val="10"/>
        <rFont val="Arial"/>
        <family val="2"/>
      </rPr>
      <t>Salário Nominal Mensal (R$)</t>
    </r>
    <r>
      <rPr>
        <sz val="10"/>
        <rFont val="Arial"/>
        <family val="2"/>
      </rPr>
      <t>.</t>
    </r>
  </si>
  <si>
    <r>
      <t xml:space="preserve">O </t>
    </r>
    <r>
      <rPr>
        <b/>
        <sz val="10"/>
        <rFont val="Arial"/>
        <family val="2"/>
      </rPr>
      <t>Total do efetivo</t>
    </r>
    <r>
      <rPr>
        <sz val="10"/>
        <rFont val="Arial"/>
        <family val="2"/>
      </rPr>
      <t xml:space="preserve"> é obtido multiplicando a </t>
    </r>
    <r>
      <rPr>
        <b/>
        <sz val="10"/>
        <rFont val="Arial"/>
        <family val="2"/>
      </rPr>
      <t>Quantidade</t>
    </r>
    <r>
      <rPr>
        <sz val="10"/>
        <rFont val="Arial"/>
        <family val="2"/>
      </rPr>
      <t xml:space="preserve"> de funcionários pelo </t>
    </r>
    <r>
      <rPr>
        <b/>
        <sz val="10"/>
        <rFont val="Arial"/>
        <family val="2"/>
      </rPr>
      <t>Custo mensal/funcionário (R$)</t>
    </r>
    <r>
      <rPr>
        <sz val="10"/>
        <rFont val="Arial"/>
        <family val="2"/>
      </rPr>
      <t>.</t>
    </r>
  </si>
  <si>
    <t>5 - UNIFORMES E EQUIPAMENTOS DE PROTEÇÃO INDIVIDUAL</t>
  </si>
  <si>
    <r>
      <t xml:space="preserve">O valor dos </t>
    </r>
    <r>
      <rPr>
        <b/>
        <sz val="10"/>
        <rFont val="Arial"/>
        <family val="2"/>
      </rPr>
      <t>Encargos sociais (%)</t>
    </r>
    <r>
      <rPr>
        <sz val="10"/>
        <rFont val="Arial"/>
        <family val="2"/>
      </rPr>
      <t xml:space="preserve"> é calculado por meio dos valores preenchidos pela empresa proponente na próxima planilha (</t>
    </r>
    <r>
      <rPr>
        <b/>
        <sz val="10"/>
        <rFont val="Arial"/>
        <family val="2"/>
      </rPr>
      <t>Encargos Sociais</t>
    </r>
    <r>
      <rPr>
        <sz val="10"/>
        <rFont val="Arial"/>
        <family val="2"/>
      </rPr>
      <t>").</t>
    </r>
  </si>
  <si>
    <t>Salário Ins. (R$) =</t>
  </si>
  <si>
    <t>Auxílio alimentação diário (R$) =</t>
  </si>
  <si>
    <t>Assistência médica familiar mensal (R$) =</t>
  </si>
  <si>
    <t>Vale transporte (passagem de ônibus) (R$) =</t>
  </si>
  <si>
    <t>Total Despesas Indiretas e Lucro</t>
  </si>
  <si>
    <t>Nota 3: Os itens que contemplam o grupo "C" se referem ao custo dos dias trabalhados pelo repositor/substituto que por ventura venha cobrir o empregado nos casos de Ausências Legais  e/ou na Intrajornada, a depender da prestação do serviço.</t>
  </si>
  <si>
    <t>Nota 4: Haverá a incidência do grupo "A" sobre esse módulo.</t>
  </si>
  <si>
    <t>Aviso prévio idenizado</t>
  </si>
  <si>
    <t>Honorários (Pró-labore)</t>
  </si>
  <si>
    <t xml:space="preserve">   32 - Preço mensal</t>
  </si>
  <si>
    <t>Valor global</t>
  </si>
  <si>
    <t>Diversos Setores</t>
  </si>
  <si>
    <t>Quantidade  divisivel em função da unidade de medida  mês/ano =</t>
  </si>
  <si>
    <r>
      <t xml:space="preserve">O </t>
    </r>
    <r>
      <rPr>
        <b/>
        <sz val="10"/>
        <rFont val="Arial"/>
        <family val="2"/>
      </rPr>
      <t>Salário Nominal Mensal (R$)</t>
    </r>
    <r>
      <rPr>
        <sz val="10"/>
        <rFont val="Arial"/>
        <family val="2"/>
      </rPr>
      <t xml:space="preserve"> deve ser igual ou superior ao salário mínimo definido pela Convenção Coletiva de Trabalho (CCT) regional, para a categoria profisional em questão, para a jornada de trabalho de 44 horas semanais.</t>
    </r>
  </si>
  <si>
    <t>Acumulo de Função =</t>
  </si>
  <si>
    <t>Preço mensal:</t>
  </si>
  <si>
    <t>XX/2019</t>
  </si>
  <si>
    <t>Fundo de formação (R$) =</t>
  </si>
  <si>
    <t>Seguro vida (R$) =</t>
  </si>
  <si>
    <t>Motorista</t>
  </si>
  <si>
    <t>Camisa manga longa</t>
  </si>
  <si>
    <t>Camisetamanga curta</t>
  </si>
  <si>
    <t>Custo mensal do capital (R$) =</t>
  </si>
  <si>
    <t>Custo do capital (% a.m) =</t>
  </si>
  <si>
    <t>Custo da depreciação mensal (R$) =</t>
  </si>
  <si>
    <t>Custo total de manutenção (R$) =</t>
  </si>
  <si>
    <t>Vida útil (meses) =</t>
  </si>
  <si>
    <t>Veículo</t>
  </si>
  <si>
    <t>Ano</t>
  </si>
  <si>
    <t>Nº Meses com Transportes</t>
  </si>
  <si>
    <t>Percurso Diário - Km</t>
  </si>
  <si>
    <t>Percurso Mensal - Km</t>
  </si>
  <si>
    <t>Consumo Combustível</t>
  </si>
  <si>
    <t>Média/Consumo</t>
  </si>
  <si>
    <t>Valor/Litro</t>
  </si>
  <si>
    <t>Km</t>
  </si>
  <si>
    <t>Valor Mensal</t>
  </si>
  <si>
    <t>Nº Dias Ano</t>
  </si>
  <si>
    <t>Média Dias /Mês</t>
  </si>
  <si>
    <t>Valor residual (%) =</t>
  </si>
  <si>
    <t>Fator de manutenção (% do valor do Combustível)=</t>
  </si>
  <si>
    <t>4 - DESPESAS INDIRETAS</t>
  </si>
  <si>
    <t>6 - MÃO DE OBRA</t>
  </si>
  <si>
    <t>6.1 - MÃO DE OBRA DIRETA</t>
  </si>
  <si>
    <t>6.1.1 - Dados complementares para composição dos custos referentes à mão-de-obra</t>
  </si>
  <si>
    <t>6.1.2 - Dados complementares para composição dos custos referentes à mão-de-obra</t>
  </si>
  <si>
    <t>6.1.3 - Dados complementares para composição dos custos referentes à mão-de-obra</t>
  </si>
  <si>
    <t>A quantidade estipulada  que está proposto na planilha é obrigatória, sendo que o preço fica  a critério da empresa.</t>
  </si>
  <si>
    <t>Luva de raspa</t>
  </si>
  <si>
    <t>Capacete</t>
  </si>
  <si>
    <t>Protetor auditivo</t>
  </si>
  <si>
    <r>
      <rPr>
        <sz val="11"/>
        <color theme="1"/>
        <rFont val="Calibri"/>
        <family val="2"/>
        <scheme val="minor"/>
      </rPr>
      <t>Nota explicativa 2</t>
    </r>
    <r>
      <rPr>
        <sz val="11"/>
        <color theme="1"/>
        <rFont val="Arial"/>
        <family val="2"/>
      </rPr>
      <t>: Se houver despezas não listadas acima a proponente poderá incluir na tabela.</t>
    </r>
  </si>
  <si>
    <t xml:space="preserve">Numero de veículos </t>
  </si>
  <si>
    <t>Valor total de Combustível</t>
  </si>
  <si>
    <t>Custo total mensal dos equipamentos (R$) =</t>
  </si>
  <si>
    <t>OPERADOR DE ROÇADEIRA COSTAL, PODADEIRA E MOTOSSERRA</t>
  </si>
  <si>
    <r>
      <t xml:space="preserve">Nota 2: (*) O percentual efetivo máximo devido ao ISS será de </t>
    </r>
    <r>
      <rPr>
        <sz val="10"/>
        <color rgb="FFFF0000"/>
        <rFont val="Arial"/>
        <family val="2"/>
      </rPr>
      <t>5%</t>
    </r>
    <r>
      <rPr>
        <sz val="10"/>
        <rFont val="Arial"/>
        <family val="2"/>
      </rPr>
      <t>, transferindo-se a diferença, de forma proporcional, aos tributos federais da mesma faixa de receita bruta anual. (Os dados dos tributos acima deverão ser preenchidos de acordo com o enquadramento da empresa licitante).</t>
    </r>
  </si>
  <si>
    <t>Março de 2019</t>
  </si>
  <si>
    <t>Nota: O seguro de vida deverá ter no mínimo as coberturas:</t>
  </si>
  <si>
    <t>Em caso de morte acidental ou invalidez por acidente - R$ 45000,00</t>
  </si>
  <si>
    <t>CBO 5142-25</t>
  </si>
  <si>
    <t xml:space="preserve">LIMPEZA PÚBLICA, PODA ROÇADA </t>
  </si>
  <si>
    <t>LIMPEZA PUBLICA, PODA E ROÇADA</t>
  </si>
  <si>
    <t>MANUTENÇÃO DE BENS IMOVEIS</t>
  </si>
  <si>
    <t>PEDREIRO</t>
  </si>
  <si>
    <t>SERVENTE DE PEDREIRO</t>
  </si>
  <si>
    <t>PINTOR</t>
  </si>
  <si>
    <t>ENCANADOR</t>
  </si>
  <si>
    <t>6.1.4 - Dados complementares para composição dos custos referentes à mão-de-obra</t>
  </si>
  <si>
    <t>6.1.5 - Dados complementares para composição dos custos referentes à mão-de-obra</t>
  </si>
  <si>
    <t>6.1.6 - Dados complementares para composição dos custos referentes à mão-de-obra</t>
  </si>
  <si>
    <t>6.1.8-</t>
  </si>
  <si>
    <t>6.1.9-</t>
  </si>
  <si>
    <t>CBO 7152-10</t>
  </si>
  <si>
    <t>CBO 7170-20</t>
  </si>
  <si>
    <t>CBO 7166-10</t>
  </si>
  <si>
    <t>CBO 7241-10</t>
  </si>
  <si>
    <t>6.1.10-</t>
  </si>
  <si>
    <t>6.1.12</t>
  </si>
  <si>
    <t>Funcionário</t>
  </si>
  <si>
    <t>Quantidade de equipamentos =</t>
  </si>
  <si>
    <t>8 -EQUIPAMENTOS</t>
  </si>
  <si>
    <t>8.1</t>
  </si>
  <si>
    <t xml:space="preserve">7. COMBUSTÍVEL </t>
  </si>
  <si>
    <t>09 - ANÁLISE DO PREÇO DE VENDA</t>
  </si>
  <si>
    <t>TERCEIRIZAÇÃO DE MÃO DE OBRA</t>
  </si>
  <si>
    <t>Equipe  de manutenção</t>
  </si>
  <si>
    <t xml:space="preserve">3 - ENCARGOS SOCIAIS </t>
  </si>
  <si>
    <t>Café da manhã (R$) =</t>
  </si>
  <si>
    <t>Adicional estímulo (R$)=</t>
  </si>
  <si>
    <t>Abono natalino vale compra (R$)</t>
  </si>
  <si>
    <t>50% do capital básico pela morte  do cônjuje.</t>
  </si>
  <si>
    <t>Adicional de insalubridade (% sobre salário) =</t>
  </si>
  <si>
    <t>Tickt refeição (R$) =</t>
  </si>
  <si>
    <t>Vale alimentação=</t>
  </si>
  <si>
    <t>Decreto 14039/17</t>
  </si>
  <si>
    <t>Decreto 14309/17</t>
  </si>
  <si>
    <t>Cabendo a participação dos funcionários em 50%  do valor a ser estipulada pela seguradora, limitado tal participação a R$ 5,50 por funcionário, para as funções de Pedreiro, servente e encanador, sendo que as demais funções não caberá desconto ao funcionário.</t>
  </si>
  <si>
    <r>
      <t xml:space="preserve">O </t>
    </r>
    <r>
      <rPr>
        <b/>
        <sz val="10"/>
        <rFont val="Arial"/>
        <family val="2"/>
      </rPr>
      <t>Custo mensal/funcionário (R$)</t>
    </r>
    <r>
      <rPr>
        <sz val="10"/>
        <rFont val="Arial"/>
        <family val="2"/>
      </rPr>
      <t xml:space="preserve"> é obtido somando o </t>
    </r>
    <r>
      <rPr>
        <b/>
        <sz val="10"/>
        <rFont val="Arial"/>
        <family val="2"/>
      </rPr>
      <t>Total com encargos</t>
    </r>
    <r>
      <rPr>
        <sz val="10"/>
        <rFont val="Arial"/>
        <family val="2"/>
      </rPr>
      <t xml:space="preserve"> com os valores referentes aos benefícios.</t>
    </r>
  </si>
  <si>
    <t>Nota de esclarecimento: O valor do premio do seguro a ser pago, deverá ser comprovado pelo licitante, atraves de contrato e/ou orçamento  de empresa do ramo.</t>
  </si>
  <si>
    <t>Nota explicativa: As informações de salario correspondem a convenções coletivas pertinentes a categoria, sendo que neste caso corresponde a quatro convenções diferentes.</t>
  </si>
  <si>
    <t>Custo unitário do veículo (R$) =</t>
  </si>
  <si>
    <t>MOTORISTA</t>
  </si>
  <si>
    <t>6.1.7 - Dados complementares para composição dos custos referentes à mão-de-obra</t>
  </si>
  <si>
    <t>6.1.11-</t>
  </si>
  <si>
    <t>6.1.13</t>
  </si>
  <si>
    <t>6.1.14</t>
  </si>
  <si>
    <t>CBO 7823-10</t>
  </si>
  <si>
    <t>Fundo Assitencial (R$)=</t>
  </si>
  <si>
    <t>Morte natural ou invalidez por doenças - R$ 35000,00</t>
  </si>
  <si>
    <t>VAN</t>
  </si>
  <si>
    <t xml:space="preserve">Capacidade </t>
  </si>
  <si>
    <t>14 Passageiros</t>
  </si>
  <si>
    <t>VEÍCULO VAN - 14 LUGARES</t>
  </si>
  <si>
    <r>
      <rPr>
        <sz val="11"/>
        <color theme="1"/>
        <rFont val="Calibri"/>
        <family val="2"/>
        <scheme val="minor"/>
      </rPr>
      <t>Nota explicativa 1</t>
    </r>
    <r>
      <rPr>
        <sz val="11"/>
        <color theme="1"/>
        <rFont val="Arial"/>
        <family val="2"/>
      </rPr>
      <t>: Caso a proponente considere algum item como valor zero, deverá justificar e apresentar comprovação.</t>
    </r>
  </si>
  <si>
    <t>Nota explicativa; Preços com descontos superior a 30% referente aos preços estipulados pelo Município deverão ser comprovados por documentos fiscais e/ou orçamentos de empresas do ramo pertinente.</t>
  </si>
  <si>
    <t>AUXILIAR DE SERVIÇOS GERAIS (Roçador Manual)</t>
  </si>
  <si>
    <t>Valor mensal Roçador Manual</t>
  </si>
  <si>
    <t>Valor mensal Operador Roçadiera</t>
  </si>
  <si>
    <t>Valor mensal Servente de Pedreiro</t>
  </si>
  <si>
    <t>Valor mensal Pedreiro/Encanador</t>
  </si>
  <si>
    <t>Valor mensal Motorista</t>
  </si>
  <si>
    <t>Valor mensal Pintor</t>
  </si>
  <si>
    <t>ok</t>
  </si>
  <si>
    <t>x</t>
  </si>
  <si>
    <t>R$/mês</t>
  </si>
  <si>
    <t>CBO 6410-15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</si>
</sst>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7" formatCode="&quot;R$&quot;\ #,##0.00;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6" formatCode="0.0%"/>
    <numFmt numFmtId="167" formatCode="#,##0.00_ ;\-#,##0.00\ "/>
    <numFmt numFmtId="168" formatCode="#,##0_ ;\-#,##0\ "/>
    <numFmt numFmtId="169" formatCode="#,##0.000_);\(#,##0.000\)"/>
    <numFmt numFmtId="170" formatCode="&quot;R$&quot;#,##0.00_);[Red]\(&quot;R$&quot;#,##0.00\)"/>
    <numFmt numFmtId="171" formatCode="_(* #,##0.000_);_(* \(#,##0.000\);_(* &quot;-&quot;???_);_(@_)"/>
    <numFmt numFmtId="172" formatCode="0.0000"/>
    <numFmt numFmtId="173" formatCode="#,##0.000_ ;\-#,##0.000\ "/>
    <numFmt numFmtId="174" formatCode="_-* #,##0.0_-;\-* #,##0.0_-;_-* &quot;-&quot;??_-;_-@_-"/>
    <numFmt numFmtId="175" formatCode="_-* #,##0.000_-;\-* #,##0.000_-;_-* &quot;-&quot;??_-;_-@_-"/>
    <numFmt numFmtId="176" formatCode="&quot;R$&quot;\ #,##0.00"/>
    <numFmt numFmtId="177" formatCode="_-* #,##0.000_-;\-* #,##0.000_-;_-* &quot;-&quot;???_-;_-@_-"/>
  </numFmts>
  <fonts count="71">
    <font>
      <sz val="11"/>
      <color theme="1"/>
      <name val="Verdan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Times New Roman"/>
      <family val="1"/>
    </font>
    <font>
      <sz val="10"/>
      <name val="MS Sans Serif"/>
      <family val="2"/>
    </font>
    <font>
      <sz val="9"/>
      <name val="Tahoma"/>
      <family val="2"/>
    </font>
    <font>
      <b/>
      <sz val="9"/>
      <name val="Tahoma"/>
      <family val="2"/>
    </font>
    <font>
      <sz val="12"/>
      <name val="Arial MT"/>
      <family val="2"/>
    </font>
    <font>
      <sz val="10"/>
      <color rgb="FF00B050"/>
      <name val="Arial"/>
      <family val="2"/>
    </font>
    <font>
      <b/>
      <sz val="14"/>
      <color rgb="FF00B050"/>
      <name val="Arial"/>
      <family val="2"/>
    </font>
    <font>
      <b/>
      <sz val="10"/>
      <color rgb="FF00B05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6.5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6.5"/>
      <name val="Arial"/>
      <family val="2"/>
    </font>
    <font>
      <sz val="6"/>
      <name val="Arial"/>
      <family val="2"/>
    </font>
    <font>
      <sz val="5.75"/>
      <name val="Arial"/>
      <family val="2"/>
    </font>
    <font>
      <sz val="11"/>
      <color theme="4"/>
      <name val="Arial"/>
      <family val="2"/>
    </font>
    <font>
      <b/>
      <sz val="14"/>
      <color theme="4"/>
      <name val="Arial"/>
      <family val="2"/>
    </font>
    <font>
      <b/>
      <sz val="11"/>
      <color theme="4"/>
      <name val="Arial"/>
      <family val="2"/>
    </font>
    <font>
      <sz val="11"/>
      <color rgb="FF00B050"/>
      <name val="Arial"/>
      <family val="2"/>
    </font>
    <font>
      <b/>
      <sz val="11"/>
      <color rgb="FF00B050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b/>
      <sz val="14"/>
      <color rgb="FF0070C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i/>
      <sz val="11"/>
      <color theme="1"/>
      <name val="Ecofont_Spranq_eco_Sans"/>
      <family val="2"/>
    </font>
    <font>
      <i/>
      <sz val="11"/>
      <color theme="1"/>
      <name val="Ecofont_Spranq_eco_Sans"/>
      <family val="2"/>
    </font>
    <font>
      <b/>
      <sz val="11"/>
      <color theme="1"/>
      <name val="Ecofont_Spranq_eco_Sans"/>
      <family val="2"/>
    </font>
    <font>
      <sz val="11"/>
      <color theme="1"/>
      <name val="Ecofont_Spranq_eco_Sans"/>
      <family val="2"/>
    </font>
    <font>
      <sz val="11"/>
      <color indexed="8"/>
      <name val="Ecofont_Spranq_eco_Sans"/>
      <family val="2"/>
    </font>
    <font>
      <strike/>
      <sz val="11"/>
      <color indexed="8"/>
      <name val="Ecofont_Spranq_eco_Sans"/>
      <family val="2"/>
    </font>
    <font>
      <sz val="11"/>
      <name val="Ecofont_Spranq_eco_Sans"/>
      <family val="2"/>
    </font>
    <font>
      <i/>
      <sz val="10"/>
      <color theme="1"/>
      <name val="Calibri"/>
      <family val="2"/>
      <scheme val="minor"/>
    </font>
    <font>
      <i/>
      <sz val="10"/>
      <color theme="1"/>
      <name val="Calibri"/>
      <family val="2"/>
    </font>
    <font>
      <i/>
      <sz val="11"/>
      <color theme="1"/>
      <name val="Calibri"/>
      <family val="2"/>
    </font>
    <font>
      <sz val="12"/>
      <color theme="1"/>
      <name val="Ecofont_Spranq_eco_Sans"/>
      <family val="2"/>
    </font>
    <font>
      <b/>
      <sz val="11"/>
      <color theme="0"/>
      <name val="Ecofont_Spranq_eco_Sans"/>
      <family val="2"/>
    </font>
    <font>
      <sz val="11"/>
      <color theme="0"/>
      <name val="Ecofont_Spranq_eco_Sans"/>
      <family val="2"/>
    </font>
    <font>
      <sz val="11"/>
      <color rgb="FFFF0000"/>
      <name val="Ecofont_Spranq_eco_Sans"/>
      <family val="2"/>
    </font>
    <font>
      <sz val="14"/>
      <color theme="1"/>
      <name val="Calibri"/>
      <family val="2"/>
      <scheme val="minor"/>
    </font>
    <font>
      <sz val="14"/>
      <color theme="1"/>
      <name val="Algerian"/>
      <family val="5"/>
    </font>
    <font>
      <sz val="10"/>
      <color theme="1"/>
      <name val="Arial"/>
      <family val="2"/>
    </font>
    <font>
      <b/>
      <u val="single"/>
      <sz val="12"/>
      <name val="Arial"/>
      <family val="2"/>
    </font>
    <font>
      <sz val="1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theme="1"/>
      <name val="Times New Roman"/>
      <family val="1"/>
    </font>
    <font>
      <b/>
      <sz val="11"/>
      <color theme="1"/>
      <name val="Verdana"/>
      <family val="2"/>
    </font>
    <font>
      <sz val="11"/>
      <color theme="0"/>
      <name val="Verdana"/>
      <family val="2"/>
    </font>
    <font>
      <b/>
      <sz val="11"/>
      <color rgb="FF000000"/>
      <name val="+mn-cs"/>
      <family val="2"/>
    </font>
    <font>
      <b/>
      <sz val="11"/>
      <color rgb="FF000000"/>
      <name val="Arial"/>
      <family val="2"/>
    </font>
    <font>
      <b/>
      <sz val="9"/>
      <color rgb="FF000000"/>
      <name val="Arial"/>
      <family val="2"/>
    </font>
    <font>
      <b/>
      <sz val="8"/>
      <name val="Verdana"/>
      <family val="2"/>
    </font>
    <font>
      <sz val="11"/>
      <color theme="0"/>
      <name val="Verdana"/>
      <family val="2"/>
      <scheme val="minor"/>
    </font>
    <font>
      <sz val="11"/>
      <color theme="1"/>
      <name val="Verdana"/>
      <family val="2"/>
      <scheme val="minor"/>
    </font>
  </fonts>
  <fills count="9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</fills>
  <borders count="121">
    <border>
      <left/>
      <right/>
      <top/>
      <bottom/>
      <diagonal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 style="double"/>
    </border>
    <border>
      <left style="thin"/>
      <right style="medium"/>
      <top/>
      <bottom style="medium"/>
    </border>
    <border>
      <left style="double"/>
      <right/>
      <top/>
      <bottom/>
    </border>
    <border>
      <left style="thin"/>
      <right/>
      <top/>
      <bottom/>
    </border>
    <border>
      <left/>
      <right style="double"/>
      <top/>
      <bottom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thin"/>
      <bottom/>
    </border>
    <border>
      <left style="thin"/>
      <right style="thin"/>
      <top style="thin"/>
      <bottom/>
    </border>
    <border>
      <left style="double"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/>
      <right/>
      <top/>
      <bottom style="thin"/>
    </border>
    <border>
      <left/>
      <right style="double"/>
      <top/>
      <bottom style="thin"/>
    </border>
    <border>
      <left style="double"/>
      <right style="hair"/>
      <top style="thin"/>
      <bottom style="hair"/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thin"/>
      <bottom style="hair"/>
    </border>
    <border>
      <left style="double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 style="double"/>
      <right style="hair"/>
      <top style="hair"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 style="thin"/>
      <top style="hair"/>
      <bottom/>
    </border>
    <border>
      <left style="double"/>
      <right style="hair"/>
      <top style="hair"/>
      <bottom style="medium"/>
    </border>
    <border>
      <left style="hair"/>
      <right/>
      <top style="hair"/>
      <bottom style="medium"/>
    </border>
    <border>
      <left/>
      <right/>
      <top style="hair"/>
      <bottom style="medium"/>
    </border>
    <border>
      <left/>
      <right style="thin"/>
      <top style="hair"/>
      <bottom style="medium"/>
    </border>
    <border>
      <left style="thin"/>
      <right style="thin"/>
      <top style="hair"/>
      <bottom style="medium"/>
    </border>
    <border>
      <left style="double"/>
      <right style="hair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 style="medium"/>
      <bottom/>
    </border>
    <border>
      <left/>
      <right/>
      <top style="thin"/>
      <bottom/>
    </border>
    <border>
      <left/>
      <right style="double"/>
      <top style="thin"/>
      <bottom/>
    </border>
    <border>
      <left style="double"/>
      <right style="hair"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thin"/>
      <top/>
      <bottom style="hair"/>
    </border>
    <border>
      <left style="double"/>
      <right style="hair"/>
      <top/>
      <bottom style="medium"/>
    </border>
    <border>
      <left style="thin"/>
      <right style="thin"/>
      <top/>
      <bottom/>
    </border>
    <border>
      <left style="double"/>
      <right style="hair"/>
      <top/>
      <bottom/>
    </border>
    <border>
      <left style="double"/>
      <right style="hair"/>
      <top style="medium"/>
      <bottom style="medium"/>
    </border>
    <border>
      <left style="double"/>
      <right/>
      <top style="medium"/>
      <bottom style="medium"/>
    </border>
    <border>
      <left/>
      <right/>
      <top style="medium"/>
      <bottom style="medium"/>
    </border>
    <border>
      <left style="double"/>
      <right style="hair"/>
      <top style="medium"/>
      <bottom style="thin"/>
    </border>
    <border>
      <left style="thin"/>
      <right style="thin"/>
      <top style="medium"/>
      <bottom style="thin"/>
    </border>
    <border>
      <left style="double"/>
      <right/>
      <top/>
      <bottom style="thin"/>
    </border>
    <border>
      <left style="double"/>
      <right style="medium"/>
      <top style="thin"/>
      <bottom/>
    </border>
    <border>
      <left/>
      <right style="medium"/>
      <top style="thin"/>
      <bottom/>
    </border>
    <border>
      <left/>
      <right/>
      <top style="thin"/>
      <bottom style="medium"/>
    </border>
    <border>
      <left/>
      <right style="double"/>
      <top style="thin"/>
      <bottom style="medium"/>
    </border>
    <border>
      <left style="thin"/>
      <right/>
      <top style="medium"/>
      <bottom style="medium"/>
    </border>
    <border>
      <left/>
      <right style="double"/>
      <top style="medium"/>
      <bottom style="medium"/>
    </border>
    <border>
      <left style="double"/>
      <right style="hair"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double"/>
      <top style="medium"/>
      <bottom style="medium"/>
    </border>
    <border>
      <left style="thin"/>
      <right/>
      <top style="thin"/>
      <bottom/>
    </border>
    <border>
      <left style="thin"/>
      <right style="double"/>
      <top style="hair"/>
      <bottom/>
    </border>
    <border>
      <left style="double"/>
      <right style="hair"/>
      <top style="hair"/>
      <bottom style="double"/>
    </border>
    <border>
      <left/>
      <right/>
      <top style="hair"/>
      <bottom style="double"/>
    </border>
    <border>
      <left style="thin"/>
      <right style="double"/>
      <top style="hair"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 style="medium"/>
      <right/>
      <top/>
      <bottom style="thin"/>
    </border>
    <border>
      <left/>
      <right style="medium"/>
      <top/>
      <bottom style="medium"/>
    </border>
    <border>
      <left style="medium"/>
      <right style="medium"/>
      <top/>
      <bottom/>
    </border>
    <border>
      <left style="thin"/>
      <right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/>
    </border>
    <border>
      <left style="medium"/>
      <right style="medium"/>
      <top/>
      <bottom style="double"/>
    </border>
    <border>
      <left style="thin"/>
      <right style="thin"/>
      <top/>
      <bottom style="double"/>
    </border>
    <border>
      <left style="medium"/>
      <right style="thin"/>
      <top/>
      <bottom style="thin"/>
    </border>
    <border>
      <left style="medium"/>
      <right style="medium"/>
      <top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double"/>
      <top style="thin"/>
      <bottom/>
    </border>
    <border>
      <left style="thin"/>
      <right style="medium"/>
      <top/>
      <bottom/>
    </border>
    <border>
      <left style="thin"/>
      <right style="medium"/>
      <top/>
      <bottom style="double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medium"/>
      <right style="medium"/>
      <top style="medium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 style="hair"/>
      <right/>
      <top style="medium"/>
      <bottom style="thin"/>
    </border>
    <border>
      <left/>
      <right style="thin"/>
      <top style="medium"/>
      <bottom style="thin"/>
    </border>
    <border>
      <left style="double"/>
      <right style="thin"/>
      <top style="medium"/>
      <bottom/>
    </border>
    <border>
      <left style="double"/>
      <right style="thin"/>
      <top/>
      <bottom/>
    </border>
    <border>
      <left style="double"/>
      <right style="thin"/>
      <top/>
      <bottom style="thin"/>
    </border>
    <border>
      <left/>
      <right style="thin"/>
      <top style="thin"/>
      <bottom/>
    </border>
    <border>
      <left style="hair"/>
      <right/>
      <top style="medium"/>
      <bottom style="medium"/>
    </border>
    <border>
      <left/>
      <right style="thin"/>
      <top style="medium"/>
      <bottom style="medium"/>
    </border>
    <border>
      <left style="double"/>
      <right/>
      <top style="medium"/>
      <bottom/>
    </border>
    <border>
      <left style="hair"/>
      <right/>
      <top/>
      <bottom style="medium"/>
    </border>
    <border>
      <left/>
      <right style="medium"/>
      <top style="medium"/>
      <bottom style="medium"/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9" fontId="1" fillId="0" borderId="0" applyFont="0" applyFill="0" applyBorder="0" applyAlignment="0" applyProtection="0"/>
    <xf numFmtId="0" fontId="4" fillId="0" borderId="0">
      <alignment/>
      <protection/>
    </xf>
    <xf numFmtId="40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8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</cellStyleXfs>
  <cellXfs count="598">
    <xf numFmtId="0" fontId="0" fillId="0" borderId="0" xfId="0"/>
    <xf numFmtId="43" fontId="3" fillId="0" borderId="0" xfId="0" applyNumberFormat="1" applyFont="1"/>
    <xf numFmtId="0" fontId="1" fillId="0" borderId="0" xfId="0" applyFont="1" applyBorder="1" applyAlignment="1">
      <alignment horizontal="right"/>
    </xf>
    <xf numFmtId="0" fontId="9" fillId="0" borderId="0" xfId="0" applyFont="1"/>
    <xf numFmtId="0" fontId="10" fillId="0" borderId="0" xfId="0" applyFont="1"/>
    <xf numFmtId="0" fontId="9" fillId="0" borderId="0" xfId="0" applyFont="1" applyFill="1"/>
    <xf numFmtId="43" fontId="9" fillId="0" borderId="0" xfId="20" applyFont="1"/>
    <xf numFmtId="0" fontId="11" fillId="0" borderId="0" xfId="0" applyFont="1" applyFill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0" fontId="9" fillId="0" borderId="2" xfId="0" applyFont="1" applyBorder="1"/>
    <xf numFmtId="0" fontId="9" fillId="0" borderId="3" xfId="0" applyFont="1" applyBorder="1"/>
    <xf numFmtId="0" fontId="9" fillId="0" borderId="0" xfId="0" applyFont="1" applyBorder="1" applyAlignment="1">
      <alignment horizontal="right"/>
    </xf>
    <xf numFmtId="0" fontId="9" fillId="0" borderId="0" xfId="0" applyFont="1" applyBorder="1"/>
    <xf numFmtId="0" fontId="9" fillId="0" borderId="4" xfId="0" applyFont="1" applyBorder="1"/>
    <xf numFmtId="0" fontId="9" fillId="0" borderId="0" xfId="0" applyFont="1" applyFill="1" applyAlignment="1">
      <alignment horizontal="center"/>
    </xf>
    <xf numFmtId="43" fontId="9" fillId="0" borderId="0" xfId="20" applyFont="1" applyFill="1"/>
    <xf numFmtId="0" fontId="9" fillId="0" borderId="5" xfId="0" applyFont="1" applyBorder="1"/>
    <xf numFmtId="0" fontId="9" fillId="0" borderId="6" xfId="0" applyFont="1" applyBorder="1"/>
    <xf numFmtId="43" fontId="11" fillId="0" borderId="0" xfId="20" applyFont="1" applyFill="1"/>
    <xf numFmtId="0" fontId="9" fillId="0" borderId="0" xfId="0" applyFont="1" applyAlignment="1">
      <alignment horizontal="right"/>
    </xf>
    <xf numFmtId="43" fontId="11" fillId="0" borderId="0" xfId="0" applyNumberFormat="1" applyFont="1"/>
    <xf numFmtId="0" fontId="12" fillId="0" borderId="0" xfId="0" applyFont="1"/>
    <xf numFmtId="0" fontId="13" fillId="0" borderId="0" xfId="0" applyFont="1" applyAlignment="1">
      <alignment horizontal="right"/>
    </xf>
    <xf numFmtId="0" fontId="13" fillId="0" borderId="0" xfId="0" applyFont="1"/>
    <xf numFmtId="0" fontId="3" fillId="0" borderId="7" xfId="0" applyFont="1" applyBorder="1" applyAlignment="1">
      <alignment horizontal="right"/>
    </xf>
    <xf numFmtId="0" fontId="3" fillId="0" borderId="1" xfId="0" applyFont="1" applyBorder="1"/>
    <xf numFmtId="43" fontId="1" fillId="2" borderId="8" xfId="20" applyFont="1" applyFill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3" fontId="1" fillId="2" borderId="8" xfId="20" applyNumberFormat="1" applyFont="1" applyFill="1" applyBorder="1"/>
    <xf numFmtId="43" fontId="1" fillId="0" borderId="0" xfId="0" applyNumberFormat="1" applyFont="1" applyBorder="1"/>
    <xf numFmtId="0" fontId="1" fillId="0" borderId="0" xfId="0" applyFont="1" applyBorder="1"/>
    <xf numFmtId="43" fontId="1" fillId="0" borderId="0" xfId="2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3" fontId="1" fillId="0" borderId="4" xfId="20" applyFont="1" applyBorder="1"/>
    <xf numFmtId="43" fontId="1" fillId="0" borderId="0" xfId="20" applyFont="1" applyBorder="1"/>
    <xf numFmtId="43" fontId="1" fillId="0" borderId="4" xfId="0" applyNumberFormat="1" applyFont="1" applyBorder="1"/>
    <xf numFmtId="10" fontId="1" fillId="0" borderId="0" xfId="0" applyNumberFormat="1" applyFont="1" applyBorder="1"/>
    <xf numFmtId="0" fontId="1" fillId="0" borderId="4" xfId="0" applyFont="1" applyBorder="1"/>
    <xf numFmtId="2" fontId="1" fillId="0" borderId="4" xfId="0" applyNumberFormat="1" applyFont="1" applyBorder="1"/>
    <xf numFmtId="0" fontId="1" fillId="0" borderId="6" xfId="0" applyFont="1" applyBorder="1" applyAlignment="1">
      <alignment horizontal="right"/>
    </xf>
    <xf numFmtId="43" fontId="3" fillId="0" borderId="8" xfId="0" applyNumberFormat="1" applyFont="1" applyBorder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49" fontId="1" fillId="0" borderId="0" xfId="0" applyNumberFormat="1" applyFont="1" applyBorder="1" applyAlignment="1">
      <alignment horizontal="right"/>
    </xf>
    <xf numFmtId="0" fontId="1" fillId="0" borderId="0" xfId="0" applyFont="1"/>
    <xf numFmtId="10" fontId="1" fillId="0" borderId="0" xfId="0" applyNumberFormat="1" applyFont="1" applyBorder="1" applyAlignment="1">
      <alignment horizontal="left"/>
    </xf>
    <xf numFmtId="43" fontId="9" fillId="0" borderId="0" xfId="0" applyNumberFormat="1" applyFont="1"/>
    <xf numFmtId="0" fontId="13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Border="1"/>
    <xf numFmtId="166" fontId="1" fillId="0" borderId="0" xfId="21" applyNumberFormat="1" applyFont="1" applyAlignment="1">
      <alignment horizontal="left"/>
    </xf>
    <xf numFmtId="165" fontId="1" fillId="0" borderId="0" xfId="20" applyNumberFormat="1" applyFont="1" applyFill="1" applyBorder="1" applyAlignment="1">
      <alignment horizontal="center"/>
    </xf>
    <xf numFmtId="165" fontId="1" fillId="0" borderId="0" xfId="2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6" fillId="0" borderId="0" xfId="0" applyFont="1" applyAlignment="1">
      <alignment wrapText="1"/>
    </xf>
    <xf numFmtId="0" fontId="17" fillId="0" borderId="3" xfId="0" applyFont="1" applyBorder="1" applyAlignment="1">
      <alignment horizontal="center" wrapText="1"/>
    </xf>
    <xf numFmtId="0" fontId="17" fillId="0" borderId="9" xfId="0" applyFont="1" applyBorder="1" applyAlignment="1">
      <alignment horizontal="center" wrapText="1"/>
    </xf>
    <xf numFmtId="0" fontId="18" fillId="0" borderId="0" xfId="0" applyFont="1" applyAlignment="1">
      <alignment horizontal="center" wrapText="1"/>
    </xf>
    <xf numFmtId="0" fontId="16" fillId="0" borderId="3" xfId="0" applyFont="1" applyBorder="1" applyAlignment="1">
      <alignment wrapText="1"/>
    </xf>
    <xf numFmtId="0" fontId="16" fillId="0" borderId="5" xfId="0" applyFont="1" applyBorder="1" applyAlignment="1">
      <alignment horizontal="right" wrapText="1"/>
    </xf>
    <xf numFmtId="43" fontId="17" fillId="0" borderId="10" xfId="20" applyFont="1" applyBorder="1" applyAlignment="1">
      <alignment wrapText="1"/>
    </xf>
    <xf numFmtId="43" fontId="17" fillId="0" borderId="0" xfId="20" applyFont="1" applyAlignment="1">
      <alignment wrapText="1"/>
    </xf>
    <xf numFmtId="0" fontId="1" fillId="0" borderId="0" xfId="24" applyFont="1" applyAlignment="1">
      <alignment vertical="center"/>
      <protection/>
    </xf>
    <xf numFmtId="0" fontId="12" fillId="0" borderId="0" xfId="24" applyFont="1" applyAlignment="1">
      <alignment vertical="center"/>
      <protection/>
    </xf>
    <xf numFmtId="0" fontId="13" fillId="0" borderId="11" xfId="24" applyFont="1" applyBorder="1" applyAlignment="1">
      <alignment vertical="center"/>
      <protection/>
    </xf>
    <xf numFmtId="0" fontId="1" fillId="0" borderId="0" xfId="24" applyFont="1" applyBorder="1" applyAlignment="1">
      <alignment vertical="center"/>
      <protection/>
    </xf>
    <xf numFmtId="0" fontId="19" fillId="0" borderId="12" xfId="24" applyFont="1" applyBorder="1" applyAlignment="1">
      <alignment vertical="center"/>
      <protection/>
    </xf>
    <xf numFmtId="0" fontId="1" fillId="0" borderId="13" xfId="24" applyFont="1" applyBorder="1" applyAlignment="1">
      <alignment vertical="center"/>
      <protection/>
    </xf>
    <xf numFmtId="0" fontId="12" fillId="0" borderId="11" xfId="24" applyFont="1" applyBorder="1" applyAlignment="1">
      <alignment horizontal="centerContinuous" vertical="center"/>
      <protection/>
    </xf>
    <xf numFmtId="0" fontId="1" fillId="0" borderId="0" xfId="24" applyFont="1" applyBorder="1" applyAlignment="1">
      <alignment horizontal="centerContinuous" vertical="center"/>
      <protection/>
    </xf>
    <xf numFmtId="0" fontId="1" fillId="0" borderId="11" xfId="24" applyFont="1" applyBorder="1" applyAlignment="1">
      <alignment vertical="center"/>
      <protection/>
    </xf>
    <xf numFmtId="0" fontId="3" fillId="0" borderId="14" xfId="24" applyFont="1" applyBorder="1" applyAlignment="1">
      <alignment horizontal="centerContinuous" vertical="center"/>
      <protection/>
    </xf>
    <xf numFmtId="0" fontId="20" fillId="0" borderId="15" xfId="24" applyFont="1" applyBorder="1" applyAlignment="1">
      <alignment horizontal="centerContinuous" vertical="center"/>
      <protection/>
    </xf>
    <xf numFmtId="0" fontId="1" fillId="0" borderId="15" xfId="24" applyFont="1" applyBorder="1" applyAlignment="1">
      <alignment horizontal="centerContinuous" vertical="center"/>
      <protection/>
    </xf>
    <xf numFmtId="0" fontId="1" fillId="0" borderId="16" xfId="24" applyFont="1" applyBorder="1" applyAlignment="1">
      <alignment horizontal="centerContinuous" vertical="center"/>
      <protection/>
    </xf>
    <xf numFmtId="0" fontId="19" fillId="0" borderId="17" xfId="24" applyFont="1" applyBorder="1" applyAlignment="1">
      <alignment vertical="center"/>
      <protection/>
    </xf>
    <xf numFmtId="0" fontId="1" fillId="0" borderId="17" xfId="24" applyFont="1" applyBorder="1" applyAlignment="1">
      <alignment vertical="center"/>
      <protection/>
    </xf>
    <xf numFmtId="0" fontId="1" fillId="0" borderId="18" xfId="24" applyFont="1" applyBorder="1" applyAlignment="1">
      <alignment vertical="center"/>
      <protection/>
    </xf>
    <xf numFmtId="0" fontId="19" fillId="0" borderId="19" xfId="24" applyFont="1" applyBorder="1" applyAlignment="1">
      <alignment horizontal="centerContinuous" vertical="center"/>
      <protection/>
    </xf>
    <xf numFmtId="0" fontId="20" fillId="0" borderId="20" xfId="24" applyFont="1" applyBorder="1" applyAlignment="1">
      <alignment horizontal="center" vertical="center"/>
      <protection/>
    </xf>
    <xf numFmtId="0" fontId="19" fillId="0" borderId="21" xfId="24" applyFont="1" applyBorder="1" applyAlignment="1">
      <alignment horizontal="center" vertical="center"/>
      <protection/>
    </xf>
    <xf numFmtId="0" fontId="19" fillId="0" borderId="6" xfId="24" applyFont="1" applyBorder="1" applyAlignment="1">
      <alignment vertical="center"/>
      <protection/>
    </xf>
    <xf numFmtId="0" fontId="19" fillId="0" borderId="6" xfId="24" applyFont="1" applyBorder="1" applyAlignment="1">
      <alignment horizontal="center" vertical="center"/>
      <protection/>
    </xf>
    <xf numFmtId="0" fontId="19" fillId="0" borderId="22" xfId="24" applyFont="1" applyBorder="1" applyAlignment="1">
      <alignment horizontal="center" vertical="center"/>
      <protection/>
    </xf>
    <xf numFmtId="0" fontId="20" fillId="0" borderId="23" xfId="24" applyFont="1" applyBorder="1" applyAlignment="1">
      <alignment horizontal="center" vertical="center"/>
      <protection/>
    </xf>
    <xf numFmtId="0" fontId="1" fillId="0" borderId="24" xfId="24" applyFont="1" applyBorder="1" applyAlignment="1">
      <alignment vertical="center"/>
      <protection/>
    </xf>
    <xf numFmtId="0" fontId="1" fillId="0" borderId="25" xfId="24" applyFont="1" applyBorder="1" applyAlignment="1">
      <alignment vertical="center"/>
      <protection/>
    </xf>
    <xf numFmtId="0" fontId="21" fillId="0" borderId="26" xfId="24" applyFont="1" applyBorder="1" applyAlignment="1">
      <alignment horizontal="center" vertical="center"/>
      <protection/>
    </xf>
    <xf numFmtId="0" fontId="3" fillId="0" borderId="27" xfId="24" applyFont="1" applyBorder="1" applyAlignment="1">
      <alignment vertical="center"/>
      <protection/>
    </xf>
    <xf numFmtId="3" fontId="3" fillId="0" borderId="28" xfId="24" applyNumberFormat="1" applyFont="1" applyBorder="1" applyAlignment="1">
      <alignment horizontal="center" vertical="center"/>
      <protection/>
    </xf>
    <xf numFmtId="4" fontId="3" fillId="0" borderId="29" xfId="24" applyNumberFormat="1" applyFont="1" applyBorder="1" applyAlignment="1">
      <alignment vertical="center"/>
      <protection/>
    </xf>
    <xf numFmtId="4" fontId="3" fillId="0" borderId="30" xfId="24" applyNumberFormat="1" applyFont="1" applyBorder="1" applyAlignment="1">
      <alignment vertical="center"/>
      <protection/>
    </xf>
    <xf numFmtId="166" fontId="1" fillId="0" borderId="30" xfId="23" applyNumberFormat="1" applyFont="1" applyBorder="1" applyAlignment="1">
      <alignment horizontal="right" vertical="center"/>
    </xf>
    <xf numFmtId="0" fontId="21" fillId="0" borderId="31" xfId="24" applyFont="1" applyBorder="1" applyAlignment="1">
      <alignment horizontal="center" vertical="center"/>
      <protection/>
    </xf>
    <xf numFmtId="0" fontId="3" fillId="0" borderId="32" xfId="24" applyFont="1" applyBorder="1" applyAlignment="1">
      <alignment vertical="center"/>
      <protection/>
    </xf>
    <xf numFmtId="3" fontId="3" fillId="0" borderId="33" xfId="24" applyNumberFormat="1" applyFont="1" applyBorder="1" applyAlignment="1">
      <alignment horizontal="center" vertical="center"/>
      <protection/>
    </xf>
    <xf numFmtId="4" fontId="3" fillId="0" borderId="34" xfId="24" applyNumberFormat="1" applyFont="1" applyBorder="1" applyAlignment="1">
      <alignment vertical="center"/>
      <protection/>
    </xf>
    <xf numFmtId="4" fontId="3" fillId="0" borderId="35" xfId="24" applyNumberFormat="1" applyFont="1" applyBorder="1" applyAlignment="1">
      <alignment vertical="center"/>
      <protection/>
    </xf>
    <xf numFmtId="166" fontId="1" fillId="0" borderId="35" xfId="23" applyNumberFormat="1" applyFont="1" applyBorder="1" applyAlignment="1">
      <alignment horizontal="right" vertical="center"/>
    </xf>
    <xf numFmtId="39" fontId="22" fillId="0" borderId="0" xfId="24" applyNumberFormat="1" applyFont="1" applyBorder="1" applyAlignment="1">
      <alignment horizontal="center" vertical="center"/>
      <protection/>
    </xf>
    <xf numFmtId="169" fontId="12" fillId="0" borderId="13" xfId="24" applyNumberFormat="1" applyFont="1" applyBorder="1" applyAlignment="1">
      <alignment horizontal="center" vertical="center"/>
      <protection/>
    </xf>
    <xf numFmtId="0" fontId="21" fillId="0" borderId="36" xfId="24" applyFont="1" applyBorder="1" applyAlignment="1">
      <alignment horizontal="center" vertical="center"/>
      <protection/>
    </xf>
    <xf numFmtId="0" fontId="3" fillId="0" borderId="37" xfId="24" applyFont="1" applyBorder="1" applyAlignment="1">
      <alignment vertical="center"/>
      <protection/>
    </xf>
    <xf numFmtId="3" fontId="3" fillId="0" borderId="38" xfId="24" applyNumberFormat="1" applyFont="1" applyBorder="1" applyAlignment="1">
      <alignment horizontal="center" vertical="center"/>
      <protection/>
    </xf>
    <xf numFmtId="4" fontId="3" fillId="0" borderId="39" xfId="24" applyNumberFormat="1" applyFont="1" applyBorder="1" applyAlignment="1">
      <alignment vertical="center"/>
      <protection/>
    </xf>
    <xf numFmtId="4" fontId="3" fillId="0" borderId="40" xfId="24" applyNumberFormat="1" applyFont="1" applyBorder="1" applyAlignment="1">
      <alignment vertical="center"/>
      <protection/>
    </xf>
    <xf numFmtId="0" fontId="21" fillId="0" borderId="41" xfId="24" applyFont="1" applyBorder="1" applyAlignment="1">
      <alignment horizontal="center" vertical="center"/>
      <protection/>
    </xf>
    <xf numFmtId="0" fontId="3" fillId="0" borderId="42" xfId="24" applyFont="1" applyBorder="1" applyAlignment="1">
      <alignment vertical="center"/>
      <protection/>
    </xf>
    <xf numFmtId="3" fontId="3" fillId="0" borderId="43" xfId="24" applyNumberFormat="1" applyFont="1" applyBorder="1" applyAlignment="1">
      <alignment horizontal="center" vertical="center"/>
      <protection/>
    </xf>
    <xf numFmtId="4" fontId="3" fillId="0" borderId="44" xfId="24" applyNumberFormat="1" applyFont="1" applyBorder="1" applyAlignment="1">
      <alignment vertical="center"/>
      <protection/>
    </xf>
    <xf numFmtId="4" fontId="3" fillId="0" borderId="45" xfId="24" applyNumberFormat="1" applyFont="1" applyBorder="1" applyAlignment="1">
      <alignment vertical="center"/>
      <protection/>
    </xf>
    <xf numFmtId="166" fontId="1" fillId="0" borderId="45" xfId="23" applyNumberFormat="1" applyFont="1" applyBorder="1" applyAlignment="1">
      <alignment horizontal="right" vertical="center"/>
    </xf>
    <xf numFmtId="0" fontId="24" fillId="0" borderId="46" xfId="24" applyFont="1" applyBorder="1" applyAlignment="1">
      <alignment horizontal="center" vertical="center"/>
      <protection/>
    </xf>
    <xf numFmtId="4" fontId="3" fillId="0" borderId="47" xfId="24" applyNumberFormat="1" applyFont="1" applyBorder="1" applyAlignment="1">
      <alignment vertical="center"/>
      <protection/>
    </xf>
    <xf numFmtId="166" fontId="3" fillId="0" borderId="48" xfId="23" applyNumberFormat="1" applyFont="1" applyBorder="1" applyAlignment="1">
      <alignment vertical="center"/>
    </xf>
    <xf numFmtId="0" fontId="3" fillId="0" borderId="11" xfId="24" applyFont="1" applyBorder="1" applyAlignment="1">
      <alignment horizontal="centerContinuous" vertical="center"/>
      <protection/>
    </xf>
    <xf numFmtId="0" fontId="20" fillId="0" borderId="0" xfId="24" applyFont="1" applyBorder="1" applyAlignment="1">
      <alignment horizontal="centerContinuous" vertical="center"/>
      <protection/>
    </xf>
    <xf numFmtId="0" fontId="3" fillId="0" borderId="0" xfId="24" applyFont="1" applyBorder="1" applyAlignment="1">
      <alignment horizontal="centerContinuous" vertical="center"/>
      <protection/>
    </xf>
    <xf numFmtId="0" fontId="3" fillId="0" borderId="49" xfId="24" applyFont="1" applyBorder="1" applyAlignment="1">
      <alignment horizontal="centerContinuous" vertical="center"/>
      <protection/>
    </xf>
    <xf numFmtId="0" fontId="13" fillId="0" borderId="0" xfId="24" applyFont="1" applyBorder="1" applyAlignment="1">
      <alignment horizontal="center" vertical="center"/>
      <protection/>
    </xf>
    <xf numFmtId="0" fontId="3" fillId="0" borderId="50" xfId="24" applyFont="1" applyBorder="1" applyAlignment="1">
      <alignment horizontal="center" vertical="center"/>
      <protection/>
    </xf>
    <xf numFmtId="0" fontId="1" fillId="0" borderId="6" xfId="24" applyFont="1" applyBorder="1" applyAlignment="1">
      <alignment horizontal="center" vertical="center"/>
      <protection/>
    </xf>
    <xf numFmtId="0" fontId="1" fillId="0" borderId="22" xfId="24" applyFont="1" applyBorder="1" applyAlignment="1">
      <alignment horizontal="center" vertical="center"/>
      <protection/>
    </xf>
    <xf numFmtId="0" fontId="3" fillId="0" borderId="23" xfId="24" applyFont="1" applyBorder="1" applyAlignment="1">
      <alignment horizontal="center" vertical="center"/>
      <protection/>
    </xf>
    <xf numFmtId="0" fontId="3" fillId="0" borderId="28" xfId="24" applyFont="1" applyBorder="1" applyAlignment="1">
      <alignment vertical="center"/>
      <protection/>
    </xf>
    <xf numFmtId="4" fontId="3" fillId="0" borderId="28" xfId="24" applyNumberFormat="1" applyFont="1" applyBorder="1" applyAlignment="1">
      <alignment vertical="center"/>
      <protection/>
    </xf>
    <xf numFmtId="166" fontId="1" fillId="0" borderId="30" xfId="23" applyNumberFormat="1" applyFont="1" applyBorder="1" applyAlignment="1">
      <alignment vertical="center"/>
    </xf>
    <xf numFmtId="0" fontId="1" fillId="0" borderId="51" xfId="24" applyFont="1" applyBorder="1" applyAlignment="1">
      <alignment vertical="center"/>
      <protection/>
    </xf>
    <xf numFmtId="0" fontId="1" fillId="0" borderId="52" xfId="24" applyFont="1" applyBorder="1" applyAlignment="1">
      <alignment vertical="center"/>
      <protection/>
    </xf>
    <xf numFmtId="0" fontId="21" fillId="0" borderId="53" xfId="24" applyFont="1" applyBorder="1" applyAlignment="1">
      <alignment horizontal="center" vertical="center"/>
      <protection/>
    </xf>
    <xf numFmtId="0" fontId="3" fillId="0" borderId="54" xfId="24" applyFont="1" applyBorder="1" applyAlignment="1">
      <alignment vertical="center"/>
      <protection/>
    </xf>
    <xf numFmtId="4" fontId="3" fillId="0" borderId="54" xfId="24" applyNumberFormat="1" applyFont="1" applyBorder="1" applyAlignment="1">
      <alignment vertical="center"/>
      <protection/>
    </xf>
    <xf numFmtId="4" fontId="3" fillId="0" borderId="55" xfId="24" applyNumberFormat="1" applyFont="1" applyBorder="1" applyAlignment="1">
      <alignment vertical="center"/>
      <protection/>
    </xf>
    <xf numFmtId="4" fontId="3" fillId="0" borderId="56" xfId="24" applyNumberFormat="1" applyFont="1" applyBorder="1" applyAlignment="1">
      <alignment vertical="center"/>
      <protection/>
    </xf>
    <xf numFmtId="166" fontId="1" fillId="0" borderId="35" xfId="23" applyNumberFormat="1" applyFont="1" applyBorder="1" applyAlignment="1">
      <alignment vertical="center"/>
    </xf>
    <xf numFmtId="0" fontId="3" fillId="0" borderId="33" xfId="24" applyFont="1" applyBorder="1" applyAlignment="1">
      <alignment vertical="center"/>
      <protection/>
    </xf>
    <xf numFmtId="4" fontId="3" fillId="0" borderId="33" xfId="24" applyNumberFormat="1" applyFont="1" applyBorder="1" applyAlignment="1">
      <alignment vertical="center"/>
      <protection/>
    </xf>
    <xf numFmtId="0" fontId="3" fillId="0" borderId="43" xfId="24" applyFont="1" applyBorder="1" applyAlignment="1">
      <alignment vertical="center"/>
      <protection/>
    </xf>
    <xf numFmtId="4" fontId="3" fillId="0" borderId="43" xfId="24" applyNumberFormat="1" applyFont="1" applyBorder="1" applyAlignment="1">
      <alignment vertical="center"/>
      <protection/>
    </xf>
    <xf numFmtId="166" fontId="1" fillId="0" borderId="45" xfId="23" applyNumberFormat="1" applyFont="1" applyBorder="1" applyAlignment="1">
      <alignment vertical="center"/>
    </xf>
    <xf numFmtId="0" fontId="21" fillId="0" borderId="57" xfId="24" applyFont="1" applyBorder="1" applyAlignment="1">
      <alignment horizontal="center" vertical="center"/>
      <protection/>
    </xf>
    <xf numFmtId="4" fontId="3" fillId="0" borderId="23" xfId="24" applyNumberFormat="1" applyFont="1" applyBorder="1" applyAlignment="1">
      <alignment vertical="center"/>
      <protection/>
    </xf>
    <xf numFmtId="166" fontId="1" fillId="0" borderId="23" xfId="23" applyNumberFormat="1" applyFont="1" applyBorder="1" applyAlignment="1">
      <alignment vertical="center"/>
    </xf>
    <xf numFmtId="4" fontId="3" fillId="0" borderId="58" xfId="24" applyNumberFormat="1" applyFont="1" applyBorder="1" applyAlignment="1">
      <alignment vertical="center"/>
      <protection/>
    </xf>
    <xf numFmtId="166" fontId="1" fillId="0" borderId="56" xfId="23" applyNumberFormat="1" applyFont="1" applyBorder="1" applyAlignment="1">
      <alignment vertical="center"/>
    </xf>
    <xf numFmtId="4" fontId="1" fillId="0" borderId="0" xfId="24" applyNumberFormat="1" applyFont="1" applyBorder="1" applyAlignment="1">
      <alignment vertical="center"/>
      <protection/>
    </xf>
    <xf numFmtId="0" fontId="21" fillId="0" borderId="59" xfId="24" applyFont="1" applyBorder="1" applyAlignment="1">
      <alignment horizontal="center" vertical="center"/>
      <protection/>
    </xf>
    <xf numFmtId="0" fontId="3" fillId="0" borderId="0" xfId="24" applyFont="1" applyBorder="1" applyAlignment="1">
      <alignment vertical="center"/>
      <protection/>
    </xf>
    <xf numFmtId="4" fontId="3" fillId="0" borderId="6" xfId="24" applyNumberFormat="1" applyFont="1" applyBorder="1" applyAlignment="1">
      <alignment vertical="center"/>
      <protection/>
    </xf>
    <xf numFmtId="4" fontId="3" fillId="0" borderId="49" xfId="24" applyNumberFormat="1" applyFont="1" applyBorder="1" applyAlignment="1">
      <alignment vertical="center"/>
      <protection/>
    </xf>
    <xf numFmtId="0" fontId="25" fillId="0" borderId="60" xfId="24" applyFont="1" applyBorder="1" applyAlignment="1">
      <alignment horizontal="center" vertical="center"/>
      <protection/>
    </xf>
    <xf numFmtId="166" fontId="3" fillId="0" borderId="23" xfId="23" applyNumberFormat="1" applyFont="1" applyBorder="1" applyAlignment="1">
      <alignment vertical="center"/>
    </xf>
    <xf numFmtId="0" fontId="1" fillId="0" borderId="61" xfId="24" applyFont="1" applyBorder="1" applyAlignment="1">
      <alignment horizontal="center" vertical="center"/>
      <protection/>
    </xf>
    <xf numFmtId="0" fontId="20" fillId="0" borderId="62" xfId="24" applyFont="1" applyBorder="1" applyAlignment="1">
      <alignment vertical="center"/>
      <protection/>
    </xf>
    <xf numFmtId="0" fontId="1" fillId="0" borderId="62" xfId="24" applyFont="1" applyBorder="1" applyAlignment="1">
      <alignment vertical="center"/>
      <protection/>
    </xf>
    <xf numFmtId="0" fontId="25" fillId="0" borderId="63" xfId="24" applyFont="1" applyBorder="1" applyAlignment="1">
      <alignment horizontal="center" vertical="center"/>
      <protection/>
    </xf>
    <xf numFmtId="4" fontId="3" fillId="0" borderId="64" xfId="24" applyNumberFormat="1" applyFont="1" applyBorder="1" applyAlignment="1">
      <alignment vertical="center"/>
      <protection/>
    </xf>
    <xf numFmtId="0" fontId="1" fillId="0" borderId="65" xfId="24" applyFont="1" applyBorder="1" applyAlignment="1">
      <alignment horizontal="center" vertical="center"/>
      <protection/>
    </xf>
    <xf numFmtId="0" fontId="3" fillId="0" borderId="66" xfId="24" applyFont="1" applyBorder="1" applyAlignment="1">
      <alignment horizontal="centerContinuous" vertical="center"/>
      <protection/>
    </xf>
    <xf numFmtId="0" fontId="1" fillId="0" borderId="67" xfId="24" applyFont="1" applyBorder="1" applyAlignment="1">
      <alignment horizontal="centerContinuous" vertical="center"/>
      <protection/>
    </xf>
    <xf numFmtId="0" fontId="1" fillId="0" borderId="51" xfId="24" applyFont="1" applyBorder="1" applyAlignment="1">
      <alignment horizontal="centerContinuous" vertical="center"/>
      <protection/>
    </xf>
    <xf numFmtId="0" fontId="1" fillId="0" borderId="68" xfId="24" applyFont="1" applyBorder="1" applyAlignment="1">
      <alignment horizontal="centerContinuous" vertical="center"/>
      <protection/>
    </xf>
    <xf numFmtId="0" fontId="1" fillId="0" borderId="69" xfId="24" applyFont="1" applyBorder="1" applyAlignment="1">
      <alignment horizontal="centerContinuous" vertical="center"/>
      <protection/>
    </xf>
    <xf numFmtId="0" fontId="21" fillId="0" borderId="61" xfId="24" applyFont="1" applyBorder="1" applyAlignment="1">
      <alignment horizontal="centerContinuous" vertical="center"/>
      <protection/>
    </xf>
    <xf numFmtId="0" fontId="24" fillId="0" borderId="70" xfId="24" applyFont="1" applyBorder="1" applyAlignment="1">
      <alignment horizontal="centerContinuous" vertical="center"/>
      <protection/>
    </xf>
    <xf numFmtId="0" fontId="1" fillId="0" borderId="71" xfId="24" applyFont="1" applyBorder="1" applyAlignment="1">
      <alignment horizontal="centerContinuous" vertical="center"/>
      <protection/>
    </xf>
    <xf numFmtId="0" fontId="3" fillId="0" borderId="12" xfId="24" applyFont="1" applyBorder="1" applyAlignment="1">
      <alignment horizontal="left" vertical="center"/>
      <protection/>
    </xf>
    <xf numFmtId="0" fontId="1" fillId="0" borderId="13" xfId="24" applyFont="1" applyBorder="1" applyAlignment="1">
      <alignment horizontal="centerContinuous" vertical="center"/>
      <protection/>
    </xf>
    <xf numFmtId="0" fontId="21" fillId="0" borderId="72" xfId="24" applyFont="1" applyBorder="1" applyAlignment="1">
      <alignment horizontal="center" vertical="center"/>
      <protection/>
    </xf>
    <xf numFmtId="0" fontId="1" fillId="0" borderId="38" xfId="24" applyFont="1" applyBorder="1" applyAlignment="1">
      <alignment vertical="center"/>
      <protection/>
    </xf>
    <xf numFmtId="4" fontId="1" fillId="0" borderId="73" xfId="24" applyNumberFormat="1" applyFont="1" applyBorder="1" applyAlignment="1">
      <alignment vertical="center"/>
      <protection/>
    </xf>
    <xf numFmtId="0" fontId="26" fillId="0" borderId="74" xfId="24" applyFont="1" applyBorder="1" applyAlignment="1">
      <alignment vertical="center"/>
      <protection/>
    </xf>
    <xf numFmtId="0" fontId="21" fillId="0" borderId="36" xfId="24" applyFont="1" applyBorder="1" applyAlignment="1" applyProtection="1">
      <alignment horizontal="center" vertical="center"/>
      <protection/>
    </xf>
    <xf numFmtId="0" fontId="21" fillId="0" borderId="60" xfId="24" applyFont="1" applyBorder="1" applyAlignment="1">
      <alignment horizontal="center" vertical="center"/>
      <protection/>
    </xf>
    <xf numFmtId="0" fontId="3" fillId="0" borderId="62" xfId="24" applyFont="1" applyBorder="1" applyAlignment="1">
      <alignment vertical="center"/>
      <protection/>
    </xf>
    <xf numFmtId="10" fontId="3" fillId="0" borderId="75" xfId="23" applyNumberFormat="1" applyFont="1" applyBorder="1" applyAlignment="1">
      <alignment vertical="center"/>
    </xf>
    <xf numFmtId="0" fontId="1" fillId="0" borderId="76" xfId="24" applyFont="1" applyBorder="1" applyAlignment="1">
      <alignment vertical="center"/>
      <protection/>
    </xf>
    <xf numFmtId="172" fontId="3" fillId="0" borderId="77" xfId="24" applyNumberFormat="1" applyFont="1" applyBorder="1" applyAlignment="1">
      <alignment horizontal="center" vertical="center"/>
      <protection/>
    </xf>
    <xf numFmtId="0" fontId="21" fillId="0" borderId="78" xfId="24" applyFont="1" applyBorder="1" applyAlignment="1">
      <alignment horizontal="center" vertical="center"/>
      <protection/>
    </xf>
    <xf numFmtId="0" fontId="1" fillId="0" borderId="79" xfId="24" applyFont="1" applyBorder="1" applyAlignment="1">
      <alignment vertical="center"/>
      <protection/>
    </xf>
    <xf numFmtId="172" fontId="3" fillId="0" borderId="80" xfId="24" applyNumberFormat="1" applyFont="1" applyBorder="1" applyAlignment="1">
      <alignment horizontal="center" vertical="center"/>
      <protection/>
    </xf>
    <xf numFmtId="0" fontId="1" fillId="0" borderId="81" xfId="24" applyFont="1" applyBorder="1" applyAlignment="1">
      <alignment vertical="center"/>
      <protection/>
    </xf>
    <xf numFmtId="0" fontId="1" fillId="0" borderId="82" xfId="24" applyFont="1" applyBorder="1" applyAlignment="1">
      <alignment vertical="center"/>
      <protection/>
    </xf>
    <xf numFmtId="0" fontId="1" fillId="0" borderId="83" xfId="24" applyFont="1" applyBorder="1" applyAlignment="1">
      <alignment vertical="center"/>
      <protection/>
    </xf>
    <xf numFmtId="0" fontId="27" fillId="0" borderId="0" xfId="0" applyFont="1"/>
    <xf numFmtId="0" fontId="28" fillId="0" borderId="0" xfId="0" applyFont="1" applyFill="1"/>
    <xf numFmtId="0" fontId="29" fillId="0" borderId="0" xfId="0" applyFont="1"/>
    <xf numFmtId="0" fontId="23" fillId="0" borderId="7" xfId="0" applyFont="1" applyBorder="1"/>
    <xf numFmtId="0" fontId="23" fillId="0" borderId="1" xfId="0" applyFont="1" applyBorder="1"/>
    <xf numFmtId="0" fontId="30" fillId="0" borderId="1" xfId="0" applyFont="1" applyBorder="1"/>
    <xf numFmtId="0" fontId="30" fillId="0" borderId="2" xfId="0" applyFont="1" applyBorder="1"/>
    <xf numFmtId="0" fontId="30" fillId="0" borderId="0" xfId="0" applyFont="1"/>
    <xf numFmtId="0" fontId="31" fillId="0" borderId="3" xfId="0" applyFont="1" applyBorder="1"/>
    <xf numFmtId="0" fontId="30" fillId="0" borderId="0" xfId="0" applyFont="1" applyBorder="1"/>
    <xf numFmtId="0" fontId="30" fillId="0" borderId="4" xfId="0" applyFont="1" applyBorder="1" applyAlignment="1">
      <alignment/>
    </xf>
    <xf numFmtId="0" fontId="30" fillId="0" borderId="0" xfId="0" applyFont="1" applyFill="1" applyBorder="1" applyAlignment="1">
      <alignment horizontal="left"/>
    </xf>
    <xf numFmtId="0" fontId="30" fillId="0" borderId="4" xfId="0" applyFont="1" applyBorder="1"/>
    <xf numFmtId="0" fontId="32" fillId="0" borderId="0" xfId="0" applyFont="1" applyBorder="1" applyAlignment="1">
      <alignment horizontal="right"/>
    </xf>
    <xf numFmtId="0" fontId="31" fillId="0" borderId="5" xfId="0" applyFont="1" applyBorder="1"/>
    <xf numFmtId="0" fontId="31" fillId="0" borderId="0" xfId="0" applyFont="1"/>
    <xf numFmtId="0" fontId="30" fillId="0" borderId="0" xfId="0" applyFont="1" applyFill="1" applyBorder="1" applyAlignment="1">
      <alignment horizontal="center"/>
    </xf>
    <xf numFmtId="4" fontId="30" fillId="0" borderId="0" xfId="0" applyNumberFormat="1" applyFont="1" applyBorder="1" applyAlignment="1">
      <alignment horizontal="center"/>
    </xf>
    <xf numFmtId="0" fontId="31" fillId="0" borderId="0" xfId="0" applyFont="1" applyBorder="1"/>
    <xf numFmtId="168" fontId="30" fillId="0" borderId="0" xfId="0" applyNumberFormat="1" applyFont="1" applyBorder="1" applyAlignment="1">
      <alignment horizontal="center"/>
    </xf>
    <xf numFmtId="0" fontId="23" fillId="0" borderId="3" xfId="0" applyFont="1" applyBorder="1" applyAlignment="1">
      <alignment/>
    </xf>
    <xf numFmtId="0" fontId="32" fillId="0" borderId="0" xfId="0" applyFont="1" applyBorder="1" applyAlignment="1">
      <alignment/>
    </xf>
    <xf numFmtId="20" fontId="32" fillId="0" borderId="0" xfId="0" applyNumberFormat="1" applyFont="1" applyBorder="1" applyAlignment="1">
      <alignment horizontal="left"/>
    </xf>
    <xf numFmtId="0" fontId="30" fillId="0" borderId="0" xfId="0" applyFont="1" applyAlignment="1">
      <alignment horizontal="right"/>
    </xf>
    <xf numFmtId="0" fontId="30" fillId="0" borderId="0" xfId="0" applyFont="1" applyAlignment="1">
      <alignment horizontal="left"/>
    </xf>
    <xf numFmtId="0" fontId="23" fillId="0" borderId="0" xfId="0" applyFont="1" applyBorder="1"/>
    <xf numFmtId="0" fontId="16" fillId="0" borderId="84" xfId="0" applyFont="1" applyBorder="1" applyAlignment="1">
      <alignment wrapText="1"/>
    </xf>
    <xf numFmtId="0" fontId="30" fillId="0" borderId="0" xfId="0" applyFont="1" applyBorder="1" applyAlignment="1">
      <alignment horizontal="right"/>
    </xf>
    <xf numFmtId="0" fontId="30" fillId="0" borderId="0" xfId="0" applyFont="1" applyBorder="1" applyAlignment="1">
      <alignment/>
    </xf>
    <xf numFmtId="0" fontId="31" fillId="0" borderId="0" xfId="0" applyFont="1" applyFill="1" applyBorder="1" applyAlignment="1">
      <alignment horizontal="left"/>
    </xf>
    <xf numFmtId="0" fontId="31" fillId="0" borderId="6" xfId="0" applyFont="1" applyFill="1" applyBorder="1" applyAlignment="1">
      <alignment horizontal="left"/>
    </xf>
    <xf numFmtId="0" fontId="30" fillId="0" borderId="4" xfId="0" applyFont="1" applyFill="1" applyBorder="1"/>
    <xf numFmtId="0" fontId="30" fillId="0" borderId="85" xfId="0" applyFont="1" applyBorder="1"/>
    <xf numFmtId="0" fontId="34" fillId="0" borderId="0" xfId="0" applyFont="1"/>
    <xf numFmtId="0" fontId="16" fillId="0" borderId="0" xfId="0" applyFont="1"/>
    <xf numFmtId="0" fontId="28" fillId="0" borderId="0" xfId="0" applyFont="1"/>
    <xf numFmtId="0" fontId="35" fillId="0" borderId="0" xfId="0" applyFont="1"/>
    <xf numFmtId="0" fontId="16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6" fillId="0" borderId="3" xfId="0" applyFont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16" fillId="0" borderId="86" xfId="0" applyFont="1" applyBorder="1" applyAlignment="1">
      <alignment vertical="center"/>
    </xf>
    <xf numFmtId="0" fontId="16" fillId="0" borderId="87" xfId="0" applyFont="1" applyBorder="1" applyAlignment="1">
      <alignment horizontal="center" vertical="center"/>
    </xf>
    <xf numFmtId="0" fontId="16" fillId="0" borderId="88" xfId="0" applyFont="1" applyBorder="1" applyAlignment="1">
      <alignment horizontal="right" vertical="center"/>
    </xf>
    <xf numFmtId="3" fontId="16" fillId="0" borderId="89" xfId="0" applyNumberFormat="1" applyFont="1" applyBorder="1" applyAlignment="1">
      <alignment horizontal="left" vertical="center"/>
    </xf>
    <xf numFmtId="0" fontId="16" fillId="0" borderId="89" xfId="0" applyFont="1" applyBorder="1" applyAlignment="1">
      <alignment horizontal="left" vertical="center"/>
    </xf>
    <xf numFmtId="0" fontId="16" fillId="0" borderId="89" xfId="0" applyFont="1" applyBorder="1" applyAlignment="1">
      <alignment vertical="center"/>
    </xf>
    <xf numFmtId="0" fontId="16" fillId="0" borderId="90" xfId="0" applyFont="1" applyBorder="1" applyAlignment="1">
      <alignment vertical="center"/>
    </xf>
    <xf numFmtId="0" fontId="16" fillId="0" borderId="3" xfId="0" applyFont="1" applyBorder="1" applyAlignment="1">
      <alignment vertical="center"/>
    </xf>
    <xf numFmtId="0" fontId="16" fillId="0" borderId="86" xfId="0" applyFont="1" applyBorder="1" applyAlignment="1">
      <alignment horizontal="center" vertical="center"/>
    </xf>
    <xf numFmtId="0" fontId="16" fillId="0" borderId="48" xfId="0" applyFont="1" applyBorder="1" applyAlignment="1">
      <alignment horizontal="center" vertical="center"/>
    </xf>
    <xf numFmtId="0" fontId="16" fillId="0" borderId="91" xfId="0" applyFont="1" applyBorder="1" applyAlignment="1">
      <alignment horizontal="center" vertical="center"/>
    </xf>
    <xf numFmtId="0" fontId="16" fillId="0" borderId="76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20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92" xfId="0" applyFont="1" applyBorder="1" applyAlignment="1">
      <alignment vertical="center"/>
    </xf>
    <xf numFmtId="0" fontId="16" fillId="0" borderId="82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93" xfId="0" applyFont="1" applyBorder="1" applyAlignment="1">
      <alignment horizontal="center" vertical="center"/>
    </xf>
    <xf numFmtId="0" fontId="16" fillId="0" borderId="81" xfId="0" applyFont="1" applyBorder="1" applyAlignment="1">
      <alignment horizontal="center" vertical="center"/>
    </xf>
    <xf numFmtId="43" fontId="16" fillId="0" borderId="0" xfId="20" applyNumberFormat="1" applyFont="1" applyFill="1" applyBorder="1" applyAlignment="1">
      <alignment horizontal="center" vertical="center"/>
    </xf>
    <xf numFmtId="43" fontId="16" fillId="0" borderId="49" xfId="20" applyFont="1" applyFill="1" applyBorder="1" applyAlignment="1">
      <alignment vertical="center"/>
    </xf>
    <xf numFmtId="43" fontId="16" fillId="0" borderId="58" xfId="20" applyFont="1" applyFill="1" applyBorder="1" applyAlignment="1">
      <alignment vertical="center"/>
    </xf>
    <xf numFmtId="43" fontId="16" fillId="0" borderId="0" xfId="20" applyFont="1" applyFill="1" applyBorder="1" applyAlignment="1">
      <alignment vertical="center"/>
    </xf>
    <xf numFmtId="43" fontId="16" fillId="2" borderId="61" xfId="20" applyFont="1" applyFill="1" applyBorder="1" applyAlignment="1">
      <alignment vertical="center"/>
    </xf>
    <xf numFmtId="174" fontId="16" fillId="2" borderId="8" xfId="20" applyNumberFormat="1" applyFont="1" applyFill="1" applyBorder="1" applyAlignment="1">
      <alignment vertical="center"/>
    </xf>
    <xf numFmtId="0" fontId="16" fillId="0" borderId="84" xfId="0" applyFont="1" applyBorder="1" applyAlignment="1">
      <alignment vertical="center"/>
    </xf>
    <xf numFmtId="43" fontId="16" fillId="0" borderId="24" xfId="20" applyNumberFormat="1" applyFont="1" applyFill="1" applyBorder="1" applyAlignment="1">
      <alignment horizontal="center" vertical="center"/>
    </xf>
    <xf numFmtId="43" fontId="16" fillId="0" borderId="73" xfId="20" applyFont="1" applyFill="1" applyBorder="1" applyAlignment="1">
      <alignment vertical="center"/>
    </xf>
    <xf numFmtId="0" fontId="16" fillId="0" borderId="86" xfId="0" applyFont="1" applyBorder="1" applyAlignment="1">
      <alignment horizontal="right" vertical="center"/>
    </xf>
    <xf numFmtId="0" fontId="16" fillId="3" borderId="24" xfId="0" applyFont="1" applyFill="1" applyBorder="1" applyAlignment="1">
      <alignment horizontal="center" vertical="center"/>
    </xf>
    <xf numFmtId="165" fontId="16" fillId="3" borderId="74" xfId="20" applyNumberFormat="1" applyFont="1" applyFill="1" applyBorder="1" applyAlignment="1">
      <alignment horizontal="center" vertical="center"/>
    </xf>
    <xf numFmtId="1" fontId="16" fillId="3" borderId="94" xfId="0" applyNumberFormat="1" applyFont="1" applyFill="1" applyBorder="1" applyAlignment="1">
      <alignment horizontal="center" vertical="center"/>
    </xf>
    <xf numFmtId="43" fontId="16" fillId="0" borderId="48" xfId="20" applyFont="1" applyFill="1" applyBorder="1" applyAlignment="1">
      <alignment horizontal="center" vertical="center"/>
    </xf>
    <xf numFmtId="1" fontId="16" fillId="0" borderId="48" xfId="0" applyNumberFormat="1" applyFont="1" applyFill="1" applyBorder="1" applyAlignment="1">
      <alignment horizontal="center" vertical="center"/>
    </xf>
    <xf numFmtId="43" fontId="16" fillId="0" borderId="24" xfId="0" applyNumberFormat="1" applyFont="1" applyFill="1" applyBorder="1" applyAlignment="1">
      <alignment vertical="center"/>
    </xf>
    <xf numFmtId="0" fontId="16" fillId="0" borderId="95" xfId="0" applyFont="1" applyBorder="1" applyAlignment="1">
      <alignment horizontal="right" vertical="center"/>
    </xf>
    <xf numFmtId="0" fontId="16" fillId="3" borderId="6" xfId="0" applyFont="1" applyFill="1" applyBorder="1" applyAlignment="1">
      <alignment horizontal="right" vertical="center"/>
    </xf>
    <xf numFmtId="43" fontId="16" fillId="3" borderId="47" xfId="0" applyNumberFormat="1" applyFont="1" applyFill="1" applyBorder="1" applyAlignment="1">
      <alignment vertical="center"/>
    </xf>
    <xf numFmtId="43" fontId="16" fillId="0" borderId="68" xfId="20" applyFont="1" applyFill="1" applyBorder="1" applyAlignment="1">
      <alignment vertical="center"/>
    </xf>
    <xf numFmtId="43" fontId="16" fillId="3" borderId="96" xfId="0" applyNumberFormat="1" applyFont="1" applyFill="1" applyBorder="1" applyAlignment="1">
      <alignment vertical="center"/>
    </xf>
    <xf numFmtId="43" fontId="16" fillId="0" borderId="97" xfId="0" applyNumberFormat="1" applyFont="1" applyFill="1" applyBorder="1" applyAlignment="1">
      <alignment vertical="center"/>
    </xf>
    <xf numFmtId="43" fontId="16" fillId="0" borderId="68" xfId="0" applyNumberFormat="1" applyFont="1" applyFill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7" fillId="0" borderId="0" xfId="0" applyFont="1" applyBorder="1" applyAlignment="1">
      <alignment horizontal="right" vertical="center"/>
    </xf>
    <xf numFmtId="0" fontId="34" fillId="0" borderId="0" xfId="0" applyFont="1" applyAlignment="1">
      <alignment vertical="center"/>
    </xf>
    <xf numFmtId="0" fontId="34" fillId="0" borderId="0" xfId="0" applyFont="1" applyAlignment="1">
      <alignment/>
    </xf>
    <xf numFmtId="0" fontId="34" fillId="0" borderId="0" xfId="24" applyFont="1" applyAlignment="1">
      <alignment vertical="center"/>
      <protection/>
    </xf>
    <xf numFmtId="43" fontId="3" fillId="0" borderId="0" xfId="20" applyFont="1" applyBorder="1" applyAlignment="1">
      <alignment vertical="center"/>
    </xf>
    <xf numFmtId="10" fontId="3" fillId="2" borderId="98" xfId="23" applyNumberFormat="1" applyFont="1" applyFill="1" applyBorder="1" applyAlignment="1">
      <alignment vertical="center"/>
    </xf>
    <xf numFmtId="10" fontId="3" fillId="2" borderId="77" xfId="23" applyNumberFormat="1" applyFont="1" applyFill="1" applyBorder="1" applyAlignment="1">
      <alignment vertical="center"/>
    </xf>
    <xf numFmtId="43" fontId="16" fillId="2" borderId="99" xfId="20" applyFont="1" applyFill="1" applyBorder="1" applyAlignment="1">
      <alignment wrapText="1"/>
    </xf>
    <xf numFmtId="43" fontId="34" fillId="0" borderId="0" xfId="20" applyFont="1" applyAlignment="1">
      <alignment/>
    </xf>
    <xf numFmtId="43" fontId="16" fillId="0" borderId="0" xfId="20" applyFont="1" applyAlignment="1">
      <alignment wrapText="1"/>
    </xf>
    <xf numFmtId="43" fontId="17" fillId="0" borderId="99" xfId="20" applyFont="1" applyBorder="1" applyAlignment="1">
      <alignment horizontal="center" wrapText="1"/>
    </xf>
    <xf numFmtId="43" fontId="17" fillId="0" borderId="100" xfId="20" applyFont="1" applyBorder="1" applyAlignment="1">
      <alignment horizontal="center" wrapText="1"/>
    </xf>
    <xf numFmtId="43" fontId="16" fillId="2" borderId="101" xfId="20" applyFont="1" applyFill="1" applyBorder="1" applyAlignment="1">
      <alignment wrapText="1"/>
    </xf>
    <xf numFmtId="9" fontId="3" fillId="2" borderId="40" xfId="21" applyFont="1" applyFill="1" applyBorder="1" applyAlignment="1">
      <alignment vertical="center"/>
    </xf>
    <xf numFmtId="10" fontId="1" fillId="0" borderId="35" xfId="21" applyNumberFormat="1" applyFont="1" applyBorder="1" applyAlignment="1">
      <alignment vertical="center"/>
    </xf>
    <xf numFmtId="0" fontId="16" fillId="0" borderId="102" xfId="0" applyFont="1" applyBorder="1"/>
    <xf numFmtId="0" fontId="19" fillId="0" borderId="102" xfId="27" applyFont="1" applyBorder="1" applyAlignment="1">
      <alignment horizontal="center"/>
      <protection/>
    </xf>
    <xf numFmtId="0" fontId="3" fillId="0" borderId="102" xfId="27" applyFont="1" applyBorder="1" applyAlignment="1">
      <alignment horizontal="center"/>
      <protection/>
    </xf>
    <xf numFmtId="0" fontId="3" fillId="0" borderId="102" xfId="27" applyFont="1" applyBorder="1">
      <alignment/>
      <protection/>
    </xf>
    <xf numFmtId="0" fontId="14" fillId="0" borderId="102" xfId="27" applyFont="1" applyBorder="1" applyAlignment="1">
      <alignment horizontal="center"/>
      <protection/>
    </xf>
    <xf numFmtId="0" fontId="1" fillId="0" borderId="102" xfId="27" applyFont="1" applyBorder="1" applyAlignment="1">
      <alignment horizontal="left"/>
      <protection/>
    </xf>
    <xf numFmtId="166" fontId="1" fillId="2" borderId="102" xfId="23" applyNumberFormat="1" applyFont="1" applyFill="1" applyBorder="1"/>
    <xf numFmtId="0" fontId="1" fillId="0" borderId="102" xfId="27" applyFont="1" applyBorder="1">
      <alignment/>
      <protection/>
    </xf>
    <xf numFmtId="0" fontId="15" fillId="0" borderId="102" xfId="27" applyFont="1" applyBorder="1">
      <alignment/>
      <protection/>
    </xf>
    <xf numFmtId="166" fontId="15" fillId="0" borderId="102" xfId="23" applyNumberFormat="1" applyFont="1" applyBorder="1"/>
    <xf numFmtId="0" fontId="38" fillId="4" borderId="102" xfId="0" applyFont="1" applyFill="1" applyBorder="1" applyAlignment="1" applyProtection="1">
      <alignment horizontal="left"/>
      <protection/>
    </xf>
    <xf numFmtId="10" fontId="1" fillId="2" borderId="102" xfId="23" applyNumberFormat="1" applyFont="1" applyFill="1" applyBorder="1"/>
    <xf numFmtId="10" fontId="15" fillId="0" borderId="102" xfId="23" applyNumberFormat="1" applyFont="1" applyBorder="1"/>
    <xf numFmtId="10" fontId="1" fillId="0" borderId="102" xfId="27" applyNumberFormat="1" applyFont="1" applyBorder="1">
      <alignment/>
      <protection/>
    </xf>
    <xf numFmtId="10" fontId="13" fillId="0" borderId="102" xfId="23" applyNumberFormat="1" applyFont="1" applyBorder="1"/>
    <xf numFmtId="0" fontId="41" fillId="0" borderId="0" xfId="0" applyFont="1" applyProtection="1">
      <protection/>
    </xf>
    <xf numFmtId="0" fontId="41" fillId="0" borderId="102" xfId="0" applyFont="1" applyBorder="1" applyAlignment="1" applyProtection="1">
      <alignment vertical="top" wrapText="1"/>
      <protection/>
    </xf>
    <xf numFmtId="0" fontId="41" fillId="0" borderId="0" xfId="0" applyFont="1" applyBorder="1" applyAlignment="1" applyProtection="1">
      <alignment vertical="top" wrapText="1"/>
      <protection/>
    </xf>
    <xf numFmtId="0" fontId="41" fillId="0" borderId="0" xfId="0" applyFont="1" applyBorder="1" applyAlignment="1" applyProtection="1">
      <alignment horizontal="justify" vertical="top" wrapText="1"/>
      <protection/>
    </xf>
    <xf numFmtId="0" fontId="40" fillId="4" borderId="102" xfId="0" applyFont="1" applyFill="1" applyBorder="1" applyAlignment="1" applyProtection="1">
      <alignment horizontal="center" vertical="center" wrapText="1"/>
      <protection/>
    </xf>
    <xf numFmtId="14" fontId="41" fillId="2" borderId="102" xfId="0" applyNumberFormat="1" applyFont="1" applyFill="1" applyBorder="1" applyAlignment="1" applyProtection="1">
      <alignment horizontal="center" vertical="center" wrapText="1"/>
      <protection locked="0"/>
    </xf>
    <xf numFmtId="0" fontId="44" fillId="2" borderId="102" xfId="0" applyFont="1" applyFill="1" applyBorder="1" applyAlignment="1" applyProtection="1">
      <alignment horizontal="center" vertical="center" wrapText="1"/>
      <protection/>
    </xf>
    <xf numFmtId="0" fontId="41" fillId="2" borderId="102" xfId="0" applyFont="1" applyFill="1" applyBorder="1" applyAlignment="1" applyProtection="1">
      <alignment horizontal="center" vertical="center" wrapText="1"/>
      <protection/>
    </xf>
    <xf numFmtId="0" fontId="41" fillId="0" borderId="102" xfId="0" applyFont="1" applyBorder="1" applyAlignment="1" applyProtection="1">
      <alignment horizontal="center" vertical="center" wrapText="1"/>
      <protection/>
    </xf>
    <xf numFmtId="0" fontId="40" fillId="4" borderId="0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Border="1" applyAlignment="1" applyProtection="1">
      <alignment horizontal="center" vertical="top" wrapText="1"/>
      <protection/>
    </xf>
    <xf numFmtId="0" fontId="46" fillId="0" borderId="0" xfId="0" applyFont="1" applyBorder="1" applyAlignment="1" applyProtection="1">
      <alignment horizontal="justify" vertical="center" wrapText="1"/>
      <protection/>
    </xf>
    <xf numFmtId="0" fontId="40" fillId="0" borderId="102" xfId="0" applyFont="1" applyBorder="1" applyAlignment="1" applyProtection="1">
      <alignment horizontal="center" vertical="top" wrapText="1"/>
      <protection/>
    </xf>
    <xf numFmtId="0" fontId="39" fillId="0" borderId="0" xfId="0" applyFont="1" applyBorder="1" applyAlignment="1" applyProtection="1">
      <alignment horizontal="left"/>
      <protection/>
    </xf>
    <xf numFmtId="0" fontId="40" fillId="4" borderId="0" xfId="0" applyFont="1" applyFill="1" applyBorder="1" applyAlignment="1" applyProtection="1">
      <alignment horizontal="left"/>
      <protection/>
    </xf>
    <xf numFmtId="0" fontId="40" fillId="0" borderId="0" xfId="0" applyFont="1" applyFill="1" applyBorder="1" applyAlignment="1" applyProtection="1">
      <alignment horizontal="left"/>
      <protection/>
    </xf>
    <xf numFmtId="10" fontId="40" fillId="0" borderId="0" xfId="21" applyNumberFormat="1" applyFont="1" applyFill="1" applyBorder="1" applyAlignment="1" applyProtection="1">
      <alignment horizontal="center"/>
      <protection/>
    </xf>
    <xf numFmtId="2" fontId="40" fillId="0" borderId="0" xfId="0" applyNumberFormat="1" applyFont="1" applyFill="1" applyBorder="1" applyAlignment="1" applyProtection="1">
      <alignment horizontal="center"/>
      <protection/>
    </xf>
    <xf numFmtId="0" fontId="41" fillId="0" borderId="102" xfId="0" applyFont="1" applyBorder="1" applyAlignment="1" applyProtection="1">
      <alignment vertical="top"/>
      <protection/>
    </xf>
    <xf numFmtId="0" fontId="40" fillId="0" borderId="51" xfId="0" applyFont="1" applyBorder="1" applyAlignment="1" applyProtection="1">
      <alignment horizontal="center" vertical="top" wrapText="1"/>
      <protection/>
    </xf>
    <xf numFmtId="0" fontId="41" fillId="0" borderId="51" xfId="0" applyFont="1" applyBorder="1" applyAlignment="1" applyProtection="1">
      <alignment vertical="top" wrapText="1"/>
      <protection/>
    </xf>
    <xf numFmtId="14" fontId="41" fillId="4" borderId="51" xfId="0" applyNumberFormat="1" applyFont="1" applyFill="1" applyBorder="1" applyAlignment="1" applyProtection="1">
      <alignment horizontal="center" vertical="center" wrapText="1"/>
      <protection locked="0"/>
    </xf>
    <xf numFmtId="0" fontId="41" fillId="4" borderId="51" xfId="0" applyFont="1" applyFill="1" applyBorder="1" applyAlignment="1" applyProtection="1">
      <alignment horizontal="center" vertical="center" wrapText="1"/>
      <protection locked="0"/>
    </xf>
    <xf numFmtId="0" fontId="47" fillId="0" borderId="0" xfId="0" applyFont="1" applyBorder="1" applyAlignment="1" applyProtection="1">
      <alignment/>
      <protection/>
    </xf>
    <xf numFmtId="0" fontId="32" fillId="0" borderId="0" xfId="0" applyFont="1" applyBorder="1" applyAlignment="1">
      <alignment horizontal="right"/>
    </xf>
    <xf numFmtId="0" fontId="30" fillId="0" borderId="0" xfId="0" applyFont="1" applyBorder="1" applyAlignment="1">
      <alignment horizontal="right"/>
    </xf>
    <xf numFmtId="2" fontId="30" fillId="0" borderId="0" xfId="0" applyNumberFormat="1" applyFont="1" applyFill="1" applyBorder="1" applyAlignment="1">
      <alignment horizontal="left"/>
    </xf>
    <xf numFmtId="0" fontId="32" fillId="0" borderId="0" xfId="0" applyFont="1" applyBorder="1"/>
    <xf numFmtId="2" fontId="32" fillId="4" borderId="0" xfId="0" applyNumberFormat="1" applyFont="1" applyFill="1" applyBorder="1" applyAlignment="1">
      <alignment horizontal="left"/>
    </xf>
    <xf numFmtId="0" fontId="9" fillId="0" borderId="0" xfId="0" applyFont="1"/>
    <xf numFmtId="0" fontId="9" fillId="0" borderId="0" xfId="0" applyFont="1" applyFill="1"/>
    <xf numFmtId="0" fontId="27" fillId="0" borderId="0" xfId="0" applyFont="1"/>
    <xf numFmtId="0" fontId="30" fillId="0" borderId="0" xfId="0" applyFont="1" applyBorder="1"/>
    <xf numFmtId="0" fontId="30" fillId="0" borderId="0" xfId="0" applyFont="1" applyFill="1" applyBorder="1" applyAlignment="1">
      <alignment horizontal="center"/>
    </xf>
    <xf numFmtId="4" fontId="30" fillId="0" borderId="0" xfId="0" applyNumberFormat="1" applyFont="1" applyBorder="1" applyAlignment="1">
      <alignment horizontal="center"/>
    </xf>
    <xf numFmtId="168" fontId="30" fillId="0" borderId="0" xfId="0" applyNumberFormat="1" applyFont="1" applyBorder="1" applyAlignment="1">
      <alignment horizontal="center"/>
    </xf>
    <xf numFmtId="0" fontId="23" fillId="0" borderId="0" xfId="0" applyFont="1" applyBorder="1"/>
    <xf numFmtId="0" fontId="0" fillId="0" borderId="0" xfId="0"/>
    <xf numFmtId="0" fontId="3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10" fontId="3" fillId="2" borderId="77" xfId="20" applyNumberFormat="1" applyFont="1" applyFill="1" applyBorder="1" applyAlignment="1">
      <alignment vertical="center"/>
    </xf>
    <xf numFmtId="43" fontId="1" fillId="0" borderId="24" xfId="20" applyFont="1" applyBorder="1" applyAlignment="1">
      <alignment vertical="center"/>
    </xf>
    <xf numFmtId="43" fontId="1" fillId="0" borderId="12" xfId="20" applyFont="1" applyBorder="1" applyAlignment="1">
      <alignment vertical="center"/>
    </xf>
    <xf numFmtId="175" fontId="23" fillId="0" borderId="13" xfId="20" applyNumberFormat="1" applyFont="1" applyBorder="1" applyAlignment="1">
      <alignment vertical="center"/>
    </xf>
    <xf numFmtId="43" fontId="16" fillId="0" borderId="0" xfId="20" applyFont="1" applyAlignment="1">
      <alignment vertical="center"/>
    </xf>
    <xf numFmtId="166" fontId="1" fillId="0" borderId="64" xfId="24" applyNumberFormat="1" applyFont="1" applyBorder="1" applyAlignment="1">
      <alignment vertical="center"/>
      <protection/>
    </xf>
    <xf numFmtId="173" fontId="32" fillId="2" borderId="102" xfId="20" applyNumberFormat="1" applyFont="1" applyFill="1" applyBorder="1" applyAlignment="1">
      <alignment horizontal="right"/>
    </xf>
    <xf numFmtId="20" fontId="32" fillId="0" borderId="0" xfId="0" applyNumberFormat="1" applyFont="1" applyBorder="1" applyAlignment="1">
      <alignment horizontal="right"/>
    </xf>
    <xf numFmtId="0" fontId="32" fillId="0" borderId="0" xfId="0" applyFont="1" applyFill="1" applyBorder="1" applyAlignment="1">
      <alignment horizontal="right"/>
    </xf>
    <xf numFmtId="0" fontId="32" fillId="2" borderId="8" xfId="0" applyFont="1" applyFill="1" applyBorder="1" applyAlignment="1">
      <alignment horizontal="right"/>
    </xf>
    <xf numFmtId="0" fontId="32" fillId="2" borderId="95" xfId="0" applyFont="1" applyFill="1" applyBorder="1" applyAlignment="1">
      <alignment horizontal="right"/>
    </xf>
    <xf numFmtId="167" fontId="32" fillId="0" borderId="6" xfId="20" applyNumberFormat="1" applyFont="1" applyBorder="1" applyAlignment="1">
      <alignment horizontal="right"/>
    </xf>
    <xf numFmtId="21" fontId="32" fillId="2" borderId="8" xfId="0" applyNumberFormat="1" applyFont="1" applyFill="1" applyBorder="1" applyAlignment="1">
      <alignment horizontal="right"/>
    </xf>
    <xf numFmtId="0" fontId="27" fillId="0" borderId="0" xfId="0" applyFont="1" applyBorder="1"/>
    <xf numFmtId="167" fontId="1" fillId="2" borderId="8" xfId="20" applyNumberFormat="1" applyFont="1" applyFill="1" applyBorder="1" applyAlignment="1">
      <alignment horizontal="right"/>
    </xf>
    <xf numFmtId="2" fontId="1" fillId="2" borderId="8" xfId="20" applyNumberFormat="1" applyFont="1" applyFill="1" applyBorder="1" applyAlignment="1">
      <alignment horizontal="right"/>
    </xf>
    <xf numFmtId="2" fontId="1" fillId="2" borderId="8" xfId="0" applyNumberFormat="1" applyFont="1" applyFill="1" applyBorder="1" applyAlignment="1">
      <alignment horizontal="right"/>
    </xf>
    <xf numFmtId="9" fontId="1" fillId="2" borderId="95" xfId="0" applyNumberFormat="1" applyFont="1" applyFill="1" applyBorder="1" applyAlignment="1">
      <alignment horizontal="right"/>
    </xf>
    <xf numFmtId="2" fontId="1" fillId="2" borderId="8" xfId="0" applyNumberFormat="1" applyFont="1" applyFill="1" applyBorder="1" applyAlignment="1">
      <alignment/>
    </xf>
    <xf numFmtId="4" fontId="1" fillId="2" borderId="8" xfId="20" applyNumberFormat="1" applyFont="1" applyFill="1" applyBorder="1" applyAlignment="1">
      <alignment horizontal="right"/>
    </xf>
    <xf numFmtId="9" fontId="1" fillId="2" borderId="8" xfId="21" applyFont="1" applyFill="1" applyBorder="1" applyAlignment="1">
      <alignment horizontal="right"/>
    </xf>
    <xf numFmtId="9" fontId="1" fillId="2" borderId="8" xfId="0" applyNumberFormat="1" applyFont="1" applyFill="1" applyBorder="1" applyAlignment="1">
      <alignment horizontal="right"/>
    </xf>
    <xf numFmtId="2" fontId="1" fillId="0" borderId="0" xfId="0" applyNumberFormat="1" applyFont="1" applyFill="1" applyBorder="1" applyAlignment="1">
      <alignment horizontal="right"/>
    </xf>
    <xf numFmtId="167" fontId="1" fillId="0" borderId="0" xfId="0" applyNumberFormat="1" applyFont="1" applyBorder="1" applyAlignment="1">
      <alignment horizontal="right"/>
    </xf>
    <xf numFmtId="167" fontId="1" fillId="0" borderId="4" xfId="20" applyNumberFormat="1" applyFont="1" applyBorder="1" applyAlignment="1">
      <alignment horizontal="right"/>
    </xf>
    <xf numFmtId="0" fontId="16" fillId="0" borderId="12" xfId="0" applyFont="1" applyBorder="1"/>
    <xf numFmtId="0" fontId="1" fillId="0" borderId="103" xfId="24" applyFont="1" applyBorder="1" applyAlignment="1">
      <alignment horizontal="centerContinuous" vertical="center"/>
      <protection/>
    </xf>
    <xf numFmtId="4" fontId="1" fillId="0" borderId="104" xfId="24" applyNumberFormat="1" applyFont="1" applyBorder="1" applyAlignment="1">
      <alignment vertical="center"/>
      <protection/>
    </xf>
    <xf numFmtId="0" fontId="1" fillId="0" borderId="74" xfId="24" applyFont="1" applyBorder="1" applyAlignment="1">
      <alignment vertical="center"/>
      <protection/>
    </xf>
    <xf numFmtId="0" fontId="1" fillId="0" borderId="0" xfId="24" applyFont="1" applyBorder="1" applyAlignment="1">
      <alignment horizontal="left" vertical="center"/>
      <protection/>
    </xf>
    <xf numFmtId="0" fontId="1" fillId="0" borderId="11" xfId="24" applyFont="1" applyBorder="1" applyAlignment="1">
      <alignment horizontal="centerContinuous" vertical="center"/>
      <protection/>
    </xf>
    <xf numFmtId="2" fontId="1" fillId="2" borderId="95" xfId="0" applyNumberFormat="1" applyFont="1" applyFill="1" applyBorder="1" applyAlignment="1">
      <alignment horizontal="right"/>
    </xf>
    <xf numFmtId="0" fontId="49" fillId="0" borderId="0" xfId="0" applyFont="1" applyFill="1" applyBorder="1" applyAlignment="1" applyProtection="1">
      <alignment horizontal="center" vertical="top" wrapText="1"/>
      <protection/>
    </xf>
    <xf numFmtId="0" fontId="50" fillId="0" borderId="0" xfId="0" applyFont="1" applyFill="1" applyBorder="1" applyAlignment="1" applyProtection="1">
      <alignment vertical="top" wrapText="1"/>
      <protection/>
    </xf>
    <xf numFmtId="14" fontId="50" fillId="0" borderId="0" xfId="0" applyNumberFormat="1" applyFont="1" applyFill="1" applyBorder="1" applyAlignment="1" applyProtection="1">
      <alignment horizontal="center" vertical="center" wrapText="1"/>
      <protection locked="0"/>
    </xf>
    <xf numFmtId="43" fontId="3" fillId="0" borderId="1" xfId="0" applyNumberFormat="1" applyFont="1" applyBorder="1"/>
    <xf numFmtId="43" fontId="3" fillId="0" borderId="0" xfId="0" applyNumberFormat="1" applyFont="1" applyBorder="1"/>
    <xf numFmtId="167" fontId="1" fillId="2" borderId="105" xfId="20" applyNumberFormat="1" applyFont="1" applyFill="1" applyBorder="1" applyAlignment="1">
      <alignment horizontal="right"/>
    </xf>
    <xf numFmtId="167" fontId="1" fillId="2" borderId="102" xfId="20" applyNumberFormat="1" applyFont="1" applyFill="1" applyBorder="1" applyAlignment="1">
      <alignment horizontal="right"/>
    </xf>
    <xf numFmtId="14" fontId="41" fillId="4" borderId="0" xfId="0" applyNumberFormat="1" applyFont="1" applyFill="1" applyBorder="1" applyAlignment="1" applyProtection="1">
      <alignment horizontal="center" vertical="center" wrapText="1"/>
      <protection locked="0"/>
    </xf>
    <xf numFmtId="167" fontId="1" fillId="5" borderId="102" xfId="20" applyNumberFormat="1" applyFont="1" applyFill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23" fillId="0" borderId="5" xfId="0" applyFont="1" applyBorder="1"/>
    <xf numFmtId="0" fontId="23" fillId="0" borderId="3" xfId="0" applyFont="1" applyBorder="1"/>
    <xf numFmtId="0" fontId="53" fillId="0" borderId="3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/>
    </xf>
    <xf numFmtId="0" fontId="53" fillId="0" borderId="4" xfId="0" applyFont="1" applyFill="1" applyBorder="1" applyAlignment="1">
      <alignment horizontal="center"/>
    </xf>
    <xf numFmtId="0" fontId="0" fillId="0" borderId="3" xfId="0" applyBorder="1"/>
    <xf numFmtId="0" fontId="54" fillId="0" borderId="0" xfId="0" applyFont="1" applyBorder="1"/>
    <xf numFmtId="0" fontId="54" fillId="0" borderId="4" xfId="0" applyFont="1" applyBorder="1"/>
    <xf numFmtId="0" fontId="55" fillId="0" borderId="3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55" fillId="0" borderId="4" xfId="0" applyFont="1" applyBorder="1" applyAlignment="1">
      <alignment horizontal="center"/>
    </xf>
    <xf numFmtId="0" fontId="56" fillId="0" borderId="3" xfId="0" applyFont="1" applyBorder="1"/>
    <xf numFmtId="43" fontId="3" fillId="0" borderId="7" xfId="2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43" fontId="1" fillId="0" borderId="3" xfId="20" applyFont="1" applyFill="1" applyBorder="1" applyProtection="1">
      <protection locked="0"/>
    </xf>
    <xf numFmtId="0" fontId="1" fillId="6" borderId="0" xfId="0" applyFont="1" applyFill="1" applyBorder="1" applyAlignment="1" applyProtection="1">
      <alignment horizontal="center"/>
      <protection locked="0"/>
    </xf>
    <xf numFmtId="43" fontId="1" fillId="6" borderId="4" xfId="20" applyFont="1" applyFill="1" applyBorder="1" applyProtection="1">
      <protection locked="0"/>
    </xf>
    <xf numFmtId="0" fontId="1" fillId="0" borderId="4" xfId="20" applyNumberFormat="1" applyFont="1" applyFill="1" applyBorder="1" applyProtection="1">
      <protection locked="0"/>
    </xf>
    <xf numFmtId="3" fontId="1" fillId="0" borderId="85" xfId="20" applyNumberFormat="1" applyFont="1" applyFill="1" applyBorder="1" applyProtection="1">
      <protection locked="0"/>
    </xf>
    <xf numFmtId="43" fontId="57" fillId="0" borderId="0" xfId="20" applyFont="1" applyBorder="1" applyAlignment="1">
      <alignment horizontal="right"/>
    </xf>
    <xf numFmtId="164" fontId="57" fillId="0" borderId="0" xfId="0" applyNumberFormat="1" applyFont="1" applyBorder="1"/>
    <xf numFmtId="0" fontId="58" fillId="0" borderId="0" xfId="0" applyFont="1" applyBorder="1"/>
    <xf numFmtId="43" fontId="54" fillId="0" borderId="0" xfId="20" applyFont="1" applyFill="1" applyBorder="1" applyProtection="1">
      <protection locked="0"/>
    </xf>
    <xf numFmtId="0" fontId="54" fillId="0" borderId="0" xfId="0" applyFont="1" applyFill="1" applyBorder="1" applyAlignment="1" applyProtection="1">
      <alignment horizontal="center"/>
      <protection locked="0"/>
    </xf>
    <xf numFmtId="43" fontId="54" fillId="0" borderId="4" xfId="20" applyFont="1" applyFill="1" applyBorder="1" applyProtection="1">
      <protection locked="0"/>
    </xf>
    <xf numFmtId="0" fontId="57" fillId="0" borderId="7" xfId="0" applyFont="1" applyBorder="1" applyAlignment="1">
      <alignment/>
    </xf>
    <xf numFmtId="0" fontId="54" fillId="0" borderId="1" xfId="0" applyFont="1" applyBorder="1"/>
    <xf numFmtId="43" fontId="54" fillId="0" borderId="1" xfId="20" applyFont="1" applyBorder="1"/>
    <xf numFmtId="0" fontId="54" fillId="0" borderId="2" xfId="0" applyFont="1" applyBorder="1"/>
    <xf numFmtId="0" fontId="57" fillId="0" borderId="3" xfId="0" applyFont="1" applyBorder="1" applyAlignment="1">
      <alignment/>
    </xf>
    <xf numFmtId="43" fontId="54" fillId="0" borderId="0" xfId="20" applyFont="1" applyBorder="1"/>
    <xf numFmtId="0" fontId="57" fillId="0" borderId="0" xfId="0" applyFont="1" applyBorder="1" applyAlignment="1">
      <alignment horizontal="center"/>
    </xf>
    <xf numFmtId="43" fontId="57" fillId="0" borderId="0" xfId="20" applyFont="1" applyBorder="1" applyAlignment="1">
      <alignment horizontal="center"/>
    </xf>
    <xf numFmtId="0" fontId="54" fillId="0" borderId="3" xfId="0" applyFont="1" applyBorder="1" applyAlignment="1">
      <alignment/>
    </xf>
    <xf numFmtId="0" fontId="59" fillId="6" borderId="0" xfId="0" applyFont="1" applyFill="1" applyBorder="1" applyAlignment="1">
      <alignment horizontal="center"/>
    </xf>
    <xf numFmtId="43" fontId="54" fillId="6" borderId="0" xfId="20" applyFont="1" applyFill="1" applyBorder="1"/>
    <xf numFmtId="0" fontId="57" fillId="0" borderId="5" xfId="0" applyFont="1" applyBorder="1" applyAlignment="1">
      <alignment/>
    </xf>
    <xf numFmtId="0" fontId="54" fillId="0" borderId="6" xfId="0" applyFont="1" applyBorder="1"/>
    <xf numFmtId="43" fontId="54" fillId="0" borderId="6" xfId="20" applyFont="1" applyBorder="1"/>
    <xf numFmtId="0" fontId="54" fillId="0" borderId="85" xfId="0" applyFont="1" applyBorder="1"/>
    <xf numFmtId="0" fontId="57" fillId="0" borderId="0" xfId="0" applyFont="1" applyBorder="1" applyAlignment="1">
      <alignment/>
    </xf>
    <xf numFmtId="0" fontId="0" fillId="0" borderId="5" xfId="0" applyBorder="1"/>
    <xf numFmtId="0" fontId="58" fillId="0" borderId="6" xfId="0" applyFont="1" applyBorder="1" applyAlignment="1">
      <alignment horizontal="right"/>
    </xf>
    <xf numFmtId="176" fontId="58" fillId="0" borderId="85" xfId="0" applyNumberFormat="1" applyFont="1" applyBorder="1"/>
    <xf numFmtId="3" fontId="32" fillId="0" borderId="4" xfId="0" applyNumberFormat="1" applyFont="1" applyFill="1" applyBorder="1" applyAlignment="1">
      <alignment horizontal="right"/>
    </xf>
    <xf numFmtId="4" fontId="32" fillId="2" borderId="8" xfId="0" applyNumberFormat="1" applyFont="1" applyFill="1" applyBorder="1" applyAlignment="1">
      <alignment horizontal="right"/>
    </xf>
    <xf numFmtId="9" fontId="32" fillId="2" borderId="8" xfId="0" applyNumberFormat="1" applyFont="1" applyFill="1" applyBorder="1" applyAlignment="1">
      <alignment horizontal="right"/>
    </xf>
    <xf numFmtId="4" fontId="32" fillId="0" borderId="4" xfId="0" applyNumberFormat="1" applyFont="1" applyBorder="1" applyAlignment="1">
      <alignment horizontal="right"/>
    </xf>
    <xf numFmtId="4" fontId="32" fillId="0" borderId="4" xfId="0" applyNumberFormat="1" applyFont="1" applyFill="1" applyBorder="1" applyAlignment="1">
      <alignment horizontal="right"/>
    </xf>
    <xf numFmtId="10" fontId="32" fillId="2" borderId="8" xfId="0" applyNumberFormat="1" applyFont="1" applyFill="1" applyBorder="1" applyAlignment="1">
      <alignment horizontal="right"/>
    </xf>
    <xf numFmtId="0" fontId="30" fillId="0" borderId="4" xfId="0" applyFont="1" applyBorder="1" applyAlignment="1">
      <alignment horizontal="right"/>
    </xf>
    <xf numFmtId="4" fontId="23" fillId="0" borderId="85" xfId="0" applyNumberFormat="1" applyFont="1" applyBorder="1" applyAlignment="1">
      <alignment horizontal="right"/>
    </xf>
    <xf numFmtId="43" fontId="16" fillId="2" borderId="0" xfId="20" applyFont="1" applyFill="1" applyBorder="1" applyAlignment="1">
      <alignment vertical="center"/>
    </xf>
    <xf numFmtId="174" fontId="16" fillId="2" borderId="0" xfId="20" applyNumberFormat="1" applyFont="1" applyFill="1" applyBorder="1" applyAlignment="1">
      <alignment vertical="center"/>
    </xf>
    <xf numFmtId="174" fontId="16" fillId="2" borderId="3" xfId="20" applyNumberFormat="1" applyFont="1" applyFill="1" applyBorder="1" applyAlignment="1">
      <alignment vertical="center"/>
    </xf>
    <xf numFmtId="0" fontId="16" fillId="0" borderId="0" xfId="0" applyFont="1" applyAlignment="1">
      <alignment horizontal="left" wrapText="1"/>
    </xf>
    <xf numFmtId="43" fontId="16" fillId="0" borderId="0" xfId="20" applyFont="1" applyAlignment="1">
      <alignment horizontal="left" wrapText="1"/>
    </xf>
    <xf numFmtId="9" fontId="60" fillId="0" borderId="1" xfId="0" applyNumberFormat="1" applyFont="1" applyFill="1" applyBorder="1" applyAlignment="1" applyProtection="1">
      <alignment horizontal="center"/>
      <protection locked="0"/>
    </xf>
    <xf numFmtId="0" fontId="54" fillId="0" borderId="5" xfId="0" applyFont="1" applyBorder="1"/>
    <xf numFmtId="10" fontId="58" fillId="2" borderId="77" xfId="23" applyNumberFormat="1" applyFont="1" applyFill="1" applyBorder="1" applyAlignment="1">
      <alignment vertical="center"/>
    </xf>
    <xf numFmtId="3" fontId="54" fillId="0" borderId="0" xfId="0" applyNumberFormat="1" applyFont="1" applyBorder="1"/>
    <xf numFmtId="2" fontId="1" fillId="2" borderId="105" xfId="0" applyNumberFormat="1" applyFont="1" applyFill="1" applyBorder="1" applyAlignment="1">
      <alignment/>
    </xf>
    <xf numFmtId="9" fontId="1" fillId="2" borderId="102" xfId="0" applyNumberFormat="1" applyFont="1" applyFill="1" applyBorder="1"/>
    <xf numFmtId="43" fontId="1" fillId="2" borderId="102" xfId="20" applyNumberFormat="1" applyFont="1" applyFill="1" applyBorder="1"/>
    <xf numFmtId="0" fontId="9" fillId="0" borderId="0" xfId="0" applyFont="1" applyAlignment="1">
      <alignment horizontal="left"/>
    </xf>
    <xf numFmtId="14" fontId="41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/>
    </xf>
    <xf numFmtId="43" fontId="1" fillId="2" borderId="102" xfId="20" applyFont="1" applyFill="1" applyBorder="1" applyAlignment="1">
      <alignment horizontal="right"/>
    </xf>
    <xf numFmtId="43" fontId="1" fillId="0" borderId="49" xfId="20" applyFont="1" applyBorder="1" applyAlignment="1">
      <alignment horizontal="center" vertical="center"/>
    </xf>
    <xf numFmtId="43" fontId="1" fillId="0" borderId="49" xfId="20" applyFont="1" applyBorder="1" applyAlignment="1">
      <alignment vertical="center"/>
    </xf>
    <xf numFmtId="43" fontId="1" fillId="0" borderId="81" xfId="20" applyFont="1" applyBorder="1" applyAlignment="1">
      <alignment vertical="center"/>
    </xf>
    <xf numFmtId="175" fontId="12" fillId="0" borderId="12" xfId="20" applyNumberFormat="1" applyFont="1" applyBorder="1" applyAlignment="1">
      <alignment horizontal="right" vertical="center"/>
    </xf>
    <xf numFmtId="171" fontId="23" fillId="0" borderId="13" xfId="24" applyNumberFormat="1" applyFont="1" applyBorder="1" applyAlignment="1">
      <alignment horizontal="left" vertical="center"/>
      <protection/>
    </xf>
    <xf numFmtId="177" fontId="26" fillId="0" borderId="12" xfId="24" applyNumberFormat="1" applyFont="1" applyBorder="1" applyAlignment="1">
      <alignment vertical="center"/>
      <protection/>
    </xf>
    <xf numFmtId="0" fontId="40" fillId="0" borderId="0" xfId="0" applyFont="1" applyAlignment="1" applyProtection="1">
      <alignment horizontal="left" vertical="center" wrapText="1"/>
      <protection/>
    </xf>
    <xf numFmtId="49" fontId="45" fillId="0" borderId="51" xfId="0" applyNumberFormat="1" applyFont="1" applyBorder="1" applyAlignment="1">
      <alignment horizontal="left" vertical="center" wrapText="1" readingOrder="1"/>
    </xf>
    <xf numFmtId="0" fontId="40" fillId="0" borderId="102" xfId="0" applyFont="1" applyBorder="1" applyAlignment="1" applyProtection="1">
      <alignment horizontal="center" vertical="center" wrapText="1"/>
      <protection/>
    </xf>
    <xf numFmtId="0" fontId="41" fillId="0" borderId="102" xfId="0" applyFont="1" applyBorder="1" applyAlignment="1" applyProtection="1">
      <alignment horizontal="center" vertical="top" wrapText="1"/>
      <protection/>
    </xf>
    <xf numFmtId="0" fontId="41" fillId="0" borderId="0" xfId="0" applyFont="1" applyBorder="1" applyAlignment="1" applyProtection="1">
      <alignment horizontal="center"/>
      <protection/>
    </xf>
    <xf numFmtId="0" fontId="40" fillId="0" borderId="24" xfId="0" applyFont="1" applyBorder="1" applyAlignment="1" applyProtection="1">
      <alignment horizontal="center"/>
      <protection/>
    </xf>
    <xf numFmtId="0" fontId="41" fillId="0" borderId="106" xfId="0" applyFont="1" applyBorder="1" applyAlignment="1" applyProtection="1">
      <alignment horizontal="left" vertical="top" wrapText="1"/>
      <protection/>
    </xf>
    <xf numFmtId="0" fontId="41" fillId="0" borderId="107" xfId="0" applyFont="1" applyBorder="1" applyAlignment="1" applyProtection="1">
      <alignment horizontal="left" vertical="top" wrapText="1"/>
      <protection/>
    </xf>
    <xf numFmtId="0" fontId="32" fillId="0" borderId="0" xfId="0" applyFont="1" applyBorder="1" applyAlignment="1">
      <alignment horizontal="left" wrapText="1"/>
    </xf>
    <xf numFmtId="0" fontId="32" fillId="0" borderId="0" xfId="0" applyFont="1" applyBorder="1" applyAlignment="1">
      <alignment horizontal="right"/>
    </xf>
    <xf numFmtId="0" fontId="32" fillId="0" borderId="3" xfId="0" applyFont="1" applyBorder="1" applyAlignment="1">
      <alignment horizontal="right"/>
    </xf>
    <xf numFmtId="0" fontId="32" fillId="0" borderId="5" xfId="0" applyFont="1" applyBorder="1" applyAlignment="1">
      <alignment horizontal="right"/>
    </xf>
    <xf numFmtId="0" fontId="32" fillId="0" borderId="6" xfId="0" applyFont="1" applyBorder="1" applyAlignment="1">
      <alignment horizontal="right"/>
    </xf>
    <xf numFmtId="0" fontId="30" fillId="0" borderId="0" xfId="0" applyFont="1" applyBorder="1" applyAlignment="1">
      <alignment horizontal="right"/>
    </xf>
    <xf numFmtId="0" fontId="30" fillId="0" borderId="6" xfId="0" applyFont="1" applyBorder="1" applyAlignment="1">
      <alignment horizontal="right"/>
    </xf>
    <xf numFmtId="0" fontId="12" fillId="0" borderId="0" xfId="0" applyFont="1" applyFill="1" applyAlignment="1">
      <alignment horizontal="left"/>
    </xf>
    <xf numFmtId="0" fontId="41" fillId="0" borderId="106" xfId="0" applyFont="1" applyBorder="1" applyAlignment="1" applyProtection="1">
      <alignment horizontal="left" vertical="center" wrapText="1"/>
      <protection/>
    </xf>
    <xf numFmtId="0" fontId="41" fillId="0" borderId="107" xfId="0" applyFont="1" applyBorder="1" applyAlignment="1" applyProtection="1">
      <alignment horizontal="left" vertical="center" wrapText="1"/>
      <protection/>
    </xf>
    <xf numFmtId="0" fontId="32" fillId="0" borderId="106" xfId="0" applyFont="1" applyBorder="1" applyAlignment="1">
      <alignment horizontal="left"/>
    </xf>
    <xf numFmtId="0" fontId="32" fillId="0" borderId="108" xfId="0" applyFont="1" applyBorder="1" applyAlignment="1">
      <alignment horizontal="left"/>
    </xf>
    <xf numFmtId="0" fontId="32" fillId="0" borderId="107" xfId="0" applyFont="1" applyBorder="1" applyAlignment="1">
      <alignment horizontal="left"/>
    </xf>
    <xf numFmtId="0" fontId="41" fillId="2" borderId="102" xfId="0" applyFont="1" applyFill="1" applyBorder="1" applyAlignment="1" applyProtection="1">
      <alignment horizontal="center" vertical="top" wrapText="1"/>
      <protection/>
    </xf>
    <xf numFmtId="0" fontId="48" fillId="0" borderId="102" xfId="0" applyFont="1" applyBorder="1" applyAlignment="1" applyProtection="1">
      <alignment horizontal="center" vertical="center" wrapText="1"/>
      <protection/>
    </xf>
    <xf numFmtId="43" fontId="41" fillId="2" borderId="102" xfId="20" applyFont="1" applyFill="1" applyBorder="1" applyAlignment="1" applyProtection="1">
      <alignment horizontal="center" vertical="center" wrapText="1"/>
      <protection/>
    </xf>
    <xf numFmtId="0" fontId="34" fillId="0" borderId="106" xfId="0" applyFont="1" applyBorder="1" applyAlignment="1">
      <alignment horizontal="center"/>
    </xf>
    <xf numFmtId="0" fontId="34" fillId="0" borderId="108" xfId="0" applyFont="1" applyBorder="1" applyAlignment="1">
      <alignment horizontal="center"/>
    </xf>
    <xf numFmtId="0" fontId="34" fillId="0" borderId="107" xfId="0" applyFont="1" applyBorder="1" applyAlignment="1">
      <alignment horizontal="center"/>
    </xf>
    <xf numFmtId="0" fontId="37" fillId="0" borderId="106" xfId="0" applyFont="1" applyBorder="1" applyAlignment="1">
      <alignment horizontal="left"/>
    </xf>
    <xf numFmtId="0" fontId="37" fillId="0" borderId="107" xfId="0" applyFont="1" applyBorder="1" applyAlignment="1">
      <alignment horizontal="left"/>
    </xf>
    <xf numFmtId="0" fontId="37" fillId="0" borderId="102" xfId="0" applyFont="1" applyBorder="1" applyAlignment="1">
      <alignment horizontal="justify" vertical="center" wrapText="1"/>
    </xf>
    <xf numFmtId="0" fontId="13" fillId="0" borderId="102" xfId="27" applyFont="1" applyBorder="1" applyAlignment="1">
      <alignment horizontal="center"/>
      <protection/>
    </xf>
    <xf numFmtId="0" fontId="1" fillId="0" borderId="102" xfId="27" applyFont="1" applyBorder="1" applyAlignment="1">
      <alignment horizontal="center"/>
      <protection/>
    </xf>
    <xf numFmtId="0" fontId="37" fillId="0" borderId="102" xfId="0" applyFont="1" applyBorder="1" applyAlignment="1">
      <alignment horizontal="left" vertical="center" wrapText="1"/>
    </xf>
    <xf numFmtId="0" fontId="37" fillId="0" borderId="102" xfId="0" applyFont="1" applyBorder="1" applyAlignment="1">
      <alignment horizontal="justify" vertical="center"/>
    </xf>
    <xf numFmtId="0" fontId="17" fillId="0" borderId="88" xfId="0" applyFont="1" applyBorder="1" applyAlignment="1">
      <alignment horizontal="left" wrapText="1"/>
    </xf>
    <xf numFmtId="0" fontId="17" fillId="0" borderId="90" xfId="0" applyFont="1" applyBorder="1" applyAlignment="1">
      <alignment horizontal="left" wrapText="1"/>
    </xf>
    <xf numFmtId="0" fontId="16" fillId="0" borderId="0" xfId="0" applyFont="1" applyAlignment="1">
      <alignment horizontal="left" wrapText="1"/>
    </xf>
    <xf numFmtId="167" fontId="17" fillId="0" borderId="0" xfId="0" applyNumberFormat="1" applyFont="1" applyBorder="1" applyAlignment="1">
      <alignment horizontal="center" vertical="center"/>
    </xf>
    <xf numFmtId="0" fontId="36" fillId="0" borderId="109" xfId="0" applyFont="1" applyBorder="1" applyAlignment="1">
      <alignment horizontal="center" vertical="center"/>
    </xf>
    <xf numFmtId="0" fontId="36" fillId="0" borderId="62" xfId="0" applyFont="1" applyBorder="1" applyAlignment="1">
      <alignment horizontal="center" vertical="center"/>
    </xf>
    <xf numFmtId="0" fontId="47" fillId="4" borderId="51" xfId="0" applyFont="1" applyFill="1" applyBorder="1" applyAlignment="1" applyProtection="1">
      <alignment horizontal="left"/>
      <protection/>
    </xf>
    <xf numFmtId="0" fontId="62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44" fontId="41" fillId="2" borderId="106" xfId="28" applyFont="1" applyFill="1" applyBorder="1" applyAlignment="1" applyProtection="1">
      <alignment horizontal="center" vertical="top" wrapText="1"/>
      <protection locked="0"/>
    </xf>
    <xf numFmtId="44" fontId="41" fillId="2" borderId="108" xfId="28" applyFont="1" applyFill="1" applyBorder="1" applyAlignment="1" applyProtection="1">
      <alignment horizontal="center" vertical="top" wrapText="1"/>
      <protection locked="0"/>
    </xf>
    <xf numFmtId="44" fontId="41" fillId="2" borderId="107" xfId="28" applyFont="1" applyFill="1" applyBorder="1" applyAlignment="1" applyProtection="1">
      <alignment horizontal="center" vertical="top" wrapText="1"/>
      <protection locked="0"/>
    </xf>
    <xf numFmtId="0" fontId="40" fillId="2" borderId="106" xfId="0" applyFont="1" applyFill="1" applyBorder="1" applyAlignment="1" applyProtection="1">
      <alignment horizontal="center" vertical="center" wrapText="1"/>
      <protection/>
    </xf>
    <xf numFmtId="0" fontId="40" fillId="2" borderId="108" xfId="0" applyFont="1" applyFill="1" applyBorder="1" applyAlignment="1" applyProtection="1">
      <alignment horizontal="center" vertical="center" wrapText="1"/>
      <protection/>
    </xf>
    <xf numFmtId="0" fontId="40" fillId="2" borderId="107" xfId="0" applyFont="1" applyFill="1" applyBorder="1" applyAlignment="1" applyProtection="1">
      <alignment horizontal="center" vertical="center" wrapText="1"/>
      <protection/>
    </xf>
    <xf numFmtId="14" fontId="41" fillId="2" borderId="102" xfId="0" applyNumberFormat="1" applyFont="1" applyFill="1" applyBorder="1" applyAlignment="1" applyProtection="1">
      <alignment horizontal="center" vertical="center" wrapText="1"/>
      <protection locked="0"/>
    </xf>
    <xf numFmtId="0" fontId="40" fillId="7" borderId="106" xfId="0" applyFont="1" applyFill="1" applyBorder="1" applyAlignment="1" applyProtection="1">
      <alignment horizontal="center" vertical="center"/>
      <protection/>
    </xf>
    <xf numFmtId="0" fontId="40" fillId="7" borderId="108" xfId="0" applyFont="1" applyFill="1" applyBorder="1" applyAlignment="1" applyProtection="1">
      <alignment horizontal="center" vertical="center"/>
      <protection/>
    </xf>
    <xf numFmtId="0" fontId="40" fillId="7" borderId="107" xfId="0" applyFont="1" applyFill="1" applyBorder="1" applyAlignment="1" applyProtection="1">
      <alignment horizontal="center" vertical="center"/>
      <protection/>
    </xf>
    <xf numFmtId="0" fontId="41" fillId="2" borderId="106" xfId="0" applyFont="1" applyFill="1" applyBorder="1" applyAlignment="1" applyProtection="1">
      <alignment horizontal="center" vertical="center"/>
      <protection/>
    </xf>
    <xf numFmtId="0" fontId="41" fillId="2" borderId="108" xfId="0" applyFont="1" applyFill="1" applyBorder="1" applyAlignment="1" applyProtection="1">
      <alignment horizontal="center" vertical="center"/>
      <protection/>
    </xf>
    <xf numFmtId="0" fontId="41" fillId="2" borderId="107" xfId="0" applyFont="1" applyFill="1" applyBorder="1" applyAlignment="1" applyProtection="1">
      <alignment horizontal="center" vertical="center"/>
      <protection/>
    </xf>
    <xf numFmtId="0" fontId="51" fillId="2" borderId="106" xfId="0" applyFont="1" applyFill="1" applyBorder="1" applyAlignment="1" applyProtection="1">
      <alignment horizontal="center" vertical="center" wrapText="1"/>
      <protection/>
    </xf>
    <xf numFmtId="0" fontId="51" fillId="2" borderId="108" xfId="0" applyFont="1" applyFill="1" applyBorder="1" applyAlignment="1" applyProtection="1">
      <alignment horizontal="center" vertical="center" wrapText="1"/>
      <protection/>
    </xf>
    <xf numFmtId="0" fontId="51" fillId="2" borderId="107" xfId="0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 horizontal="left" wrapText="1"/>
    </xf>
    <xf numFmtId="0" fontId="47" fillId="4" borderId="0" xfId="0" applyFont="1" applyFill="1" applyBorder="1" applyAlignment="1" applyProtection="1">
      <alignment horizontal="left" vertical="top" wrapText="1"/>
      <protection/>
    </xf>
    <xf numFmtId="0" fontId="46" fillId="0" borderId="6" xfId="0" applyFont="1" applyBorder="1" applyAlignment="1" applyProtection="1">
      <alignment horizontal="left" vertical="top" wrapText="1"/>
      <protection/>
    </xf>
    <xf numFmtId="0" fontId="46" fillId="0" borderId="0" xfId="0" applyFont="1" applyBorder="1" applyAlignment="1" applyProtection="1">
      <alignment horizontal="left" vertical="top" wrapText="1"/>
      <protection/>
    </xf>
    <xf numFmtId="0" fontId="40" fillId="2" borderId="106" xfId="0" applyFont="1" applyFill="1" applyBorder="1" applyAlignment="1" applyProtection="1">
      <alignment horizontal="center" vertical="center" wrapText="1"/>
      <protection/>
    </xf>
    <xf numFmtId="0" fontId="40" fillId="2" borderId="108" xfId="0" applyFont="1" applyFill="1" applyBorder="1" applyAlignment="1" applyProtection="1">
      <alignment horizontal="center" vertical="center" wrapText="1"/>
      <protection/>
    </xf>
    <xf numFmtId="0" fontId="40" fillId="2" borderId="107" xfId="0" applyFont="1" applyFill="1" applyBorder="1" applyAlignment="1" applyProtection="1">
      <alignment horizontal="center" vertical="center" wrapText="1"/>
      <protection/>
    </xf>
    <xf numFmtId="0" fontId="44" fillId="2" borderId="106" xfId="0" applyFont="1" applyFill="1" applyBorder="1" applyAlignment="1" applyProtection="1">
      <alignment horizontal="center" vertical="center" wrapText="1"/>
      <protection/>
    </xf>
    <xf numFmtId="0" fontId="51" fillId="2" borderId="108" xfId="0" applyFont="1" applyFill="1" applyBorder="1" applyAlignment="1" applyProtection="1">
      <alignment horizontal="center" vertical="center" wrapText="1"/>
      <protection/>
    </xf>
    <xf numFmtId="0" fontId="51" fillId="2" borderId="107" xfId="0" applyFont="1" applyFill="1" applyBorder="1" applyAlignment="1" applyProtection="1">
      <alignment horizontal="center" vertical="center" wrapText="1"/>
      <protection/>
    </xf>
    <xf numFmtId="0" fontId="41" fillId="2" borderId="102" xfId="0" applyFont="1" applyFill="1" applyBorder="1" applyAlignment="1" applyProtection="1">
      <alignment horizontal="center" vertical="center" wrapText="1"/>
      <protection locked="0"/>
    </xf>
    <xf numFmtId="0" fontId="40" fillId="7" borderId="102" xfId="0" applyFont="1" applyFill="1" applyBorder="1" applyAlignment="1" applyProtection="1">
      <alignment horizontal="center" vertical="center"/>
      <protection/>
    </xf>
    <xf numFmtId="0" fontId="41" fillId="2" borderId="102" xfId="0" applyFont="1" applyFill="1" applyBorder="1" applyAlignment="1" applyProtection="1">
      <alignment horizontal="center" vertical="center" wrapText="1"/>
      <protection/>
    </xf>
    <xf numFmtId="0" fontId="41" fillId="2" borderId="106" xfId="0" applyFont="1" applyFill="1" applyBorder="1" applyAlignment="1" applyProtection="1">
      <alignment horizontal="center" vertical="center" wrapText="1"/>
      <protection/>
    </xf>
    <xf numFmtId="0" fontId="41" fillId="2" borderId="108" xfId="0" applyFont="1" applyFill="1" applyBorder="1" applyAlignment="1" applyProtection="1">
      <alignment horizontal="center" vertical="center" wrapText="1"/>
      <protection/>
    </xf>
    <xf numFmtId="0" fontId="41" fillId="2" borderId="107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horizontal="center"/>
      <protection/>
    </xf>
    <xf numFmtId="0" fontId="40" fillId="0" borderId="0" xfId="0" applyFont="1" applyBorder="1" applyAlignment="1" applyProtection="1">
      <alignment horizontal="center" vertical="center"/>
      <protection/>
    </xf>
    <xf numFmtId="44" fontId="41" fillId="2" borderId="102" xfId="28" applyFont="1" applyFill="1" applyBorder="1" applyAlignment="1" applyProtection="1">
      <alignment horizontal="center" vertical="top" wrapText="1"/>
      <protection locked="0"/>
    </xf>
    <xf numFmtId="0" fontId="40" fillId="2" borderId="102" xfId="0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left" wrapText="1"/>
    </xf>
    <xf numFmtId="170" fontId="3" fillId="0" borderId="12" xfId="25" applyNumberFormat="1" applyFont="1" applyBorder="1" applyAlignment="1">
      <alignment horizontal="center" vertical="center"/>
    </xf>
    <xf numFmtId="170" fontId="3" fillId="0" borderId="49" xfId="25" applyNumberFormat="1" applyFont="1" applyBorder="1" applyAlignment="1">
      <alignment horizontal="center" vertical="center"/>
    </xf>
    <xf numFmtId="0" fontId="3" fillId="0" borderId="110" xfId="24" applyFont="1" applyBorder="1" applyAlignment="1">
      <alignment horizontal="center" vertical="center"/>
      <protection/>
    </xf>
    <xf numFmtId="0" fontId="3" fillId="0" borderId="89" xfId="24" applyFont="1" applyBorder="1" applyAlignment="1">
      <alignment horizontal="center" vertical="center"/>
      <protection/>
    </xf>
    <xf numFmtId="0" fontId="3" fillId="0" borderId="111" xfId="24" applyFont="1" applyBorder="1" applyAlignment="1">
      <alignment horizontal="center" vertical="center"/>
      <protection/>
    </xf>
    <xf numFmtId="0" fontId="13" fillId="0" borderId="76" xfId="24" applyFont="1" applyBorder="1" applyAlignment="1">
      <alignment horizontal="center" vertical="center"/>
      <protection/>
    </xf>
    <xf numFmtId="0" fontId="13" fillId="0" borderId="52" xfId="24" applyFont="1" applyBorder="1" applyAlignment="1">
      <alignment horizontal="center" vertical="center"/>
      <protection/>
    </xf>
    <xf numFmtId="0" fontId="3" fillId="0" borderId="112" xfId="24" applyFont="1" applyBorder="1" applyAlignment="1">
      <alignment horizontal="center" vertical="center" wrapText="1"/>
      <protection/>
    </xf>
    <xf numFmtId="0" fontId="3" fillId="0" borderId="113" xfId="24" applyFont="1" applyBorder="1" applyAlignment="1">
      <alignment horizontal="center" vertical="center" wrapText="1"/>
      <protection/>
    </xf>
    <xf numFmtId="0" fontId="3" fillId="0" borderId="114" xfId="24" applyFont="1" applyBorder="1" applyAlignment="1">
      <alignment horizontal="center" vertical="center" wrapText="1"/>
      <protection/>
    </xf>
    <xf numFmtId="0" fontId="1" fillId="0" borderId="0" xfId="24" applyFont="1" applyAlignment="1">
      <alignment horizontal="left" vertical="center" wrapText="1"/>
      <protection/>
    </xf>
    <xf numFmtId="0" fontId="41" fillId="0" borderId="17" xfId="0" applyFont="1" applyBorder="1" applyAlignment="1" applyProtection="1">
      <alignment horizontal="left" vertical="center" wrapText="1"/>
      <protection/>
    </xf>
    <xf numFmtId="0" fontId="1" fillId="0" borderId="19" xfId="24" applyFont="1" applyBorder="1" applyAlignment="1">
      <alignment horizontal="left" vertical="center"/>
      <protection/>
    </xf>
    <xf numFmtId="0" fontId="1" fillId="0" borderId="51" xfId="24" applyFont="1" applyBorder="1" applyAlignment="1">
      <alignment horizontal="left" vertical="center"/>
      <protection/>
    </xf>
    <xf numFmtId="0" fontId="13" fillId="0" borderId="12" xfId="24" applyFont="1" applyBorder="1" applyAlignment="1">
      <alignment horizontal="center" vertical="center"/>
      <protection/>
    </xf>
    <xf numFmtId="0" fontId="13" fillId="0" borderId="13" xfId="24" applyFont="1" applyBorder="1" applyAlignment="1">
      <alignment horizontal="center" vertical="center"/>
      <protection/>
    </xf>
    <xf numFmtId="44" fontId="12" fillId="0" borderId="74" xfId="20" applyNumberFormat="1" applyFont="1" applyBorder="1" applyAlignment="1">
      <alignment horizontal="center" vertical="center"/>
    </xf>
    <xf numFmtId="44" fontId="12" fillId="0" borderId="25" xfId="20" applyNumberFormat="1" applyFont="1" applyBorder="1" applyAlignment="1">
      <alignment horizontal="center" vertical="center"/>
    </xf>
    <xf numFmtId="0" fontId="12" fillId="0" borderId="12" xfId="24" applyFont="1" applyBorder="1" applyAlignment="1">
      <alignment horizontal="center" vertical="center"/>
      <protection/>
    </xf>
    <xf numFmtId="0" fontId="12" fillId="0" borderId="13" xfId="24" applyFont="1" applyBorder="1" applyAlignment="1">
      <alignment horizontal="center" vertical="center"/>
      <protection/>
    </xf>
    <xf numFmtId="0" fontId="20" fillId="0" borderId="51" xfId="24" applyFont="1" applyBorder="1" applyAlignment="1">
      <alignment horizontal="center" vertical="center"/>
      <protection/>
    </xf>
    <xf numFmtId="0" fontId="20" fillId="0" borderId="115" xfId="24" applyFont="1" applyBorder="1" applyAlignment="1">
      <alignment horizontal="center" vertical="center"/>
      <protection/>
    </xf>
    <xf numFmtId="0" fontId="3" fillId="0" borderId="116" xfId="24" applyFont="1" applyBorder="1" applyAlignment="1">
      <alignment horizontal="center" vertical="center"/>
      <protection/>
    </xf>
    <xf numFmtId="0" fontId="3" fillId="0" borderId="62" xfId="24" applyFont="1" applyBorder="1" applyAlignment="1">
      <alignment horizontal="center" vertical="center"/>
      <protection/>
    </xf>
    <xf numFmtId="0" fontId="3" fillId="0" borderId="117" xfId="24" applyFont="1" applyBorder="1" applyAlignment="1">
      <alignment horizontal="center" vertical="center"/>
      <protection/>
    </xf>
    <xf numFmtId="0" fontId="20" fillId="0" borderId="118" xfId="24" applyFont="1" applyBorder="1" applyAlignment="1">
      <alignment horizontal="center" vertical="center"/>
      <protection/>
    </xf>
    <xf numFmtId="0" fontId="20" fillId="0" borderId="1" xfId="24" applyFont="1" applyBorder="1" applyAlignment="1">
      <alignment horizontal="center" vertical="center"/>
      <protection/>
    </xf>
    <xf numFmtId="0" fontId="20" fillId="0" borderId="104" xfId="24" applyFont="1" applyBorder="1" applyAlignment="1">
      <alignment horizontal="center" vertical="center"/>
      <protection/>
    </xf>
    <xf numFmtId="0" fontId="12" fillId="0" borderId="0" xfId="24" applyFont="1" applyBorder="1" applyAlignment="1">
      <alignment horizontal="center" vertical="center"/>
      <protection/>
    </xf>
    <xf numFmtId="0" fontId="3" fillId="0" borderId="32" xfId="24" applyFont="1" applyBorder="1" applyAlignment="1">
      <alignment horizontal="left" vertical="center"/>
      <protection/>
    </xf>
    <xf numFmtId="0" fontId="3" fillId="0" borderId="33" xfId="24" applyFont="1" applyBorder="1" applyAlignment="1">
      <alignment horizontal="left" vertical="center"/>
      <protection/>
    </xf>
    <xf numFmtId="0" fontId="3" fillId="0" borderId="34" xfId="24" applyFont="1" applyBorder="1" applyAlignment="1">
      <alignment horizontal="left" vertical="center"/>
      <protection/>
    </xf>
    <xf numFmtId="0" fontId="3" fillId="0" borderId="116" xfId="24" applyFont="1" applyBorder="1" applyAlignment="1">
      <alignment horizontal="right" vertical="center"/>
      <protection/>
    </xf>
    <xf numFmtId="0" fontId="3" fillId="0" borderId="62" xfId="24" applyFont="1" applyBorder="1" applyAlignment="1">
      <alignment horizontal="right" vertical="center"/>
      <protection/>
    </xf>
    <xf numFmtId="0" fontId="3" fillId="0" borderId="117" xfId="24" applyFont="1" applyBorder="1" applyAlignment="1">
      <alignment horizontal="right" vertical="center"/>
      <protection/>
    </xf>
    <xf numFmtId="0" fontId="1" fillId="0" borderId="81" xfId="24" applyFont="1" applyBorder="1" applyAlignment="1">
      <alignment horizontal="center" vertical="center"/>
      <protection/>
    </xf>
    <xf numFmtId="0" fontId="3" fillId="0" borderId="119" xfId="24" applyFont="1" applyBorder="1" applyAlignment="1">
      <alignment horizontal="right" vertical="center"/>
      <protection/>
    </xf>
    <xf numFmtId="0" fontId="3" fillId="0" borderId="6" xfId="24" applyFont="1" applyBorder="1" applyAlignment="1">
      <alignment horizontal="right" vertical="center"/>
      <protection/>
    </xf>
    <xf numFmtId="0" fontId="3" fillId="0" borderId="22" xfId="24" applyFont="1" applyBorder="1" applyAlignment="1">
      <alignment horizontal="right" vertical="center"/>
      <protection/>
    </xf>
    <xf numFmtId="0" fontId="58" fillId="0" borderId="0" xfId="0" applyFont="1" applyBorder="1" applyAlignment="1">
      <alignment horizontal="right"/>
    </xf>
    <xf numFmtId="0" fontId="58" fillId="0" borderId="4" xfId="0" applyFont="1" applyBorder="1" applyAlignment="1">
      <alignment horizontal="right"/>
    </xf>
    <xf numFmtId="7" fontId="58" fillId="0" borderId="0" xfId="0" applyNumberFormat="1" applyFont="1" applyBorder="1" applyAlignment="1">
      <alignment horizontal="right"/>
    </xf>
    <xf numFmtId="7" fontId="58" fillId="0" borderId="4" xfId="0" applyNumberFormat="1" applyFont="1" applyBorder="1" applyAlignment="1">
      <alignment horizontal="right"/>
    </xf>
    <xf numFmtId="0" fontId="60" fillId="0" borderId="7" xfId="0" applyFont="1" applyFill="1" applyBorder="1" applyAlignment="1" applyProtection="1">
      <alignment horizontal="left"/>
      <protection locked="0"/>
    </xf>
    <xf numFmtId="0" fontId="60" fillId="0" borderId="1" xfId="0" applyFont="1" applyFill="1" applyBorder="1" applyAlignment="1" applyProtection="1">
      <alignment horizontal="left"/>
      <protection locked="0"/>
    </xf>
    <xf numFmtId="0" fontId="52" fillId="8" borderId="109" xfId="0" applyFont="1" applyFill="1" applyBorder="1" applyAlignment="1">
      <alignment horizontal="center"/>
    </xf>
    <xf numFmtId="0" fontId="52" fillId="8" borderId="62" xfId="0" applyFont="1" applyFill="1" applyBorder="1" applyAlignment="1">
      <alignment horizontal="center"/>
    </xf>
    <xf numFmtId="0" fontId="52" fillId="8" borderId="120" xfId="0" applyFont="1" applyFill="1" applyBorder="1" applyAlignment="1">
      <alignment horizontal="center"/>
    </xf>
    <xf numFmtId="43" fontId="1" fillId="0" borderId="3" xfId="20" applyFont="1" applyFill="1" applyBorder="1" applyAlignment="1" applyProtection="1">
      <alignment horizontal="left"/>
      <protection locked="0"/>
    </xf>
    <xf numFmtId="43" fontId="1" fillId="0" borderId="0" xfId="20" applyFont="1" applyFill="1" applyBorder="1" applyAlignment="1" applyProtection="1">
      <alignment horizontal="left"/>
      <protection locked="0"/>
    </xf>
    <xf numFmtId="43" fontId="1" fillId="0" borderId="5" xfId="20" applyFont="1" applyFill="1" applyBorder="1" applyAlignment="1" applyProtection="1">
      <alignment horizontal="left"/>
      <protection locked="0"/>
    </xf>
    <xf numFmtId="43" fontId="1" fillId="0" borderId="6" xfId="20" applyFont="1" applyFill="1" applyBorder="1" applyAlignment="1" applyProtection="1">
      <alignment horizontal="left"/>
      <protection locked="0"/>
    </xf>
    <xf numFmtId="0" fontId="61" fillId="0" borderId="1" xfId="0" applyFont="1" applyFill="1" applyBorder="1" applyAlignment="1" applyProtection="1">
      <alignment horizontal="center"/>
      <protection locked="0"/>
    </xf>
    <xf numFmtId="0" fontId="61" fillId="0" borderId="2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left" wrapText="1"/>
    </xf>
    <xf numFmtId="0" fontId="63" fillId="0" borderId="0" xfId="0" applyFont="1" applyAlignment="1">
      <alignment horizontal="center"/>
    </xf>
  </cellXfs>
  <cellStyles count="1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írgula" xfId="20"/>
    <cellStyle name="Porcentagem" xfId="21"/>
    <cellStyle name="Normal 2" xfId="22"/>
    <cellStyle name="Porcentagem 2" xfId="23"/>
    <cellStyle name="Normal_Indústria LEV- Preços" xfId="24"/>
    <cellStyle name="Separador de milhares_Indústria LEV- Preços" xfId="25"/>
    <cellStyle name="Vírgula 2" xfId="26"/>
    <cellStyle name="Normal_P2-Exemplo Varrição Manual - Sarj" xfId="27"/>
    <cellStyle name="Moeda" xfId="28"/>
    <cellStyle name="Normal 2 2" xfId="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Identifica&#231;&#227;o do servi&#231;o'!A1" /><Relationship Id="rId2" Type="http://schemas.openxmlformats.org/officeDocument/2006/relationships/hyperlink" Target="#Dimensionamento!A1" /><Relationship Id="rId3" Type="http://schemas.openxmlformats.org/officeDocument/2006/relationships/hyperlink" Target="#'M&#227;o de obra'!A1" /><Relationship Id="rId4" Type="http://schemas.openxmlformats.org/officeDocument/2006/relationships/hyperlink" Target="#'Encargos Sociais'!A1" /><Relationship Id="rId5" Type="http://schemas.openxmlformats.org/officeDocument/2006/relationships/hyperlink" Target="#EPI!A1" /><Relationship Id="rId6" Type="http://schemas.openxmlformats.org/officeDocument/2006/relationships/hyperlink" Target="#'Despesas Indiretas'!A1" /><Relationship Id="rId7" Type="http://schemas.openxmlformats.org/officeDocument/2006/relationships/hyperlink" Target="#PV!A1" /><Relationship Id="rId8" Type="http://schemas.openxmlformats.org/officeDocument/2006/relationships/hyperlink" Target="#'2-M&#227;o de obra'!B77" /><Relationship Id="rId9" Type="http://schemas.openxmlformats.org/officeDocument/2006/relationships/hyperlink" Target="#Combust&#237;vel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5</xdr:row>
      <xdr:rowOff>0</xdr:rowOff>
    </xdr:from>
    <xdr:to>
      <xdr:col>3</xdr:col>
      <xdr:colOff>209550</xdr:colOff>
      <xdr:row>7</xdr:row>
      <xdr:rowOff>161925</xdr:rowOff>
    </xdr:to>
    <xdr:sp macro="" textlink="">
      <xdr:nvSpPr>
        <xdr:cNvPr id="2" name="Retângulo de cantos arredondados 1">
          <a:hlinkClick r:id="rId1"/>
        </xdr:cNvPr>
        <xdr:cNvSpPr/>
      </xdr:nvSpPr>
      <xdr:spPr>
        <a:xfrm>
          <a:off x="19050" y="1247775"/>
          <a:ext cx="1600200" cy="523875"/>
        </a:xfrm>
        <a:prstGeom prst="roundRect">
          <a:avLst/>
        </a:prstGeom>
        <a:solidFill>
          <a:srgbClr val="C6DAF1"/>
        </a:solidFill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1</a:t>
          </a:r>
          <a:endParaRPr lang="pt-BR">
            <a:solidFill>
              <a:sysClr val="windowText" lastClr="000000"/>
            </a:solidFill>
            <a:effectLst/>
          </a:endParaRPr>
        </a:p>
        <a:p>
          <a:pPr algn="ctr"/>
          <a:r>
            <a:rPr lang="pt-B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IDENTIFICAÇÃO</a:t>
          </a:r>
        </a:p>
      </xdr:txBody>
    </xdr:sp>
    <xdr:clientData/>
  </xdr:twoCellAnchor>
  <xdr:twoCellAnchor>
    <xdr:from>
      <xdr:col>1</xdr:col>
      <xdr:colOff>19050</xdr:colOff>
      <xdr:row>9</xdr:row>
      <xdr:rowOff>38100</xdr:rowOff>
    </xdr:from>
    <xdr:to>
      <xdr:col>3</xdr:col>
      <xdr:colOff>200025</xdr:colOff>
      <xdr:row>12</xdr:row>
      <xdr:rowOff>19050</xdr:rowOff>
    </xdr:to>
    <xdr:sp macro="" textlink="">
      <xdr:nvSpPr>
        <xdr:cNvPr id="3" name="Retângulo de cantos arredondados 2">
          <a:hlinkClick r:id="rId2"/>
        </xdr:cNvPr>
        <xdr:cNvSpPr/>
      </xdr:nvSpPr>
      <xdr:spPr>
        <a:xfrm>
          <a:off x="19050" y="2009775"/>
          <a:ext cx="1590675" cy="523875"/>
        </a:xfrm>
        <a:prstGeom prst="roundRect">
          <a:avLst/>
        </a:prstGeom>
        <a:solidFill>
          <a:srgbClr val="B8CCE5"/>
        </a:solidFill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ctr"/>
          <a:r>
            <a:rPr lang="pt-B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</a:p>
        <a:p>
          <a:pPr algn="ctr"/>
          <a:r>
            <a:rPr lang="pt-BR" sz="9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DIMENSIONAMENTO</a:t>
          </a:r>
        </a:p>
      </xdr:txBody>
    </xdr:sp>
    <xdr:clientData/>
  </xdr:twoCellAnchor>
  <xdr:twoCellAnchor>
    <xdr:from>
      <xdr:col>5</xdr:col>
      <xdr:colOff>85725</xdr:colOff>
      <xdr:row>5</xdr:row>
      <xdr:rowOff>19050</xdr:rowOff>
    </xdr:from>
    <xdr:to>
      <xdr:col>7</xdr:col>
      <xdr:colOff>561975</xdr:colOff>
      <xdr:row>9</xdr:row>
      <xdr:rowOff>19050</xdr:rowOff>
    </xdr:to>
    <xdr:sp macro="" textlink="">
      <xdr:nvSpPr>
        <xdr:cNvPr id="19" name="Retângulo de cantos arredondados 18">
          <a:hlinkClick r:id="rId3"/>
        </xdr:cNvPr>
        <xdr:cNvSpPr/>
      </xdr:nvSpPr>
      <xdr:spPr>
        <a:xfrm>
          <a:off x="2476500" y="1266825"/>
          <a:ext cx="1257300" cy="723900"/>
        </a:xfrm>
        <a:prstGeom prst="roundRect">
          <a:avLst/>
        </a:prstGeom>
        <a:solidFill>
          <a:srgbClr val="C6DAF1"/>
        </a:solidFill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ctr"/>
          <a:r>
            <a:rPr lang="pt-B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6</a:t>
          </a:r>
        </a:p>
        <a:p>
          <a:pPr algn="ctr"/>
          <a:r>
            <a:rPr lang="pt-B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MÃO DE OBRA</a:t>
          </a:r>
        </a:p>
      </xdr:txBody>
    </xdr:sp>
    <xdr:clientData/>
  </xdr:twoCellAnchor>
  <xdr:twoCellAnchor>
    <xdr:from>
      <xdr:col>1</xdr:col>
      <xdr:colOff>19050</xdr:colOff>
      <xdr:row>13</xdr:row>
      <xdr:rowOff>142875</xdr:rowOff>
    </xdr:from>
    <xdr:to>
      <xdr:col>4</xdr:col>
      <xdr:colOff>38100</xdr:colOff>
      <xdr:row>16</xdr:row>
      <xdr:rowOff>123825</xdr:rowOff>
    </xdr:to>
    <xdr:sp macro="" textlink="">
      <xdr:nvSpPr>
        <xdr:cNvPr id="24" name="Retângulo de cantos arredondados 23">
          <a:hlinkClick r:id="rId4"/>
        </xdr:cNvPr>
        <xdr:cNvSpPr/>
      </xdr:nvSpPr>
      <xdr:spPr>
        <a:xfrm>
          <a:off x="19050" y="2838450"/>
          <a:ext cx="1714500" cy="523875"/>
        </a:xfrm>
        <a:prstGeom prst="roundRect">
          <a:avLst/>
        </a:prstGeom>
        <a:solidFill>
          <a:srgbClr val="C6DAF1"/>
        </a:solidFill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ctr"/>
          <a:r>
            <a:rPr lang="pt-B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3</a:t>
          </a:r>
        </a:p>
        <a:p>
          <a:pPr algn="ctr"/>
          <a:r>
            <a:rPr lang="pt-B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ENCARGOS SOCIAIS</a:t>
          </a:r>
        </a:p>
      </xdr:txBody>
    </xdr:sp>
    <xdr:clientData/>
  </xdr:twoCellAnchor>
  <xdr:twoCellAnchor>
    <xdr:from>
      <xdr:col>0</xdr:col>
      <xdr:colOff>0</xdr:colOff>
      <xdr:row>23</xdr:row>
      <xdr:rowOff>123825</xdr:rowOff>
    </xdr:from>
    <xdr:to>
      <xdr:col>4</xdr:col>
      <xdr:colOff>19050</xdr:colOff>
      <xdr:row>28</xdr:row>
      <xdr:rowOff>85725</xdr:rowOff>
    </xdr:to>
    <xdr:sp macro="" textlink="">
      <xdr:nvSpPr>
        <xdr:cNvPr id="25" name="Retângulo de cantos arredondados 24">
          <a:hlinkClick r:id="rId5"/>
        </xdr:cNvPr>
        <xdr:cNvSpPr/>
      </xdr:nvSpPr>
      <xdr:spPr>
        <a:xfrm>
          <a:off x="0" y="4629150"/>
          <a:ext cx="1714500" cy="866775"/>
        </a:xfrm>
        <a:prstGeom prst="roundRect">
          <a:avLst/>
        </a:prstGeom>
        <a:solidFill>
          <a:srgbClr val="C6DAF1"/>
        </a:solidFill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ctr"/>
          <a:r>
            <a:rPr lang="pt-B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5</a:t>
          </a:r>
        </a:p>
        <a:p>
          <a:pPr algn="ctr"/>
          <a:r>
            <a:rPr lang="pt-B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UNIFORMES E EQUIPAMENTOS DE PROTEÇÃO INDIVIDUAL</a:t>
          </a:r>
        </a:p>
      </xdr:txBody>
    </xdr:sp>
    <xdr:clientData/>
  </xdr:twoCellAnchor>
  <xdr:twoCellAnchor>
    <xdr:from>
      <xdr:col>0</xdr:col>
      <xdr:colOff>0</xdr:colOff>
      <xdr:row>18</xdr:row>
      <xdr:rowOff>66675</xdr:rowOff>
    </xdr:from>
    <xdr:to>
      <xdr:col>4</xdr:col>
      <xdr:colOff>19050</xdr:colOff>
      <xdr:row>22</xdr:row>
      <xdr:rowOff>19050</xdr:rowOff>
    </xdr:to>
    <xdr:sp macro="" textlink="">
      <xdr:nvSpPr>
        <xdr:cNvPr id="27" name="Retângulo de cantos arredondados 26">
          <a:hlinkClick r:id="rId6"/>
        </xdr:cNvPr>
        <xdr:cNvSpPr/>
      </xdr:nvSpPr>
      <xdr:spPr>
        <a:xfrm>
          <a:off x="0" y="3667125"/>
          <a:ext cx="1714500" cy="676275"/>
        </a:xfrm>
        <a:prstGeom prst="roundRect">
          <a:avLst/>
        </a:prstGeom>
        <a:solidFill>
          <a:srgbClr val="C6DAF1"/>
        </a:solidFill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ctr"/>
          <a:r>
            <a:rPr lang="pt-B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4</a:t>
          </a:r>
        </a:p>
        <a:p>
          <a:pPr algn="ctr"/>
          <a:r>
            <a:rPr lang="pt-B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DESPESAS INDIRETAS</a:t>
          </a:r>
        </a:p>
      </xdr:txBody>
    </xdr:sp>
    <xdr:clientData/>
  </xdr:twoCellAnchor>
  <xdr:twoCellAnchor>
    <xdr:from>
      <xdr:col>10</xdr:col>
      <xdr:colOff>333375</xdr:colOff>
      <xdr:row>16</xdr:row>
      <xdr:rowOff>114300</xdr:rowOff>
    </xdr:from>
    <xdr:to>
      <xdr:col>12</xdr:col>
      <xdr:colOff>381000</xdr:colOff>
      <xdr:row>22</xdr:row>
      <xdr:rowOff>66675</xdr:rowOff>
    </xdr:to>
    <xdr:sp macro="" textlink="">
      <xdr:nvSpPr>
        <xdr:cNvPr id="28" name="Retângulo de cantos arredondados 27">
          <a:hlinkClick r:id="rId7"/>
        </xdr:cNvPr>
        <xdr:cNvSpPr/>
      </xdr:nvSpPr>
      <xdr:spPr>
        <a:xfrm>
          <a:off x="4838700" y="3352800"/>
          <a:ext cx="1733550" cy="1038225"/>
        </a:xfrm>
        <a:prstGeom prst="roundRect">
          <a:avLst>
            <a:gd name="adj" fmla="val 25862"/>
          </a:avLst>
        </a:prstGeom>
        <a:solidFill>
          <a:srgbClr val="C6DAF1"/>
        </a:solidFill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ctr"/>
          <a:r>
            <a:rPr lang="pt-B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9</a:t>
          </a:r>
        </a:p>
        <a:p>
          <a:pPr algn="ctr"/>
          <a:r>
            <a:rPr lang="pt-B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ANÁLISE DO PREÇO DE VENDA</a:t>
          </a:r>
        </a:p>
      </xdr:txBody>
    </xdr:sp>
    <xdr:clientData/>
  </xdr:twoCellAnchor>
  <xdr:twoCellAnchor>
    <xdr:from>
      <xdr:col>10</xdr:col>
      <xdr:colOff>314325</xdr:colOff>
      <xdr:row>10</xdr:row>
      <xdr:rowOff>133350</xdr:rowOff>
    </xdr:from>
    <xdr:to>
      <xdr:col>12</xdr:col>
      <xdr:colOff>361950</xdr:colOff>
      <xdr:row>14</xdr:row>
      <xdr:rowOff>95250</xdr:rowOff>
    </xdr:to>
    <xdr:sp macro="" textlink="">
      <xdr:nvSpPr>
        <xdr:cNvPr id="33" name="Retângulo de cantos arredondados 32">
          <a:hlinkClick r:id="rId8"/>
        </xdr:cNvPr>
        <xdr:cNvSpPr/>
      </xdr:nvSpPr>
      <xdr:spPr>
        <a:xfrm>
          <a:off x="4819650" y="2286000"/>
          <a:ext cx="1733550" cy="685800"/>
        </a:xfrm>
        <a:prstGeom prst="roundRect">
          <a:avLst>
            <a:gd name="adj" fmla="val 25898"/>
          </a:avLst>
        </a:prstGeom>
        <a:solidFill>
          <a:srgbClr val="C6DAF1"/>
        </a:solidFill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ctr"/>
          <a:r>
            <a:rPr lang="pt-B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8</a:t>
          </a:r>
        </a:p>
        <a:p>
          <a:pPr algn="ctr"/>
          <a:r>
            <a:rPr lang="pt-B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EQUIPAMENTOS</a:t>
          </a:r>
        </a:p>
      </xdr:txBody>
    </xdr:sp>
    <xdr:clientData/>
  </xdr:twoCellAnchor>
  <xdr:twoCellAnchor>
    <xdr:from>
      <xdr:col>10</xdr:col>
      <xdr:colOff>352425</xdr:colOff>
      <xdr:row>5</xdr:row>
      <xdr:rowOff>76200</xdr:rowOff>
    </xdr:from>
    <xdr:to>
      <xdr:col>12</xdr:col>
      <xdr:colOff>381000</xdr:colOff>
      <xdr:row>8</xdr:row>
      <xdr:rowOff>57150</xdr:rowOff>
    </xdr:to>
    <xdr:sp macro="" textlink="">
      <xdr:nvSpPr>
        <xdr:cNvPr id="31" name="Retângulo de cantos arredondados 30">
          <a:hlinkClick r:id="rId9"/>
        </xdr:cNvPr>
        <xdr:cNvSpPr/>
      </xdr:nvSpPr>
      <xdr:spPr>
        <a:xfrm>
          <a:off x="4857750" y="1323975"/>
          <a:ext cx="1714500" cy="523875"/>
        </a:xfrm>
        <a:prstGeom prst="roundRect">
          <a:avLst/>
        </a:prstGeom>
        <a:solidFill>
          <a:srgbClr val="C6DAF1"/>
        </a:solidFill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ctr"/>
          <a:r>
            <a:rPr lang="pt-B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7</a:t>
          </a:r>
        </a:p>
        <a:p>
          <a:pPr algn="ctr"/>
          <a:r>
            <a:rPr lang="pt-B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COMBUSTÍVEL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218</xdr:row>
      <xdr:rowOff>38100</xdr:rowOff>
    </xdr:from>
    <xdr:to>
      <xdr:col>4</xdr:col>
      <xdr:colOff>600075</xdr:colOff>
      <xdr:row>230</xdr:row>
      <xdr:rowOff>85725</xdr:rowOff>
    </xdr:to>
    <xdr:sp macro="" textlink="">
      <xdr:nvSpPr>
        <xdr:cNvPr id="2" name="Retângulo 1"/>
        <xdr:cNvSpPr/>
      </xdr:nvSpPr>
      <xdr:spPr>
        <a:xfrm>
          <a:off x="285750" y="42233850"/>
          <a:ext cx="5143500" cy="2247900"/>
        </a:xfrm>
        <a:prstGeom prst="rect">
          <a:avLst/>
        </a:prstGeom>
        <a:noFill/>
        <a:ln>
          <a:solidFill>
            <a:srgbClr val="FF0000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</xdr:colOff>
      <xdr:row>29</xdr:row>
      <xdr:rowOff>104775</xdr:rowOff>
    </xdr:from>
    <xdr:to>
      <xdr:col>7</xdr:col>
      <xdr:colOff>781050</xdr:colOff>
      <xdr:row>29</xdr:row>
      <xdr:rowOff>104775</xdr:rowOff>
    </xdr:to>
    <xdr:cxnSp macro="">
      <xdr:nvCxnSpPr>
        <xdr:cNvPr id="3" name="Conector de seta reta 2"/>
        <xdr:cNvCxnSpPr/>
      </xdr:nvCxnSpPr>
      <xdr:spPr>
        <a:xfrm flipH="1">
          <a:off x="6067425" y="5476875"/>
          <a:ext cx="723900" cy="0"/>
        </a:xfrm>
        <a:prstGeom prst="straightConnector1">
          <a:avLst/>
        </a:prstGeom>
        <a:ln w="28575">
          <a:solidFill>
            <a:srgbClr val="FF0000"/>
          </a:solidFill>
          <a:headEnd type="none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L4"/>
  <sheetViews>
    <sheetView showGridLines="0" workbookViewId="0" topLeftCell="B1">
      <selection activeCell="B2" sqref="B2"/>
    </sheetView>
  </sheetViews>
  <sheetFormatPr defaultColWidth="8.796875" defaultRowHeight="14.25"/>
  <cols>
    <col min="1" max="1" width="8.796875" style="222" hidden="1" customWidth="1"/>
    <col min="2" max="2" width="7.5" style="222" customWidth="1"/>
    <col min="3" max="3" width="7.296875" style="222" customWidth="1"/>
    <col min="4" max="4" width="3" style="222" customWidth="1"/>
    <col min="5" max="5" width="7.296875" style="222" customWidth="1"/>
    <col min="6" max="6" width="5.296875" style="222" customWidth="1"/>
    <col min="7" max="7" width="2.8984375" style="222" customWidth="1"/>
    <col min="8" max="8" width="6.69921875" style="222" customWidth="1"/>
    <col min="9" max="9" width="6.796875" style="222" customWidth="1"/>
    <col min="10" max="10" width="0.4921875" style="222" customWidth="1"/>
    <col min="11" max="11" width="7.5" style="222" customWidth="1"/>
    <col min="12" max="12" width="10.19921875" style="222" customWidth="1"/>
    <col min="13" max="16384" width="8.796875" style="222" customWidth="1"/>
  </cols>
  <sheetData>
    <row r="1" spans="2:12" ht="36.6" customHeight="1">
      <c r="B1" s="462" t="s">
        <v>115</v>
      </c>
      <c r="C1" s="462"/>
      <c r="D1" s="462"/>
      <c r="E1" s="462"/>
      <c r="F1" s="462"/>
      <c r="G1" s="462"/>
      <c r="H1" s="462"/>
      <c r="I1" s="462"/>
      <c r="J1" s="462"/>
      <c r="K1" s="462"/>
      <c r="L1" s="462"/>
    </row>
    <row r="2" ht="13.95" customHeight="1">
      <c r="B2" s="189" t="s">
        <v>251</v>
      </c>
    </row>
    <row r="3" ht="17.4">
      <c r="B3" s="223"/>
    </row>
    <row r="4" ht="17.4">
      <c r="B4" s="224" t="s">
        <v>86</v>
      </c>
    </row>
    <row r="25" ht="14.25"/>
  </sheetData>
  <mergeCells count="1">
    <mergeCell ref="B1:L1"/>
  </mergeCells>
  <printOptions/>
  <pageMargins left="0.511811024" right="0.511811024" top="0.787401575" bottom="0.787401575" header="0.31496062" footer="0.31496062"/>
  <pageSetup horizontalDpi="600" verticalDpi="600" orientation="portrait" paperSize="9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 topLeftCell="A1">
      <selection activeCell="A20" sqref="A20"/>
    </sheetView>
  </sheetViews>
  <sheetFormatPr defaultColWidth="8.796875" defaultRowHeight="14.25"/>
  <cols>
    <col min="1" max="1" width="5.3984375" style="0" customWidth="1"/>
    <col min="2" max="2" width="11.09765625" style="0" customWidth="1"/>
    <col min="5" max="5" width="13.69921875" style="0" customWidth="1"/>
    <col min="6" max="6" width="13.5" style="0" customWidth="1"/>
  </cols>
  <sheetData>
    <row r="1" spans="1:6" ht="14.25">
      <c r="A1" s="597" t="s">
        <v>247</v>
      </c>
      <c r="B1" s="597"/>
      <c r="C1" s="597"/>
      <c r="D1" s="597"/>
      <c r="E1" s="597"/>
      <c r="F1" s="597"/>
    </row>
    <row r="2" ht="14.4" thickBot="1"/>
    <row r="3" spans="1:6" ht="14.25">
      <c r="A3" s="191" t="s">
        <v>248</v>
      </c>
      <c r="B3" s="192" t="s">
        <v>279</v>
      </c>
      <c r="C3" s="193"/>
      <c r="D3" s="193"/>
      <c r="E3" s="193"/>
      <c r="F3" s="194"/>
    </row>
    <row r="4" spans="1:6" ht="14.25">
      <c r="A4" s="388"/>
      <c r="B4" s="340"/>
      <c r="C4" s="336"/>
      <c r="D4" s="336"/>
      <c r="E4" s="336"/>
      <c r="F4" s="200"/>
    </row>
    <row r="5" spans="1:6" ht="14.4" thickBot="1">
      <c r="A5" s="388"/>
      <c r="B5" s="471" t="s">
        <v>246</v>
      </c>
      <c r="C5" s="471"/>
      <c r="D5" s="471"/>
      <c r="E5" s="471"/>
      <c r="F5" s="432">
        <v>1</v>
      </c>
    </row>
    <row r="6" spans="1:6" ht="14.4" thickBot="1">
      <c r="A6" s="388"/>
      <c r="B6" s="471" t="s">
        <v>267</v>
      </c>
      <c r="C6" s="471"/>
      <c r="D6" s="471"/>
      <c r="E6" s="471"/>
      <c r="F6" s="433">
        <v>50020</v>
      </c>
    </row>
    <row r="7" spans="1:6" ht="14.4" thickBot="1">
      <c r="A7" s="388"/>
      <c r="B7" s="471" t="s">
        <v>192</v>
      </c>
      <c r="C7" s="471"/>
      <c r="D7" s="471"/>
      <c r="E7" s="471"/>
      <c r="F7" s="354">
        <v>120</v>
      </c>
    </row>
    <row r="8" spans="1:6" ht="14.4" thickBot="1">
      <c r="A8" s="388"/>
      <c r="B8" s="471" t="s">
        <v>205</v>
      </c>
      <c r="C8" s="471"/>
      <c r="D8" s="471"/>
      <c r="E8" s="471"/>
      <c r="F8" s="434">
        <v>0.35</v>
      </c>
    </row>
    <row r="9" spans="1:6" ht="14.4" thickBot="1">
      <c r="A9" s="388"/>
      <c r="B9" s="471" t="s">
        <v>206</v>
      </c>
      <c r="C9" s="471"/>
      <c r="D9" s="471"/>
      <c r="E9" s="471"/>
      <c r="F9" s="434">
        <v>0.4</v>
      </c>
    </row>
    <row r="10" spans="1:6" ht="14.25">
      <c r="A10" s="388"/>
      <c r="B10" s="471" t="s">
        <v>191</v>
      </c>
      <c r="C10" s="471"/>
      <c r="D10" s="471"/>
      <c r="E10" s="471"/>
      <c r="F10" s="435">
        <f>F9*Combustível!H24</f>
        <v>453.44000000000005</v>
      </c>
    </row>
    <row r="11" spans="1:6" ht="14.4" thickBot="1">
      <c r="A11" s="388"/>
      <c r="B11" s="471" t="s">
        <v>190</v>
      </c>
      <c r="C11" s="471"/>
      <c r="D11" s="471"/>
      <c r="E11" s="471"/>
      <c r="F11" s="436">
        <f>F6*F5/F7</f>
        <v>416.8333333333333</v>
      </c>
    </row>
    <row r="12" spans="1:6" ht="14.4" thickBot="1">
      <c r="A12" s="388"/>
      <c r="B12" s="471" t="s">
        <v>189</v>
      </c>
      <c r="C12" s="471"/>
      <c r="D12" s="471"/>
      <c r="E12" s="471"/>
      <c r="F12" s="437">
        <v>0.0088</v>
      </c>
    </row>
    <row r="13" spans="1:6" ht="14.25">
      <c r="A13" s="388"/>
      <c r="B13" s="471" t="s">
        <v>188</v>
      </c>
      <c r="C13" s="471"/>
      <c r="D13" s="471"/>
      <c r="E13" s="471"/>
      <c r="F13" s="435">
        <f>F5*F6/F7*F12</f>
        <v>3.6681333333333335</v>
      </c>
    </row>
    <row r="14" spans="1:6" ht="14.25">
      <c r="A14" s="388"/>
      <c r="B14" s="340"/>
      <c r="C14" s="336"/>
      <c r="D14" s="336"/>
      <c r="E14" s="336"/>
      <c r="F14" s="438"/>
    </row>
    <row r="15" spans="1:6" ht="14.25">
      <c r="A15" s="388"/>
      <c r="B15" s="340"/>
      <c r="C15" s="336"/>
      <c r="D15" s="336"/>
      <c r="E15" s="331"/>
      <c r="F15" s="438"/>
    </row>
    <row r="16" spans="1:6" ht="14.25">
      <c r="A16" s="388"/>
      <c r="B16" s="386"/>
      <c r="C16" s="386"/>
      <c r="D16" s="386"/>
      <c r="E16" s="386"/>
      <c r="F16" s="435"/>
    </row>
    <row r="17" spans="1:6" ht="14.4" thickBot="1">
      <c r="A17" s="387"/>
      <c r="B17" s="474" t="s">
        <v>220</v>
      </c>
      <c r="C17" s="474"/>
      <c r="D17" s="474"/>
      <c r="E17" s="474"/>
      <c r="F17" s="439">
        <f>F10+F11+F13</f>
        <v>873.9414666666667</v>
      </c>
    </row>
    <row r="19" ht="6.6" customHeight="1"/>
    <row r="20" spans="2:6" ht="37.95" customHeight="1">
      <c r="B20" s="596"/>
      <c r="C20" s="596"/>
      <c r="D20" s="596"/>
      <c r="E20" s="596"/>
      <c r="F20" s="596"/>
    </row>
  </sheetData>
  <mergeCells count="12">
    <mergeCell ref="B6:E6"/>
    <mergeCell ref="B7:E7"/>
    <mergeCell ref="B20:F20"/>
    <mergeCell ref="A1:F1"/>
    <mergeCell ref="B17:E17"/>
    <mergeCell ref="B13:E13"/>
    <mergeCell ref="B8:E8"/>
    <mergeCell ref="B9:E9"/>
    <mergeCell ref="B10:E10"/>
    <mergeCell ref="B11:E11"/>
    <mergeCell ref="B12:E12"/>
    <mergeCell ref="B5:E5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 topLeftCell="A1">
      <selection activeCell="A1" sqref="A1:D1"/>
    </sheetView>
  </sheetViews>
  <sheetFormatPr defaultColWidth="8.796875" defaultRowHeight="14.25"/>
  <cols>
    <col min="1" max="1" width="9.5" style="0" customWidth="1"/>
    <col min="2" max="2" width="24.296875" style="0" customWidth="1"/>
    <col min="3" max="3" width="22.5" style="0" customWidth="1"/>
    <col min="4" max="4" width="18" style="0" customWidth="1"/>
  </cols>
  <sheetData>
    <row r="1" spans="1:4" ht="28.2" customHeight="1">
      <c r="A1" s="467" t="s">
        <v>144</v>
      </c>
      <c r="B1" s="467"/>
      <c r="C1" s="467"/>
      <c r="D1" s="467"/>
    </row>
    <row r="2" spans="1:4" ht="14.25">
      <c r="A2" s="305"/>
      <c r="B2" s="305" t="s">
        <v>117</v>
      </c>
      <c r="C2" s="464"/>
      <c r="D2" s="464"/>
    </row>
    <row r="3" spans="1:4" ht="14.25">
      <c r="A3" s="305"/>
      <c r="B3" s="305" t="s">
        <v>118</v>
      </c>
      <c r="C3" s="465" t="s">
        <v>182</v>
      </c>
      <c r="D3" s="465"/>
    </row>
    <row r="4" spans="1:4" ht="14.25">
      <c r="A4" s="306"/>
      <c r="B4" s="306"/>
      <c r="C4" s="307"/>
      <c r="D4" s="304"/>
    </row>
    <row r="5" spans="1:4" ht="14.25">
      <c r="A5" s="466" t="s">
        <v>119</v>
      </c>
      <c r="B5" s="466"/>
      <c r="C5" s="466"/>
      <c r="D5" s="304"/>
    </row>
    <row r="6" spans="1:4" ht="14.25">
      <c r="A6" s="308" t="s">
        <v>120</v>
      </c>
      <c r="B6" s="468" t="s">
        <v>121</v>
      </c>
      <c r="C6" s="469"/>
      <c r="D6" s="309"/>
    </row>
    <row r="7" spans="1:4" ht="14.25">
      <c r="A7" s="308" t="s">
        <v>122</v>
      </c>
      <c r="B7" s="468" t="s">
        <v>123</v>
      </c>
      <c r="C7" s="469"/>
      <c r="D7" s="310" t="s">
        <v>148</v>
      </c>
    </row>
    <row r="8" spans="1:4" ht="14.25">
      <c r="A8" s="308" t="s">
        <v>124</v>
      </c>
      <c r="B8" s="468" t="s">
        <v>125</v>
      </c>
      <c r="C8" s="469"/>
      <c r="D8" s="311">
        <v>2019</v>
      </c>
    </row>
    <row r="9" spans="1:4" ht="14.25">
      <c r="A9" s="308" t="s">
        <v>126</v>
      </c>
      <c r="B9" s="468" t="s">
        <v>127</v>
      </c>
      <c r="C9" s="469"/>
      <c r="D9" s="312">
        <v>12</v>
      </c>
    </row>
    <row r="10" spans="1:4" ht="14.25">
      <c r="A10" s="308" t="s">
        <v>128</v>
      </c>
      <c r="B10" s="468" t="s">
        <v>129</v>
      </c>
      <c r="C10" s="469"/>
      <c r="D10" s="312" t="s">
        <v>177</v>
      </c>
    </row>
    <row r="11" spans="1:4" ht="14.25">
      <c r="A11" s="313"/>
      <c r="B11" s="306"/>
      <c r="C11" s="314"/>
      <c r="D11" s="304"/>
    </row>
    <row r="12" spans="1:4" ht="38.4" customHeight="1">
      <c r="A12" s="463" t="s">
        <v>147</v>
      </c>
      <c r="B12" s="463"/>
      <c r="C12" s="463"/>
      <c r="D12" s="463"/>
    </row>
    <row r="13" spans="1:4" ht="14.25">
      <c r="A13" s="315"/>
      <c r="B13" s="315"/>
      <c r="C13" s="315"/>
      <c r="D13" s="315"/>
    </row>
    <row r="14" spans="1:4" ht="14.4">
      <c r="A14" s="317"/>
      <c r="B14" s="317"/>
      <c r="C14" s="317"/>
      <c r="D14" s="304"/>
    </row>
    <row r="15" spans="2:4" ht="14.25">
      <c r="B15" s="318"/>
      <c r="C15" s="318"/>
      <c r="D15" s="318"/>
    </row>
    <row r="16" spans="1:4" ht="14.25">
      <c r="A16" s="319"/>
      <c r="B16" s="319"/>
      <c r="C16" s="320"/>
      <c r="D16" s="321"/>
    </row>
  </sheetData>
  <mergeCells count="10">
    <mergeCell ref="A12:D12"/>
    <mergeCell ref="C2:D2"/>
    <mergeCell ref="C3:D3"/>
    <mergeCell ref="A5:C5"/>
    <mergeCell ref="A1:D1"/>
    <mergeCell ref="B6:C6"/>
    <mergeCell ref="B7:C7"/>
    <mergeCell ref="B8:C8"/>
    <mergeCell ref="B9:C9"/>
    <mergeCell ref="B10:C10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2"/>
  <sheetViews>
    <sheetView showGridLines="0" workbookViewId="0" topLeftCell="A13">
      <selection activeCell="D8" sqref="D8:F8"/>
    </sheetView>
  </sheetViews>
  <sheetFormatPr defaultColWidth="8.69921875" defaultRowHeight="14.25"/>
  <cols>
    <col min="1" max="1" width="2.09765625" style="188" bestFit="1" customWidth="1"/>
    <col min="2" max="2" width="4.296875" style="190" bestFit="1" customWidth="1"/>
    <col min="3" max="3" width="26.5" style="188" customWidth="1"/>
    <col min="4" max="4" width="10.59765625" style="188" customWidth="1"/>
    <col min="5" max="5" width="9.8984375" style="188" customWidth="1"/>
    <col min="6" max="6" width="11.69921875" style="188" customWidth="1"/>
    <col min="7" max="7" width="9.59765625" style="188" customWidth="1"/>
    <col min="8" max="8" width="32.5" style="188" hidden="1" customWidth="1"/>
    <col min="9" max="9" width="6.796875" style="188" customWidth="1"/>
    <col min="10" max="10" width="7.3984375" style="188" bestFit="1" customWidth="1"/>
    <col min="11" max="12" width="6.5" style="188" bestFit="1" customWidth="1"/>
    <col min="13" max="13" width="7.3984375" style="188" customWidth="1"/>
    <col min="14" max="16384" width="8.69921875" style="188" customWidth="1"/>
  </cols>
  <sheetData>
    <row r="2" ht="17.4">
      <c r="B2" s="189" t="str">
        <f>Índice!B2</f>
        <v>TERCEIRIZAÇÃO DE MÃO DE OBRA</v>
      </c>
    </row>
    <row r="3" ht="17.4">
      <c r="B3" s="189"/>
    </row>
    <row r="4" spans="2:6" ht="17.4">
      <c r="B4" s="477" t="s">
        <v>152</v>
      </c>
      <c r="C4" s="477"/>
      <c r="D4" s="477"/>
      <c r="E4" s="477"/>
      <c r="F4" s="477"/>
    </row>
    <row r="5" ht="14.4" thickBot="1"/>
    <row r="6" spans="1:14" ht="14.25">
      <c r="A6" s="56"/>
      <c r="B6" s="191" t="s">
        <v>153</v>
      </c>
      <c r="C6" s="192" t="s">
        <v>155</v>
      </c>
      <c r="D6" s="193"/>
      <c r="E6" s="193"/>
      <c r="F6" s="193"/>
      <c r="G6" s="194"/>
      <c r="H6" s="213"/>
      <c r="I6" s="197"/>
      <c r="J6" s="197"/>
      <c r="K6" s="197"/>
      <c r="L6" s="197"/>
      <c r="M6" s="197"/>
      <c r="N6" s="195"/>
    </row>
    <row r="7" spans="1:14" ht="14.25">
      <c r="A7" s="56"/>
      <c r="B7" s="196"/>
      <c r="C7" s="197"/>
      <c r="D7" s="197"/>
      <c r="E7" s="215"/>
      <c r="F7" s="216"/>
      <c r="G7" s="198"/>
      <c r="H7" s="329"/>
      <c r="I7" s="199"/>
      <c r="J7" s="199"/>
      <c r="K7" s="197"/>
      <c r="L7" s="197"/>
      <c r="M7" s="197"/>
      <c r="N7" s="195"/>
    </row>
    <row r="8" spans="1:14" ht="14.25">
      <c r="A8" s="56"/>
      <c r="B8" s="478" t="s">
        <v>130</v>
      </c>
      <c r="C8" s="479"/>
      <c r="D8" s="483" t="s">
        <v>252</v>
      </c>
      <c r="E8" s="483"/>
      <c r="F8" s="483"/>
      <c r="G8" s="198"/>
      <c r="H8" s="329"/>
      <c r="I8" s="199"/>
      <c r="J8" s="199"/>
      <c r="K8" s="197"/>
      <c r="L8" s="197"/>
      <c r="M8" s="197"/>
      <c r="N8" s="195"/>
    </row>
    <row r="9" spans="1:14" ht="15">
      <c r="A9" s="56"/>
      <c r="B9" s="478" t="s">
        <v>131</v>
      </c>
      <c r="C9" s="479"/>
      <c r="D9" s="484" t="s">
        <v>65</v>
      </c>
      <c r="E9" s="484"/>
      <c r="F9" s="484"/>
      <c r="G9" s="198"/>
      <c r="H9" s="329"/>
      <c r="I9" s="199"/>
      <c r="J9" s="199"/>
      <c r="K9" s="197"/>
      <c r="L9" s="197"/>
      <c r="M9" s="197"/>
      <c r="N9" s="195"/>
    </row>
    <row r="10" spans="1:14" ht="34.5" customHeight="1">
      <c r="A10" s="56"/>
      <c r="B10" s="478" t="s">
        <v>132</v>
      </c>
      <c r="C10" s="479"/>
      <c r="D10" s="485">
        <v>12</v>
      </c>
      <c r="E10" s="485"/>
      <c r="F10" s="485"/>
      <c r="G10" s="200"/>
      <c r="H10" s="328"/>
      <c r="I10" s="332"/>
      <c r="J10" s="330"/>
      <c r="K10" s="197"/>
      <c r="L10" s="197"/>
      <c r="M10" s="197"/>
      <c r="N10" s="195"/>
    </row>
    <row r="11" spans="1:7" ht="14.25">
      <c r="A11" s="56"/>
      <c r="B11" s="480" t="s">
        <v>178</v>
      </c>
      <c r="C11" s="481"/>
      <c r="D11" s="481"/>
      <c r="E11" s="482"/>
      <c r="F11" s="351">
        <v>1</v>
      </c>
      <c r="G11" s="219"/>
    </row>
    <row r="12" spans="1:7" ht="14.25">
      <c r="A12" s="56"/>
      <c r="B12" s="196"/>
      <c r="C12" s="475"/>
      <c r="D12" s="475"/>
      <c r="E12" s="475"/>
      <c r="F12" s="217"/>
      <c r="G12" s="200"/>
    </row>
    <row r="13" spans="1:7" ht="14.25">
      <c r="A13" s="56"/>
      <c r="B13" s="196"/>
      <c r="C13" s="475"/>
      <c r="D13" s="475"/>
      <c r="E13" s="475"/>
      <c r="F13" s="217"/>
      <c r="G13" s="200"/>
    </row>
    <row r="14" spans="1:7" ht="14.4" thickBot="1">
      <c r="A14" s="56"/>
      <c r="B14" s="202"/>
      <c r="C14" s="476"/>
      <c r="D14" s="476"/>
      <c r="E14" s="476"/>
      <c r="F14" s="218"/>
      <c r="G14" s="220"/>
    </row>
    <row r="15" spans="1:7" ht="14.4" thickBot="1">
      <c r="A15" s="56"/>
      <c r="B15" s="203"/>
      <c r="C15" s="195"/>
      <c r="D15" s="195"/>
      <c r="E15" s="195"/>
      <c r="F15" s="195"/>
      <c r="G15" s="195"/>
    </row>
    <row r="16" spans="1:7" ht="14.4" thickBot="1">
      <c r="A16" s="56"/>
      <c r="B16" s="191" t="s">
        <v>154</v>
      </c>
      <c r="C16" s="192" t="s">
        <v>156</v>
      </c>
      <c r="D16" s="193"/>
      <c r="E16" s="193"/>
      <c r="F16" s="193"/>
      <c r="G16" s="194"/>
    </row>
    <row r="17" spans="1:14" ht="14.4" thickBot="1">
      <c r="A17" s="56"/>
      <c r="B17" s="196"/>
      <c r="C17" s="471" t="s">
        <v>87</v>
      </c>
      <c r="D17" s="471"/>
      <c r="E17" s="471"/>
      <c r="F17" s="357">
        <v>0.3333333333333333</v>
      </c>
      <c r="G17" s="200"/>
      <c r="H17" s="197"/>
      <c r="I17" s="204"/>
      <c r="J17" s="204"/>
      <c r="K17" s="205"/>
      <c r="L17" s="205"/>
      <c r="M17" s="207"/>
      <c r="N17" s="195"/>
    </row>
    <row r="18" spans="1:14" ht="14.25">
      <c r="A18" s="56"/>
      <c r="B18" s="196"/>
      <c r="C18" s="471" t="s">
        <v>62</v>
      </c>
      <c r="D18" s="471"/>
      <c r="E18" s="471"/>
      <c r="F18" s="352">
        <f>SUM(F17:F17)</f>
        <v>0.3333333333333333</v>
      </c>
      <c r="G18" s="200"/>
      <c r="H18" s="197"/>
      <c r="I18" s="204"/>
      <c r="J18" s="204"/>
      <c r="K18" s="205"/>
      <c r="L18" s="205"/>
      <c r="M18" s="207"/>
      <c r="N18" s="195"/>
    </row>
    <row r="19" spans="1:14" ht="14.4" thickBot="1">
      <c r="A19" s="56"/>
      <c r="B19" s="208" t="s">
        <v>80</v>
      </c>
      <c r="C19" s="209"/>
      <c r="D19" s="209"/>
      <c r="E19" s="209"/>
      <c r="F19" s="353"/>
      <c r="G19" s="200"/>
      <c r="H19" s="197"/>
      <c r="I19" s="204"/>
      <c r="J19" s="204"/>
      <c r="K19" s="205"/>
      <c r="L19" s="205"/>
      <c r="M19" s="207"/>
      <c r="N19" s="195"/>
    </row>
    <row r="20" spans="1:14" ht="14.4" thickBot="1">
      <c r="A20" s="56"/>
      <c r="B20" s="472" t="s">
        <v>81</v>
      </c>
      <c r="C20" s="471"/>
      <c r="D20" s="471"/>
      <c r="E20" s="471"/>
      <c r="F20" s="354">
        <v>365</v>
      </c>
      <c r="G20" s="200"/>
      <c r="H20" s="197"/>
      <c r="I20" s="204"/>
      <c r="J20" s="204"/>
      <c r="K20" s="205"/>
      <c r="L20" s="205"/>
      <c r="M20" s="207"/>
      <c r="N20" s="195"/>
    </row>
    <row r="21" spans="1:14" ht="14.4" thickBot="1">
      <c r="A21" s="56"/>
      <c r="B21" s="472" t="s">
        <v>82</v>
      </c>
      <c r="C21" s="471"/>
      <c r="D21" s="471"/>
      <c r="E21" s="471"/>
      <c r="F21" s="355">
        <v>52</v>
      </c>
      <c r="G21" s="200"/>
      <c r="H21" s="197"/>
      <c r="I21" s="204"/>
      <c r="J21" s="204"/>
      <c r="K21" s="205"/>
      <c r="L21" s="205"/>
      <c r="M21" s="207"/>
      <c r="N21" s="195"/>
    </row>
    <row r="22" spans="1:14" ht="14.25">
      <c r="A22" s="56"/>
      <c r="B22" s="472" t="s">
        <v>83</v>
      </c>
      <c r="C22" s="471"/>
      <c r="D22" s="471"/>
      <c r="E22" s="471"/>
      <c r="F22" s="353">
        <f>F20-F21</f>
        <v>313</v>
      </c>
      <c r="G22" s="200"/>
      <c r="H22" s="197"/>
      <c r="I22" s="204"/>
      <c r="J22" s="204"/>
      <c r="K22" s="205"/>
      <c r="L22" s="205"/>
      <c r="M22" s="207"/>
      <c r="N22" s="195"/>
    </row>
    <row r="23" spans="1:14" ht="14.4" thickBot="1">
      <c r="A23" s="56"/>
      <c r="B23" s="473" t="s">
        <v>84</v>
      </c>
      <c r="C23" s="474"/>
      <c r="D23" s="474"/>
      <c r="E23" s="474"/>
      <c r="F23" s="356">
        <f>F22/12</f>
        <v>26.083333333333332</v>
      </c>
      <c r="G23" s="220"/>
      <c r="H23" s="197"/>
      <c r="I23" s="204"/>
      <c r="J23" s="204"/>
      <c r="K23" s="205"/>
      <c r="L23" s="205"/>
      <c r="M23" s="207"/>
      <c r="N23" s="195"/>
    </row>
    <row r="24" spans="1:14" ht="14.25">
      <c r="A24" s="56"/>
      <c r="B24" s="206"/>
      <c r="C24" s="201"/>
      <c r="D24" s="201"/>
      <c r="E24" s="201"/>
      <c r="F24" s="210"/>
      <c r="G24" s="195"/>
      <c r="H24" s="197"/>
      <c r="I24" s="204"/>
      <c r="J24" s="204"/>
      <c r="K24" s="205"/>
      <c r="L24" s="205"/>
      <c r="M24" s="207"/>
      <c r="N24" s="195"/>
    </row>
    <row r="25" spans="1:14" ht="14.25">
      <c r="A25" s="56"/>
      <c r="B25" s="203"/>
      <c r="C25" s="211"/>
      <c r="D25" s="211"/>
      <c r="E25" s="211"/>
      <c r="F25" s="211"/>
      <c r="G25" s="212"/>
      <c r="H25" s="195"/>
      <c r="I25" s="195"/>
      <c r="J25" s="195"/>
      <c r="K25" s="195"/>
      <c r="L25" s="195"/>
      <c r="M25" s="195"/>
      <c r="N25" s="195"/>
    </row>
    <row r="27" spans="2:8" ht="14.25">
      <c r="B27" s="340" t="s">
        <v>157</v>
      </c>
      <c r="C27" s="337"/>
      <c r="D27" s="337"/>
      <c r="E27" s="338"/>
      <c r="F27" s="338"/>
      <c r="G27" s="339"/>
      <c r="H27" s="335"/>
    </row>
    <row r="28" spans="2:8" ht="14.25">
      <c r="B28" s="336"/>
      <c r="C28" s="337"/>
      <c r="D28" s="337"/>
      <c r="E28" s="338"/>
      <c r="F28" s="338"/>
      <c r="G28" s="339"/>
      <c r="H28" s="358"/>
    </row>
    <row r="29" spans="2:8" ht="14.25">
      <c r="B29" s="470" t="s">
        <v>158</v>
      </c>
      <c r="C29" s="470"/>
      <c r="D29" s="470"/>
      <c r="E29" s="470"/>
      <c r="F29" s="470"/>
      <c r="G29" s="470"/>
      <c r="H29" s="470"/>
    </row>
    <row r="30" spans="2:8" ht="14.25">
      <c r="B30" s="470"/>
      <c r="C30" s="470"/>
      <c r="D30" s="470"/>
      <c r="E30" s="470"/>
      <c r="F30" s="470"/>
      <c r="G30" s="470"/>
      <c r="H30" s="470"/>
    </row>
    <row r="31" spans="2:8" ht="14.25">
      <c r="B31" s="470" t="s">
        <v>159</v>
      </c>
      <c r="C31" s="470"/>
      <c r="D31" s="470"/>
      <c r="E31" s="470"/>
      <c r="F31" s="470"/>
      <c r="G31" s="470"/>
      <c r="H31" s="470"/>
    </row>
    <row r="32" spans="2:8" ht="14.25">
      <c r="B32" s="470"/>
      <c r="C32" s="470"/>
      <c r="D32" s="470"/>
      <c r="E32" s="470"/>
      <c r="F32" s="470"/>
      <c r="G32" s="470"/>
      <c r="H32" s="470"/>
    </row>
  </sheetData>
  <mergeCells count="19">
    <mergeCell ref="B4:F4"/>
    <mergeCell ref="B8:C8"/>
    <mergeCell ref="B9:C9"/>
    <mergeCell ref="B10:C10"/>
    <mergeCell ref="B11:E11"/>
    <mergeCell ref="D8:F8"/>
    <mergeCell ref="D9:F9"/>
    <mergeCell ref="D10:F10"/>
    <mergeCell ref="C17:E17"/>
    <mergeCell ref="C12:E12"/>
    <mergeCell ref="C13:E13"/>
    <mergeCell ref="C14:E14"/>
    <mergeCell ref="B20:E20"/>
    <mergeCell ref="B29:H30"/>
    <mergeCell ref="B31:H32"/>
    <mergeCell ref="C18:E18"/>
    <mergeCell ref="B21:E21"/>
    <mergeCell ref="B22:E22"/>
    <mergeCell ref="B23:E23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2"/>
  <sheetViews>
    <sheetView showGridLines="0" zoomScale="110" zoomScaleNormal="110" workbookViewId="0" topLeftCell="A28">
      <selection activeCell="C45" sqref="C45"/>
    </sheetView>
  </sheetViews>
  <sheetFormatPr defaultColWidth="8.796875" defaultRowHeight="14.25"/>
  <cols>
    <col min="1" max="1" width="6.796875" style="222" customWidth="1"/>
    <col min="2" max="2" width="1.8984375" style="222" bestFit="1" customWidth="1"/>
    <col min="3" max="3" width="52.5" style="222" customWidth="1"/>
    <col min="4" max="4" width="13.5" style="222" customWidth="1"/>
    <col min="5" max="6" width="8.796875" style="222" hidden="1" customWidth="1"/>
    <col min="7" max="16384" width="8.796875" style="222" customWidth="1"/>
  </cols>
  <sheetData>
    <row r="1" spans="2:6" ht="17.4">
      <c r="B1" s="486" t="str">
        <f>Índice!B2</f>
        <v>TERCEIRIZAÇÃO DE MÃO DE OBRA</v>
      </c>
      <c r="C1" s="487"/>
      <c r="D1" s="488"/>
      <c r="E1" s="289"/>
      <c r="F1" s="289"/>
    </row>
    <row r="2" spans="2:6" ht="14.25">
      <c r="B2" s="289"/>
      <c r="C2" s="289"/>
      <c r="D2" s="289"/>
      <c r="E2" s="289"/>
      <c r="F2" s="289"/>
    </row>
    <row r="3" spans="2:6" ht="15.6">
      <c r="B3" s="290"/>
      <c r="C3" s="492" t="s">
        <v>253</v>
      </c>
      <c r="D3" s="492"/>
      <c r="E3" s="289"/>
      <c r="F3" s="289"/>
    </row>
    <row r="4" spans="2:6" ht="14.25">
      <c r="B4" s="290"/>
      <c r="C4" s="291" t="s">
        <v>63</v>
      </c>
      <c r="D4" s="291" t="s">
        <v>64</v>
      </c>
      <c r="E4" s="289"/>
      <c r="F4" s="289"/>
    </row>
    <row r="5" spans="2:6" ht="14.25">
      <c r="B5" s="290"/>
      <c r="C5" s="292"/>
      <c r="D5" s="291" t="s">
        <v>65</v>
      </c>
      <c r="E5" s="289"/>
      <c r="F5" s="289"/>
    </row>
    <row r="6" spans="2:6" ht="15.6">
      <c r="B6" s="290"/>
      <c r="C6" s="492" t="s">
        <v>66</v>
      </c>
      <c r="D6" s="492"/>
      <c r="E6" s="289"/>
      <c r="F6" s="289"/>
    </row>
    <row r="7" spans="2:6" ht="14.25">
      <c r="B7" s="290"/>
      <c r="C7" s="493" t="s">
        <v>67</v>
      </c>
      <c r="D7" s="493"/>
      <c r="E7" s="289"/>
      <c r="F7" s="289"/>
    </row>
    <row r="8" spans="2:6" ht="14.25">
      <c r="B8" s="293">
        <v>1</v>
      </c>
      <c r="C8" s="294" t="s">
        <v>97</v>
      </c>
      <c r="D8" s="295">
        <v>0.2</v>
      </c>
      <c r="E8" s="289"/>
      <c r="F8" s="289"/>
    </row>
    <row r="9" spans="2:6" ht="14.25">
      <c r="B9" s="293">
        <v>2</v>
      </c>
      <c r="C9" s="294" t="s">
        <v>98</v>
      </c>
      <c r="D9" s="295">
        <v>0.08</v>
      </c>
      <c r="E9" s="289"/>
      <c r="F9" s="289"/>
    </row>
    <row r="10" spans="2:6" ht="14.25">
      <c r="B10" s="293">
        <v>3</v>
      </c>
      <c r="C10" s="294" t="s">
        <v>99</v>
      </c>
      <c r="D10" s="295">
        <v>0.025</v>
      </c>
      <c r="E10" s="289"/>
      <c r="F10" s="289"/>
    </row>
    <row r="11" spans="2:6" ht="14.25">
      <c r="B11" s="293">
        <v>4</v>
      </c>
      <c r="C11" s="294" t="s">
        <v>100</v>
      </c>
      <c r="D11" s="295">
        <v>0.01</v>
      </c>
      <c r="E11" s="289"/>
      <c r="F11" s="289"/>
    </row>
    <row r="12" spans="2:6" ht="14.25">
      <c r="B12" s="293">
        <v>5</v>
      </c>
      <c r="C12" s="296" t="s">
        <v>93</v>
      </c>
      <c r="D12" s="295">
        <v>0.015</v>
      </c>
      <c r="E12" s="289"/>
      <c r="F12" s="289"/>
    </row>
    <row r="13" spans="2:6" ht="14.25">
      <c r="B13" s="293">
        <v>6</v>
      </c>
      <c r="C13" s="296" t="s">
        <v>96</v>
      </c>
      <c r="D13" s="295">
        <v>0.002</v>
      </c>
      <c r="E13" s="289"/>
      <c r="F13" s="289"/>
    </row>
    <row r="14" spans="2:6" ht="14.25">
      <c r="B14" s="293">
        <v>7</v>
      </c>
      <c r="C14" s="296" t="s">
        <v>95</v>
      </c>
      <c r="D14" s="295">
        <v>0.006</v>
      </c>
      <c r="E14" s="289"/>
      <c r="F14" s="289"/>
    </row>
    <row r="15" spans="2:6" ht="14.25">
      <c r="B15" s="293">
        <v>8</v>
      </c>
      <c r="C15" s="296" t="s">
        <v>94</v>
      </c>
      <c r="D15" s="295">
        <v>0.01</v>
      </c>
      <c r="E15" s="289"/>
      <c r="F15" s="289"/>
    </row>
    <row r="16" spans="2:6" ht="15">
      <c r="B16" s="293"/>
      <c r="C16" s="297" t="s">
        <v>68</v>
      </c>
      <c r="D16" s="298">
        <f>SUM(D8:D15)</f>
        <v>0.3480000000000001</v>
      </c>
      <c r="E16" s="289"/>
      <c r="F16" s="289"/>
    </row>
    <row r="17" spans="2:7" ht="28.5" customHeight="1">
      <c r="B17" s="293"/>
      <c r="C17" s="495" t="s">
        <v>112</v>
      </c>
      <c r="D17" s="495"/>
      <c r="E17" s="495"/>
      <c r="F17" s="495"/>
      <c r="G17" s="370"/>
    </row>
    <row r="18" spans="2:7" ht="32.4" customHeight="1">
      <c r="B18" s="293"/>
      <c r="C18" s="491" t="s">
        <v>149</v>
      </c>
      <c r="D18" s="491"/>
      <c r="E18" s="491"/>
      <c r="F18" s="491"/>
      <c r="G18" s="370"/>
    </row>
    <row r="19" spans="2:6" ht="15.6">
      <c r="B19" s="293"/>
      <c r="C19" s="492" t="s">
        <v>69</v>
      </c>
      <c r="D19" s="492"/>
      <c r="E19" s="289"/>
      <c r="F19" s="289"/>
    </row>
    <row r="20" spans="2:6" ht="14.25">
      <c r="B20" s="293">
        <v>1</v>
      </c>
      <c r="C20" s="296" t="s">
        <v>101</v>
      </c>
      <c r="D20" s="300">
        <v>0.0003</v>
      </c>
      <c r="E20" s="289"/>
      <c r="F20" s="289"/>
    </row>
    <row r="21" spans="2:6" ht="14.25">
      <c r="B21" s="293">
        <v>2</v>
      </c>
      <c r="C21" s="296" t="s">
        <v>7</v>
      </c>
      <c r="D21" s="300">
        <v>0.0278</v>
      </c>
      <c r="E21" s="289"/>
      <c r="F21" s="289"/>
    </row>
    <row r="22" spans="2:6" ht="14.25">
      <c r="B22" s="293">
        <v>3</v>
      </c>
      <c r="C22" s="296" t="s">
        <v>102</v>
      </c>
      <c r="D22" s="300">
        <v>0.0435</v>
      </c>
      <c r="E22" s="289"/>
      <c r="F22" s="289"/>
    </row>
    <row r="23" spans="2:6" ht="15.6">
      <c r="B23" s="293">
        <v>4</v>
      </c>
      <c r="C23" s="296" t="s">
        <v>106</v>
      </c>
      <c r="D23" s="300">
        <f>ROUND(30/360,4)</f>
        <v>0.0833</v>
      </c>
      <c r="E23" s="289"/>
      <c r="F23" s="289"/>
    </row>
    <row r="24" spans="2:6" ht="14.25">
      <c r="B24" s="293">
        <v>5</v>
      </c>
      <c r="C24" s="296" t="s">
        <v>103</v>
      </c>
      <c r="D24" s="300">
        <v>0.0194</v>
      </c>
      <c r="E24" s="289"/>
      <c r="F24" s="289"/>
    </row>
    <row r="25" spans="2:6" ht="14.25">
      <c r="B25" s="293">
        <v>6</v>
      </c>
      <c r="C25" s="296" t="s">
        <v>104</v>
      </c>
      <c r="D25" s="300">
        <v>0.0068</v>
      </c>
      <c r="E25" s="289"/>
      <c r="F25" s="289"/>
    </row>
    <row r="26" spans="2:6" ht="14.25">
      <c r="B26" s="293">
        <v>7</v>
      </c>
      <c r="C26" s="296" t="s">
        <v>105</v>
      </c>
      <c r="D26" s="300">
        <v>0.05</v>
      </c>
      <c r="E26" s="289"/>
      <c r="F26" s="289"/>
    </row>
    <row r="27" spans="2:6" ht="14.25">
      <c r="B27" s="293">
        <v>8</v>
      </c>
      <c r="C27" s="294" t="s">
        <v>173</v>
      </c>
      <c r="D27" s="300">
        <v>0.0042</v>
      </c>
      <c r="E27" s="289"/>
      <c r="F27" s="289"/>
    </row>
    <row r="28" spans="2:6" ht="15">
      <c r="B28" s="293"/>
      <c r="C28" s="297" t="s">
        <v>70</v>
      </c>
      <c r="D28" s="301">
        <f>SUM(D20:D27)</f>
        <v>0.23529999999999998</v>
      </c>
      <c r="E28" s="289"/>
      <c r="F28" s="289"/>
    </row>
    <row r="29" spans="2:6" ht="39.6" customHeight="1">
      <c r="B29" s="293"/>
      <c r="C29" s="494" t="s">
        <v>111</v>
      </c>
      <c r="D29" s="494"/>
      <c r="E29" s="289"/>
      <c r="F29" s="289"/>
    </row>
    <row r="30" spans="2:6" ht="30.6" customHeight="1">
      <c r="B30" s="293"/>
      <c r="C30" s="494" t="s">
        <v>113</v>
      </c>
      <c r="D30" s="494"/>
      <c r="E30" s="289"/>
      <c r="F30" s="289"/>
    </row>
    <row r="31" spans="2:7" ht="42.75" customHeight="1">
      <c r="B31" s="293"/>
      <c r="C31" s="491" t="s">
        <v>171</v>
      </c>
      <c r="D31" s="491"/>
      <c r="E31" s="491"/>
      <c r="F31" s="491"/>
      <c r="G31" s="370"/>
    </row>
    <row r="32" spans="2:6" ht="17.4" customHeight="1">
      <c r="B32" s="293"/>
      <c r="C32" s="489" t="s">
        <v>172</v>
      </c>
      <c r="D32" s="490"/>
      <c r="E32" s="299"/>
      <c r="F32" s="299"/>
    </row>
    <row r="33" spans="2:6" ht="15.6">
      <c r="B33" s="293"/>
      <c r="C33" s="492" t="s">
        <v>71</v>
      </c>
      <c r="D33" s="492"/>
      <c r="E33" s="289"/>
      <c r="F33" s="289"/>
    </row>
    <row r="34" spans="2:6" ht="14.25">
      <c r="B34" s="293"/>
      <c r="C34" s="493" t="s">
        <v>107</v>
      </c>
      <c r="D34" s="493"/>
      <c r="E34" s="289"/>
      <c r="F34" s="289"/>
    </row>
    <row r="35" spans="2:6" ht="14.25">
      <c r="B35" s="293">
        <v>1</v>
      </c>
      <c r="C35" s="296" t="s">
        <v>7</v>
      </c>
      <c r="D35" s="300">
        <v>0.0833</v>
      </c>
      <c r="E35" s="289"/>
      <c r="F35" s="289"/>
    </row>
    <row r="36" spans="2:6" ht="14.25">
      <c r="B36" s="293">
        <v>2</v>
      </c>
      <c r="C36" s="296" t="s">
        <v>107</v>
      </c>
      <c r="D36" s="302">
        <v>0.0166</v>
      </c>
      <c r="E36" s="289"/>
      <c r="F36" s="289"/>
    </row>
    <row r="37" spans="2:6" ht="14.25">
      <c r="B37" s="293">
        <v>3</v>
      </c>
      <c r="C37" s="296" t="s">
        <v>109</v>
      </c>
      <c r="D37" s="302">
        <v>0.0003</v>
      </c>
      <c r="E37" s="289"/>
      <c r="F37" s="289"/>
    </row>
    <row r="38" spans="2:6" ht="14.25">
      <c r="B38" s="293">
        <v>4</v>
      </c>
      <c r="C38" s="296" t="s">
        <v>110</v>
      </c>
      <c r="D38" s="302">
        <v>0.0034</v>
      </c>
      <c r="E38" s="289"/>
      <c r="F38" s="289"/>
    </row>
    <row r="39" spans="2:6" ht="14.25">
      <c r="B39" s="293">
        <v>5</v>
      </c>
      <c r="C39" s="296" t="s">
        <v>108</v>
      </c>
      <c r="D39" s="300">
        <v>0.0042</v>
      </c>
      <c r="E39" s="289"/>
      <c r="F39" s="289"/>
    </row>
    <row r="40" spans="2:6" ht="15">
      <c r="B40" s="293"/>
      <c r="C40" s="297" t="s">
        <v>72</v>
      </c>
      <c r="D40" s="301">
        <f>SUM(D35:D39)</f>
        <v>0.10779999999999999</v>
      </c>
      <c r="E40" s="289"/>
      <c r="F40" s="289"/>
    </row>
    <row r="41" spans="2:7" ht="27" customHeight="1">
      <c r="B41" s="289"/>
      <c r="C41" s="491" t="s">
        <v>114</v>
      </c>
      <c r="D41" s="491"/>
      <c r="E41" s="491"/>
      <c r="F41" s="491"/>
      <c r="G41" s="370"/>
    </row>
    <row r="42" spans="2:6" ht="15.6">
      <c r="B42" s="289"/>
      <c r="C42" s="297" t="s">
        <v>73</v>
      </c>
      <c r="D42" s="303">
        <f>D16+D28+D40</f>
        <v>0.6911</v>
      </c>
      <c r="E42" s="289"/>
      <c r="F42" s="289"/>
    </row>
  </sheetData>
  <mergeCells count="14">
    <mergeCell ref="B1:D1"/>
    <mergeCell ref="C32:D32"/>
    <mergeCell ref="C41:F41"/>
    <mergeCell ref="C31:F31"/>
    <mergeCell ref="C33:D33"/>
    <mergeCell ref="C34:D34"/>
    <mergeCell ref="C3:D3"/>
    <mergeCell ref="C6:D6"/>
    <mergeCell ref="C7:D7"/>
    <mergeCell ref="C19:D19"/>
    <mergeCell ref="C29:D29"/>
    <mergeCell ref="C30:D30"/>
    <mergeCell ref="C17:F17"/>
    <mergeCell ref="C18:F18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0"/>
  <sheetViews>
    <sheetView showGridLines="0" workbookViewId="0" topLeftCell="A10">
      <selection activeCell="B32" sqref="B32"/>
    </sheetView>
  </sheetViews>
  <sheetFormatPr defaultColWidth="8.796875" defaultRowHeight="14.25"/>
  <cols>
    <col min="1" max="1" width="2.09765625" style="58" bestFit="1" customWidth="1"/>
    <col min="2" max="2" width="38.19921875" style="58" bestFit="1" customWidth="1"/>
    <col min="3" max="3" width="11.69921875" style="283" bestFit="1" customWidth="1"/>
    <col min="4" max="4" width="2.5" style="58" customWidth="1"/>
    <col min="5" max="5" width="14.09765625" style="58" customWidth="1"/>
    <col min="6" max="6" width="10.796875" style="58" customWidth="1"/>
    <col min="7" max="16384" width="8.796875" style="58" customWidth="1"/>
  </cols>
  <sheetData>
    <row r="2" spans="2:3" ht="17.4">
      <c r="B2" s="276" t="str">
        <f>Índice!B2</f>
        <v>TERCEIRIZAÇÃO DE MÃO DE OBRA</v>
      </c>
      <c r="C2" s="282"/>
    </row>
    <row r="3" ht="14.4" thickBot="1"/>
    <row r="4" spans="2:3" ht="14.25">
      <c r="B4" s="496" t="s">
        <v>207</v>
      </c>
      <c r="C4" s="497"/>
    </row>
    <row r="5" spans="2:3" ht="14.25">
      <c r="B5" s="59" t="s">
        <v>34</v>
      </c>
      <c r="C5" s="284" t="s">
        <v>44</v>
      </c>
    </row>
    <row r="6" spans="2:3" ht="14.4" thickBot="1">
      <c r="B6" s="60"/>
      <c r="C6" s="285" t="s">
        <v>35</v>
      </c>
    </row>
    <row r="7" spans="1:3" ht="14.4" thickTop="1">
      <c r="A7" s="61"/>
      <c r="B7" s="62" t="s">
        <v>45</v>
      </c>
      <c r="C7" s="281">
        <v>954</v>
      </c>
    </row>
    <row r="8" spans="1:3" ht="14.25">
      <c r="A8" s="61"/>
      <c r="B8" s="214" t="s">
        <v>46</v>
      </c>
      <c r="C8" s="286">
        <v>100</v>
      </c>
    </row>
    <row r="9" spans="1:3" ht="14.25">
      <c r="A9" s="61"/>
      <c r="B9" s="62" t="s">
        <v>47</v>
      </c>
      <c r="C9" s="281">
        <v>100</v>
      </c>
    </row>
    <row r="10" spans="1:3" ht="14.25">
      <c r="A10" s="61"/>
      <c r="B10" s="214" t="s">
        <v>48</v>
      </c>
      <c r="C10" s="286">
        <v>50</v>
      </c>
    </row>
    <row r="11" spans="1:3" ht="14.25">
      <c r="A11" s="61"/>
      <c r="B11" s="62" t="s">
        <v>49</v>
      </c>
      <c r="C11" s="281">
        <v>100</v>
      </c>
    </row>
    <row r="12" spans="1:3" ht="14.25">
      <c r="A12" s="61"/>
      <c r="B12" s="62" t="s">
        <v>50</v>
      </c>
      <c r="C12" s="281">
        <v>100</v>
      </c>
    </row>
    <row r="13" spans="1:3" ht="14.25">
      <c r="A13" s="61"/>
      <c r="B13" s="214" t="s">
        <v>51</v>
      </c>
      <c r="C13" s="286">
        <v>50</v>
      </c>
    </row>
    <row r="14" spans="1:3" ht="14.25">
      <c r="A14" s="61"/>
      <c r="B14" s="62" t="s">
        <v>52</v>
      </c>
      <c r="C14" s="281">
        <v>300</v>
      </c>
    </row>
    <row r="15" spans="1:3" ht="14.25">
      <c r="A15" s="61"/>
      <c r="B15" s="214" t="s">
        <v>53</v>
      </c>
      <c r="C15" s="286">
        <v>30</v>
      </c>
    </row>
    <row r="16" spans="1:3" ht="14.25">
      <c r="A16" s="61"/>
      <c r="B16" s="62" t="s">
        <v>54</v>
      </c>
      <c r="C16" s="281">
        <v>100</v>
      </c>
    </row>
    <row r="17" spans="1:3" ht="14.25">
      <c r="A17" s="61"/>
      <c r="B17" s="62" t="s">
        <v>92</v>
      </c>
      <c r="C17" s="281">
        <v>250</v>
      </c>
    </row>
    <row r="18" spans="1:3" ht="27.6">
      <c r="A18" s="61"/>
      <c r="B18" s="214" t="s">
        <v>91</v>
      </c>
      <c r="C18" s="286">
        <v>119</v>
      </c>
    </row>
    <row r="19" spans="1:3" ht="14.25">
      <c r="A19" s="61"/>
      <c r="B19" s="62" t="s">
        <v>174</v>
      </c>
      <c r="C19" s="281">
        <v>2500</v>
      </c>
    </row>
    <row r="20" spans="1:3" ht="14.25">
      <c r="A20" s="61"/>
      <c r="B20" s="62" t="s">
        <v>55</v>
      </c>
      <c r="C20" s="281">
        <v>150</v>
      </c>
    </row>
    <row r="21" spans="1:3" ht="14.25">
      <c r="A21" s="61"/>
      <c r="B21" s="214" t="s">
        <v>56</v>
      </c>
      <c r="C21" s="286">
        <v>100</v>
      </c>
    </row>
    <row r="22" spans="1:3" ht="14.25">
      <c r="A22" s="61"/>
      <c r="B22" s="62" t="s">
        <v>57</v>
      </c>
      <c r="C22" s="281">
        <v>250</v>
      </c>
    </row>
    <row r="23" spans="1:3" ht="14.25">
      <c r="A23" s="61"/>
      <c r="B23" s="62" t="s">
        <v>58</v>
      </c>
      <c r="C23" s="281">
        <v>60</v>
      </c>
    </row>
    <row r="24" spans="1:5" ht="14.4" thickBot="1">
      <c r="A24" s="61"/>
      <c r="B24" s="63" t="s">
        <v>8</v>
      </c>
      <c r="C24" s="64">
        <f>SUM(C7:C23)</f>
        <v>5313</v>
      </c>
      <c r="E24" s="65"/>
    </row>
    <row r="27" ht="0.6" hidden="1"/>
    <row r="28" spans="2:3" ht="28.95" customHeight="1">
      <c r="B28" s="498" t="s">
        <v>280</v>
      </c>
      <c r="C28" s="498"/>
    </row>
    <row r="29" spans="2:3" ht="14.25">
      <c r="B29" s="443"/>
      <c r="C29" s="444"/>
    </row>
    <row r="30" spans="2:3" ht="25.2" customHeight="1">
      <c r="B30" s="498" t="s">
        <v>217</v>
      </c>
      <c r="C30" s="498"/>
    </row>
  </sheetData>
  <mergeCells count="3">
    <mergeCell ref="B4:C4"/>
    <mergeCell ref="B28:C28"/>
    <mergeCell ref="B30:C30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5"/>
  <sheetViews>
    <sheetView showGridLines="0" workbookViewId="0" topLeftCell="A4">
      <selection activeCell="F26" sqref="F26"/>
    </sheetView>
  </sheetViews>
  <sheetFormatPr defaultColWidth="8.796875" defaultRowHeight="14.25"/>
  <cols>
    <col min="1" max="1" width="2.09765625" style="225" bestFit="1" customWidth="1"/>
    <col min="2" max="2" width="27.296875" style="225" customWidth="1"/>
    <col min="3" max="3" width="7.296875" style="225" customWidth="1"/>
    <col min="4" max="4" width="6.8984375" style="225" customWidth="1"/>
    <col min="5" max="5" width="8.796875" style="225" customWidth="1"/>
    <col min="6" max="6" width="13.69921875" style="225" customWidth="1"/>
    <col min="7" max="7" width="7.19921875" style="225" customWidth="1"/>
    <col min="8" max="8" width="10.19921875" style="225" hidden="1" customWidth="1"/>
    <col min="9" max="10" width="9.296875" style="225" hidden="1" customWidth="1"/>
    <col min="11" max="11" width="4.296875" style="225" customWidth="1"/>
    <col min="12" max="16384" width="8.796875" style="225" customWidth="1"/>
  </cols>
  <sheetData>
    <row r="2" ht="17.4">
      <c r="B2" s="275" t="str">
        <f>Índice!B2</f>
        <v>TERCEIRIZAÇÃO DE MÃO DE OBRA</v>
      </c>
    </row>
    <row r="3" ht="14.4" thickBot="1"/>
    <row r="4" spans="2:11" s="226" customFormat="1" ht="18" thickBot="1">
      <c r="B4" s="500" t="s">
        <v>164</v>
      </c>
      <c r="C4" s="501"/>
      <c r="D4" s="501"/>
      <c r="E4" s="501"/>
      <c r="F4" s="501"/>
      <c r="G4" s="501"/>
      <c r="H4" s="501"/>
      <c r="I4" s="501"/>
      <c r="J4" s="501"/>
      <c r="K4" s="227"/>
    </row>
    <row r="5" spans="1:11" ht="14.25">
      <c r="A5" s="228"/>
      <c r="B5" s="229"/>
      <c r="C5" s="230" t="s">
        <v>17</v>
      </c>
      <c r="D5" s="231" t="s">
        <v>245</v>
      </c>
      <c r="E5" s="232">
        <v>17</v>
      </c>
      <c r="F5" s="231" t="s">
        <v>185</v>
      </c>
      <c r="G5" s="233">
        <v>1</v>
      </c>
      <c r="H5" s="234"/>
      <c r="I5" s="234"/>
      <c r="J5" s="235"/>
      <c r="K5" s="236"/>
    </row>
    <row r="6" spans="1:21" ht="14.25">
      <c r="A6" s="228"/>
      <c r="B6" s="237" t="s">
        <v>29</v>
      </c>
      <c r="C6" s="238" t="s">
        <v>18</v>
      </c>
      <c r="D6" s="239" t="s">
        <v>76</v>
      </c>
      <c r="E6" s="240" t="s">
        <v>17</v>
      </c>
      <c r="F6" s="239" t="s">
        <v>76</v>
      </c>
      <c r="G6" s="241" t="s">
        <v>17</v>
      </c>
      <c r="H6" s="242"/>
      <c r="I6" s="241"/>
      <c r="J6" s="243"/>
      <c r="K6" s="236"/>
      <c r="L6" s="244"/>
      <c r="M6" s="244"/>
      <c r="N6" s="244"/>
      <c r="O6" s="244"/>
      <c r="P6" s="244"/>
      <c r="Q6" s="244"/>
      <c r="R6" s="244"/>
      <c r="S6" s="244"/>
      <c r="T6" s="244"/>
      <c r="U6" s="244"/>
    </row>
    <row r="7" spans="1:21" ht="14.4" thickBot="1">
      <c r="A7" s="228"/>
      <c r="B7" s="245"/>
      <c r="C7" s="246" t="s">
        <v>22</v>
      </c>
      <c r="D7" s="247" t="s">
        <v>77</v>
      </c>
      <c r="E7" s="246" t="s">
        <v>65</v>
      </c>
      <c r="F7" s="247" t="s">
        <v>77</v>
      </c>
      <c r="G7" s="248" t="s">
        <v>65</v>
      </c>
      <c r="H7" s="248"/>
      <c r="I7" s="248"/>
      <c r="J7" s="249"/>
      <c r="K7" s="236"/>
      <c r="L7" s="244"/>
      <c r="M7" s="244"/>
      <c r="N7" s="244"/>
      <c r="O7" s="244"/>
      <c r="P7" s="244"/>
      <c r="Q7" s="244"/>
      <c r="R7" s="244"/>
      <c r="S7" s="244"/>
      <c r="T7" s="244"/>
      <c r="U7" s="244"/>
    </row>
    <row r="8" spans="1:21" ht="15" thickBot="1" thickTop="1">
      <c r="A8" s="228">
        <v>1</v>
      </c>
      <c r="B8" s="256" t="s">
        <v>75</v>
      </c>
      <c r="C8" s="254">
        <v>37.75</v>
      </c>
      <c r="D8" s="255">
        <v>2</v>
      </c>
      <c r="E8" s="257">
        <f aca="true" t="shared" si="0" ref="E8:E16">$C8*D8/12</f>
        <v>6.291666666666667</v>
      </c>
      <c r="F8" s="255">
        <v>2</v>
      </c>
      <c r="G8" s="258">
        <f aca="true" t="shared" si="1" ref="G8:G16">$C8*F8/12</f>
        <v>6.291666666666667</v>
      </c>
      <c r="H8" s="252"/>
      <c r="I8" s="252"/>
      <c r="J8" s="253"/>
      <c r="K8" s="236"/>
      <c r="L8" s="244"/>
      <c r="M8" s="244"/>
      <c r="N8" s="244"/>
      <c r="O8" s="244"/>
      <c r="P8" s="244"/>
      <c r="Q8" s="244"/>
      <c r="R8" s="244"/>
      <c r="S8" s="244"/>
      <c r="T8" s="244"/>
      <c r="U8" s="244"/>
    </row>
    <row r="9" spans="1:21" ht="14.4" thickBot="1">
      <c r="A9" s="228">
        <v>2</v>
      </c>
      <c r="B9" s="236" t="s">
        <v>186</v>
      </c>
      <c r="C9" s="254">
        <v>42.2</v>
      </c>
      <c r="D9" s="255">
        <v>1</v>
      </c>
      <c r="E9" s="250">
        <f t="shared" si="0"/>
        <v>3.516666666666667</v>
      </c>
      <c r="F9" s="255">
        <v>1</v>
      </c>
      <c r="G9" s="251">
        <f t="shared" si="1"/>
        <v>3.516666666666667</v>
      </c>
      <c r="H9" s="252"/>
      <c r="I9" s="252"/>
      <c r="J9" s="253"/>
      <c r="K9" s="236"/>
      <c r="L9" s="244"/>
      <c r="M9" s="244"/>
      <c r="N9" s="244"/>
      <c r="O9" s="244"/>
      <c r="P9" s="244"/>
      <c r="Q9" s="244"/>
      <c r="R9" s="244"/>
      <c r="S9" s="244"/>
      <c r="T9" s="244"/>
      <c r="U9" s="244"/>
    </row>
    <row r="10" spans="1:21" ht="14.4" thickBot="1">
      <c r="A10" s="228">
        <v>3</v>
      </c>
      <c r="B10" s="236" t="s">
        <v>187</v>
      </c>
      <c r="C10" s="254">
        <v>35.65</v>
      </c>
      <c r="D10" s="255">
        <v>2</v>
      </c>
      <c r="E10" s="250">
        <f t="shared" si="0"/>
        <v>5.941666666666666</v>
      </c>
      <c r="F10" s="255">
        <v>2</v>
      </c>
      <c r="G10" s="251">
        <f t="shared" si="1"/>
        <v>5.941666666666666</v>
      </c>
      <c r="H10" s="252"/>
      <c r="I10" s="252"/>
      <c r="J10" s="253"/>
      <c r="K10" s="236"/>
      <c r="L10" s="244"/>
      <c r="M10" s="244"/>
      <c r="N10" s="244"/>
      <c r="O10" s="244"/>
      <c r="P10" s="244"/>
      <c r="Q10" s="244"/>
      <c r="R10" s="244"/>
      <c r="S10" s="244"/>
      <c r="T10" s="244"/>
      <c r="U10" s="244"/>
    </row>
    <row r="11" spans="1:21" ht="14.4" thickBot="1">
      <c r="A11" s="228">
        <v>4</v>
      </c>
      <c r="B11" s="256" t="s">
        <v>13</v>
      </c>
      <c r="C11" s="254">
        <v>15</v>
      </c>
      <c r="D11" s="255">
        <v>1</v>
      </c>
      <c r="E11" s="257">
        <f t="shared" si="0"/>
        <v>1.25</v>
      </c>
      <c r="F11" s="255">
        <v>1</v>
      </c>
      <c r="G11" s="258">
        <f t="shared" si="1"/>
        <v>1.25</v>
      </c>
      <c r="H11" s="252"/>
      <c r="I11" s="252"/>
      <c r="J11" s="253"/>
      <c r="K11" s="236"/>
      <c r="L11" s="244"/>
      <c r="M11" s="244"/>
      <c r="N11" s="244"/>
      <c r="O11" s="244"/>
      <c r="P11" s="244"/>
      <c r="Q11" s="244"/>
      <c r="R11" s="244"/>
      <c r="S11" s="244"/>
      <c r="T11" s="244"/>
      <c r="U11" s="244"/>
    </row>
    <row r="12" spans="1:21" ht="14.4" thickBot="1">
      <c r="A12" s="228">
        <v>5</v>
      </c>
      <c r="B12" s="236" t="s">
        <v>14</v>
      </c>
      <c r="C12" s="254">
        <v>46.64</v>
      </c>
      <c r="D12" s="255">
        <v>2</v>
      </c>
      <c r="E12" s="250">
        <f t="shared" si="0"/>
        <v>7.773333333333333</v>
      </c>
      <c r="F12" s="255">
        <v>2</v>
      </c>
      <c r="G12" s="251">
        <f t="shared" si="1"/>
        <v>7.773333333333333</v>
      </c>
      <c r="H12" s="252"/>
      <c r="I12" s="252"/>
      <c r="J12" s="253"/>
      <c r="K12" s="236"/>
      <c r="L12" s="244"/>
      <c r="M12" s="244"/>
      <c r="N12" s="244"/>
      <c r="O12" s="244"/>
      <c r="P12" s="244"/>
      <c r="Q12" s="244"/>
      <c r="R12" s="244"/>
      <c r="S12" s="244"/>
      <c r="T12" s="244"/>
      <c r="U12" s="244"/>
    </row>
    <row r="13" spans="1:21" ht="14.4" thickBot="1">
      <c r="A13" s="228">
        <v>6</v>
      </c>
      <c r="B13" s="236" t="s">
        <v>15</v>
      </c>
      <c r="C13" s="254">
        <v>18.52</v>
      </c>
      <c r="D13" s="255">
        <v>1</v>
      </c>
      <c r="E13" s="250">
        <f t="shared" si="0"/>
        <v>1.5433333333333332</v>
      </c>
      <c r="F13" s="255"/>
      <c r="G13" s="251">
        <f t="shared" si="1"/>
        <v>0</v>
      </c>
      <c r="H13" s="252"/>
      <c r="I13" s="252"/>
      <c r="J13" s="253"/>
      <c r="K13" s="236"/>
      <c r="L13" s="244"/>
      <c r="M13" s="244"/>
      <c r="N13" s="244"/>
      <c r="O13" s="244"/>
      <c r="P13" s="244"/>
      <c r="Q13" s="244"/>
      <c r="R13" s="244"/>
      <c r="S13" s="244"/>
      <c r="T13" s="244"/>
      <c r="U13" s="244"/>
    </row>
    <row r="14" spans="1:21" ht="14.25">
      <c r="A14" s="228">
        <v>7</v>
      </c>
      <c r="B14" s="236" t="s">
        <v>214</v>
      </c>
      <c r="C14" s="440">
        <v>18</v>
      </c>
      <c r="D14" s="441">
        <v>12</v>
      </c>
      <c r="E14" s="250">
        <f t="shared" si="0"/>
        <v>18</v>
      </c>
      <c r="F14" s="442"/>
      <c r="G14" s="251">
        <f t="shared" si="1"/>
        <v>0</v>
      </c>
      <c r="H14" s="252"/>
      <c r="I14" s="252"/>
      <c r="J14" s="253"/>
      <c r="K14" s="236"/>
      <c r="L14" s="244"/>
      <c r="M14" s="244"/>
      <c r="N14" s="244"/>
      <c r="O14" s="244"/>
      <c r="P14" s="244"/>
      <c r="Q14" s="244"/>
      <c r="R14" s="244"/>
      <c r="S14" s="244"/>
      <c r="T14" s="244"/>
      <c r="U14" s="244"/>
    </row>
    <row r="15" spans="1:21" ht="14.25">
      <c r="A15" s="228">
        <v>8</v>
      </c>
      <c r="B15" s="236" t="s">
        <v>215</v>
      </c>
      <c r="C15" s="440">
        <v>11.95</v>
      </c>
      <c r="D15" s="441">
        <v>1</v>
      </c>
      <c r="E15" s="250">
        <f t="shared" si="0"/>
        <v>0.9958333333333332</v>
      </c>
      <c r="F15" s="442"/>
      <c r="G15" s="251">
        <f t="shared" si="1"/>
        <v>0</v>
      </c>
      <c r="H15" s="252"/>
      <c r="I15" s="252"/>
      <c r="J15" s="253"/>
      <c r="K15" s="236"/>
      <c r="L15" s="244"/>
      <c r="M15" s="244"/>
      <c r="N15" s="244"/>
      <c r="O15" s="244"/>
      <c r="P15" s="244"/>
      <c r="Q15" s="244"/>
      <c r="R15" s="244"/>
      <c r="S15" s="244"/>
      <c r="T15" s="244"/>
      <c r="U15" s="244"/>
    </row>
    <row r="16" spans="1:21" ht="14.25">
      <c r="A16" s="228">
        <v>9</v>
      </c>
      <c r="B16" s="236" t="s">
        <v>216</v>
      </c>
      <c r="C16" s="440">
        <v>6</v>
      </c>
      <c r="D16" s="441">
        <v>2</v>
      </c>
      <c r="E16" s="250">
        <f t="shared" si="0"/>
        <v>1</v>
      </c>
      <c r="F16" s="442"/>
      <c r="G16" s="251">
        <f t="shared" si="1"/>
        <v>0</v>
      </c>
      <c r="H16" s="252"/>
      <c r="I16" s="252"/>
      <c r="J16" s="253"/>
      <c r="K16" s="236"/>
      <c r="L16" s="244"/>
      <c r="M16" s="244"/>
      <c r="N16" s="244"/>
      <c r="O16" s="244"/>
      <c r="P16" s="244"/>
      <c r="Q16" s="244"/>
      <c r="R16" s="244"/>
      <c r="S16" s="244"/>
      <c r="T16" s="244"/>
      <c r="U16" s="244"/>
    </row>
    <row r="17" spans="1:21" ht="14.25">
      <c r="A17" s="228"/>
      <c r="B17" s="259" t="s">
        <v>78</v>
      </c>
      <c r="C17" s="260"/>
      <c r="D17" s="261"/>
      <c r="E17" s="263">
        <f>SUM(E8:E16)</f>
        <v>46.31249999999999</v>
      </c>
      <c r="F17" s="262"/>
      <c r="G17" s="263">
        <f>SUM(G8:G16)</f>
        <v>24.773333333333333</v>
      </c>
      <c r="H17" s="264"/>
      <c r="I17" s="264"/>
      <c r="J17" s="265"/>
      <c r="K17" s="236"/>
      <c r="L17" s="244"/>
      <c r="M17" s="244"/>
      <c r="N17" s="244"/>
      <c r="O17" s="244"/>
      <c r="P17" s="244"/>
      <c r="Q17" s="244"/>
      <c r="R17" s="244"/>
      <c r="S17" s="244"/>
      <c r="T17" s="244"/>
      <c r="U17" s="244"/>
    </row>
    <row r="18" spans="1:21" ht="14.4" thickBot="1">
      <c r="A18" s="228"/>
      <c r="B18" s="266" t="s">
        <v>79</v>
      </c>
      <c r="C18" s="267"/>
      <c r="D18" s="268"/>
      <c r="E18" s="269">
        <f>E17*E5</f>
        <v>787.3124999999999</v>
      </c>
      <c r="F18" s="270"/>
      <c r="G18" s="271">
        <f>G17*G5</f>
        <v>24.773333333333333</v>
      </c>
      <c r="H18" s="271"/>
      <c r="I18" s="271"/>
      <c r="J18" s="272"/>
      <c r="K18" s="236"/>
      <c r="L18" s="244"/>
      <c r="M18" s="244"/>
      <c r="N18" s="244"/>
      <c r="O18" s="244"/>
      <c r="P18" s="244"/>
      <c r="Q18" s="244"/>
      <c r="R18" s="244"/>
      <c r="S18" s="244"/>
      <c r="T18" s="244"/>
      <c r="U18" s="244"/>
    </row>
    <row r="19" spans="1:5" ht="14.4">
      <c r="A19" s="228"/>
      <c r="B19" s="502" t="s">
        <v>141</v>
      </c>
      <c r="C19" s="502"/>
      <c r="D19" s="502"/>
      <c r="E19" s="502"/>
    </row>
    <row r="20" spans="1:10" ht="14.25">
      <c r="A20" s="228"/>
      <c r="B20" s="273"/>
      <c r="C20" s="274" t="s">
        <v>30</v>
      </c>
      <c r="D20" s="499">
        <f>E18+G18</f>
        <v>812.0858333333332</v>
      </c>
      <c r="E20" s="499"/>
      <c r="F20" s="273"/>
      <c r="G20" s="273"/>
      <c r="H20" s="273"/>
      <c r="I20" s="273"/>
      <c r="J20" s="273"/>
    </row>
    <row r="21" spans="2:4" ht="14.25">
      <c r="B21" s="225" t="s">
        <v>146</v>
      </c>
      <c r="D21" s="349">
        <f>D20/(E5+G5)</f>
        <v>45.115879629629625</v>
      </c>
    </row>
    <row r="24" spans="2:7" ht="40.95" customHeight="1">
      <c r="B24" s="503" t="s">
        <v>213</v>
      </c>
      <c r="C24" s="503"/>
      <c r="D24" s="503"/>
      <c r="E24" s="503"/>
      <c r="F24" s="503"/>
      <c r="G24" s="503"/>
    </row>
    <row r="25" spans="2:7" ht="54" customHeight="1">
      <c r="B25" s="504" t="s">
        <v>281</v>
      </c>
      <c r="C25" s="504"/>
      <c r="D25" s="504"/>
      <c r="E25" s="504"/>
      <c r="F25" s="504"/>
      <c r="G25" s="504"/>
    </row>
    <row r="26" ht="36" customHeight="1"/>
  </sheetData>
  <mergeCells count="5">
    <mergeCell ref="D20:E20"/>
    <mergeCell ref="B4:J4"/>
    <mergeCell ref="B19:E19"/>
    <mergeCell ref="B24:G24"/>
    <mergeCell ref="B25:G25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62"/>
  <sheetViews>
    <sheetView showGridLines="0" tabSelected="1" zoomScale="110" zoomScaleNormal="110" workbookViewId="0" topLeftCell="A211">
      <selection activeCell="A256" sqref="A256:F256"/>
    </sheetView>
  </sheetViews>
  <sheetFormatPr defaultColWidth="8.69921875" defaultRowHeight="14.25"/>
  <cols>
    <col min="1" max="1" width="3.59765625" style="3" bestFit="1" customWidth="1"/>
    <col min="2" max="2" width="5" style="3" customWidth="1"/>
    <col min="3" max="3" width="30.5" style="3" customWidth="1"/>
    <col min="4" max="4" width="11.59765625" style="3" customWidth="1"/>
    <col min="5" max="5" width="12.5" style="3" customWidth="1"/>
    <col min="6" max="6" width="10.59765625" style="3" bestFit="1" customWidth="1"/>
    <col min="7" max="7" width="2.3984375" style="5" hidden="1" customWidth="1"/>
    <col min="8" max="8" width="2.19921875" style="3" hidden="1" customWidth="1"/>
    <col min="9" max="9" width="6.09765625" style="3" customWidth="1"/>
    <col min="10" max="10" width="8.296875" style="3" bestFit="1" customWidth="1"/>
    <col min="11" max="16384" width="8.69921875" style="3" customWidth="1"/>
  </cols>
  <sheetData>
    <row r="1" ht="17.4">
      <c r="B1" s="221" t="str">
        <f>Índice!B2</f>
        <v>TERCEIRIZAÇÃO DE MÃO DE OBRA</v>
      </c>
    </row>
    <row r="2" ht="17.4">
      <c r="B2" s="221"/>
    </row>
    <row r="3" ht="17.4">
      <c r="B3" s="22" t="s">
        <v>208</v>
      </c>
    </row>
    <row r="4" ht="17.4">
      <c r="B4" s="4"/>
    </row>
    <row r="5" spans="1:9" ht="15.6">
      <c r="A5" s="23"/>
      <c r="B5" s="24" t="s">
        <v>209</v>
      </c>
      <c r="E5" s="6"/>
      <c r="I5" s="49"/>
    </row>
    <row r="6" spans="1:9" ht="15.6">
      <c r="A6" s="23"/>
      <c r="B6" s="537"/>
      <c r="C6" s="537"/>
      <c r="D6" s="537"/>
      <c r="E6" s="537"/>
      <c r="I6" s="49"/>
    </row>
    <row r="7" spans="1:9" ht="15.6">
      <c r="A7" s="23"/>
      <c r="B7" s="538" t="s">
        <v>133</v>
      </c>
      <c r="C7" s="538"/>
      <c r="D7" s="538"/>
      <c r="E7" s="538"/>
      <c r="I7" s="49"/>
    </row>
    <row r="8" spans="1:9" ht="15.6">
      <c r="A8" s="23"/>
      <c r="B8" s="532" t="s">
        <v>210</v>
      </c>
      <c r="C8" s="532"/>
      <c r="D8" s="532"/>
      <c r="E8" s="532"/>
      <c r="F8" s="532"/>
      <c r="I8" s="49"/>
    </row>
    <row r="9" spans="1:9" ht="26.4" customHeight="1">
      <c r="A9" s="23"/>
      <c r="B9" s="308">
        <v>1</v>
      </c>
      <c r="C9" s="322" t="s">
        <v>134</v>
      </c>
      <c r="D9" s="534" t="s">
        <v>227</v>
      </c>
      <c r="E9" s="535"/>
      <c r="F9" s="536"/>
      <c r="I9" s="49"/>
    </row>
    <row r="10" spans="1:9" ht="27.6">
      <c r="A10" s="23"/>
      <c r="B10" s="308">
        <v>2</v>
      </c>
      <c r="C10" s="305" t="s">
        <v>135</v>
      </c>
      <c r="D10" s="533" t="s">
        <v>226</v>
      </c>
      <c r="E10" s="533"/>
      <c r="F10" s="533"/>
      <c r="I10" s="49" t="s">
        <v>289</v>
      </c>
    </row>
    <row r="11" spans="1:9" ht="27.6">
      <c r="A11" s="23"/>
      <c r="B11" s="316">
        <v>3</v>
      </c>
      <c r="C11" s="305" t="s">
        <v>136</v>
      </c>
      <c r="D11" s="539">
        <v>1280.3</v>
      </c>
      <c r="E11" s="539"/>
      <c r="F11" s="539"/>
      <c r="I11" s="49"/>
    </row>
    <row r="12" spans="1:9" ht="24" customHeight="1">
      <c r="A12" s="23"/>
      <c r="B12" s="316">
        <v>4</v>
      </c>
      <c r="C12" s="305" t="s">
        <v>137</v>
      </c>
      <c r="D12" s="540" t="s">
        <v>282</v>
      </c>
      <c r="E12" s="540"/>
      <c r="F12" s="540"/>
      <c r="I12" s="49"/>
    </row>
    <row r="13" spans="1:9" ht="15.6">
      <c r="A13" s="23"/>
      <c r="B13" s="316">
        <v>5</v>
      </c>
      <c r="C13" s="305" t="s">
        <v>138</v>
      </c>
      <c r="D13" s="511">
        <v>43497</v>
      </c>
      <c r="E13" s="531"/>
      <c r="F13" s="531"/>
      <c r="I13" s="49"/>
    </row>
    <row r="14" spans="1:9" ht="15.6">
      <c r="A14" s="23"/>
      <c r="B14" s="323"/>
      <c r="C14" s="324"/>
      <c r="D14" s="325"/>
      <c r="E14" s="326"/>
      <c r="F14" s="326"/>
      <c r="I14" s="49"/>
    </row>
    <row r="15" spans="1:9" ht="15.6">
      <c r="A15" s="23"/>
      <c r="B15" s="512" t="s">
        <v>211</v>
      </c>
      <c r="C15" s="513"/>
      <c r="D15" s="513"/>
      <c r="E15" s="513"/>
      <c r="F15" s="514"/>
      <c r="I15" s="49"/>
    </row>
    <row r="16" spans="1:9" ht="15.6">
      <c r="A16" s="23"/>
      <c r="B16" s="308">
        <v>1</v>
      </c>
      <c r="C16" s="322" t="s">
        <v>134</v>
      </c>
      <c r="D16" s="515" t="s">
        <v>228</v>
      </c>
      <c r="E16" s="516"/>
      <c r="F16" s="517"/>
      <c r="I16" s="49"/>
    </row>
    <row r="17" spans="1:9" ht="27.6">
      <c r="A17" s="23"/>
      <c r="B17" s="308">
        <v>2</v>
      </c>
      <c r="C17" s="305" t="s">
        <v>135</v>
      </c>
      <c r="D17" s="528" t="s">
        <v>292</v>
      </c>
      <c r="E17" s="529"/>
      <c r="F17" s="530"/>
      <c r="I17" s="49"/>
    </row>
    <row r="18" spans="1:9" ht="27.6">
      <c r="A18" s="23"/>
      <c r="B18" s="316">
        <v>3</v>
      </c>
      <c r="C18" s="305" t="s">
        <v>136</v>
      </c>
      <c r="D18" s="505">
        <v>1575.05</v>
      </c>
      <c r="E18" s="506"/>
      <c r="F18" s="507"/>
      <c r="I18" s="49"/>
    </row>
    <row r="19" spans="1:9" ht="33" customHeight="1">
      <c r="A19" s="23"/>
      <c r="B19" s="316">
        <v>4</v>
      </c>
      <c r="C19" s="305" t="s">
        <v>137</v>
      </c>
      <c r="D19" s="525" t="s">
        <v>221</v>
      </c>
      <c r="E19" s="526"/>
      <c r="F19" s="527"/>
      <c r="I19" s="49" t="s">
        <v>290</v>
      </c>
    </row>
    <row r="20" spans="1:9" ht="15.6">
      <c r="A20" s="23"/>
      <c r="B20" s="316">
        <v>5</v>
      </c>
      <c r="C20" s="305" t="s">
        <v>138</v>
      </c>
      <c r="D20" s="511">
        <v>43497</v>
      </c>
      <c r="E20" s="511"/>
      <c r="F20" s="511"/>
      <c r="I20" s="49"/>
    </row>
    <row r="21" spans="1:9" s="333" customFormat="1" ht="15.6">
      <c r="A21" s="23"/>
      <c r="B21" s="314"/>
      <c r="C21" s="306"/>
      <c r="D21" s="384"/>
      <c r="E21" s="384"/>
      <c r="F21" s="384"/>
      <c r="G21" s="334"/>
      <c r="I21" s="49"/>
    </row>
    <row r="22" spans="1:9" s="333" customFormat="1" ht="15.6">
      <c r="A22" s="23"/>
      <c r="B22" s="512" t="s">
        <v>212</v>
      </c>
      <c r="C22" s="513"/>
      <c r="D22" s="513"/>
      <c r="E22" s="513"/>
      <c r="F22" s="514"/>
      <c r="G22" s="334"/>
      <c r="I22" s="49"/>
    </row>
    <row r="23" spans="1:9" s="333" customFormat="1" ht="15.6">
      <c r="A23" s="23"/>
      <c r="B23" s="308">
        <v>1</v>
      </c>
      <c r="C23" s="322" t="s">
        <v>134</v>
      </c>
      <c r="D23" s="515" t="s">
        <v>229</v>
      </c>
      <c r="E23" s="516"/>
      <c r="F23" s="517"/>
      <c r="G23" s="334"/>
      <c r="I23" s="49"/>
    </row>
    <row r="24" spans="1:9" s="333" customFormat="1" ht="27.6">
      <c r="A24" s="23"/>
      <c r="B24" s="308">
        <v>2</v>
      </c>
      <c r="C24" s="305" t="s">
        <v>135</v>
      </c>
      <c r="D24" s="518" t="s">
        <v>239</v>
      </c>
      <c r="E24" s="519"/>
      <c r="F24" s="520"/>
      <c r="G24" s="334"/>
      <c r="I24" s="49" t="s">
        <v>289</v>
      </c>
    </row>
    <row r="25" spans="1:9" s="333" customFormat="1" ht="27.6">
      <c r="A25" s="23"/>
      <c r="B25" s="316">
        <v>3</v>
      </c>
      <c r="C25" s="305" t="s">
        <v>136</v>
      </c>
      <c r="D25" s="505">
        <v>1870</v>
      </c>
      <c r="E25" s="506"/>
      <c r="F25" s="507"/>
      <c r="G25" s="334"/>
      <c r="I25" s="49"/>
    </row>
    <row r="26" spans="1:9" s="333" customFormat="1" ht="24" customHeight="1">
      <c r="A26" s="23"/>
      <c r="B26" s="316">
        <v>4</v>
      </c>
      <c r="C26" s="305" t="s">
        <v>137</v>
      </c>
      <c r="D26" s="508" t="s">
        <v>230</v>
      </c>
      <c r="E26" s="509"/>
      <c r="F26" s="510"/>
      <c r="G26" s="334"/>
      <c r="I26" s="49"/>
    </row>
    <row r="27" spans="1:9" s="333" customFormat="1" ht="15.6">
      <c r="A27" s="23"/>
      <c r="B27" s="316">
        <v>5</v>
      </c>
      <c r="C27" s="305" t="s">
        <v>138</v>
      </c>
      <c r="D27" s="511">
        <v>43252</v>
      </c>
      <c r="E27" s="511"/>
      <c r="F27" s="511"/>
      <c r="G27" s="334"/>
      <c r="I27" s="49"/>
    </row>
    <row r="28" spans="1:9" s="333" customFormat="1" ht="15.6">
      <c r="A28" s="23"/>
      <c r="B28" s="314"/>
      <c r="C28" s="306"/>
      <c r="D28" s="384"/>
      <c r="E28" s="384"/>
      <c r="F28" s="384"/>
      <c r="G28" s="334"/>
      <c r="I28" s="49"/>
    </row>
    <row r="29" spans="1:9" s="333" customFormat="1" ht="15.6">
      <c r="A29" s="23"/>
      <c r="B29" s="512" t="s">
        <v>234</v>
      </c>
      <c r="C29" s="513"/>
      <c r="D29" s="513"/>
      <c r="E29" s="513"/>
      <c r="F29" s="514"/>
      <c r="G29" s="334"/>
      <c r="I29" s="49"/>
    </row>
    <row r="30" spans="1:9" s="333" customFormat="1" ht="15.6">
      <c r="A30" s="23"/>
      <c r="B30" s="308">
        <v>1</v>
      </c>
      <c r="C30" s="322" t="s">
        <v>134</v>
      </c>
      <c r="D30" s="515" t="s">
        <v>229</v>
      </c>
      <c r="E30" s="516"/>
      <c r="F30" s="517"/>
      <c r="G30" s="334"/>
      <c r="I30" s="49"/>
    </row>
    <row r="31" spans="1:9" s="333" customFormat="1" ht="27.6">
      <c r="A31" s="23"/>
      <c r="B31" s="308">
        <v>2</v>
      </c>
      <c r="C31" s="305" t="s">
        <v>135</v>
      </c>
      <c r="D31" s="518" t="s">
        <v>240</v>
      </c>
      <c r="E31" s="519"/>
      <c r="F31" s="520"/>
      <c r="G31" s="334"/>
      <c r="I31" s="49" t="s">
        <v>289</v>
      </c>
    </row>
    <row r="32" spans="1:9" s="333" customFormat="1" ht="27.6">
      <c r="A32" s="23"/>
      <c r="B32" s="316">
        <v>3</v>
      </c>
      <c r="C32" s="305" t="s">
        <v>136</v>
      </c>
      <c r="D32" s="505">
        <v>1320</v>
      </c>
      <c r="E32" s="506"/>
      <c r="F32" s="507"/>
      <c r="G32" s="334"/>
      <c r="I32" s="49"/>
    </row>
    <row r="33" spans="1:9" s="333" customFormat="1" ht="15.6">
      <c r="A33" s="23"/>
      <c r="B33" s="316">
        <v>4</v>
      </c>
      <c r="C33" s="305" t="s">
        <v>137</v>
      </c>
      <c r="D33" s="508" t="s">
        <v>231</v>
      </c>
      <c r="E33" s="509"/>
      <c r="F33" s="510"/>
      <c r="G33" s="334"/>
      <c r="I33" s="49"/>
    </row>
    <row r="34" spans="1:9" s="333" customFormat="1" ht="15.6">
      <c r="A34" s="23"/>
      <c r="B34" s="316">
        <v>5</v>
      </c>
      <c r="C34" s="305" t="s">
        <v>138</v>
      </c>
      <c r="D34" s="511">
        <v>43252</v>
      </c>
      <c r="E34" s="511"/>
      <c r="F34" s="511"/>
      <c r="G34" s="334"/>
      <c r="I34" s="49"/>
    </row>
    <row r="35" spans="1:9" s="333" customFormat="1" ht="15.6">
      <c r="A35" s="23"/>
      <c r="B35" s="314"/>
      <c r="C35" s="306"/>
      <c r="D35" s="384"/>
      <c r="E35" s="384"/>
      <c r="F35" s="384"/>
      <c r="G35" s="334"/>
      <c r="I35" s="49"/>
    </row>
    <row r="36" spans="1:9" s="333" customFormat="1" ht="15.6">
      <c r="A36" s="23"/>
      <c r="B36" s="512" t="s">
        <v>235</v>
      </c>
      <c r="C36" s="513"/>
      <c r="D36" s="513"/>
      <c r="E36" s="513"/>
      <c r="F36" s="514"/>
      <c r="G36" s="334"/>
      <c r="I36" s="49"/>
    </row>
    <row r="37" spans="1:9" s="333" customFormat="1" ht="15.6">
      <c r="A37" s="23"/>
      <c r="B37" s="308">
        <v>1</v>
      </c>
      <c r="C37" s="322" t="s">
        <v>134</v>
      </c>
      <c r="D37" s="515" t="s">
        <v>229</v>
      </c>
      <c r="E37" s="516"/>
      <c r="F37" s="517"/>
      <c r="G37" s="334"/>
      <c r="I37" s="49"/>
    </row>
    <row r="38" spans="1:9" s="333" customFormat="1" ht="27.6">
      <c r="A38" s="23"/>
      <c r="B38" s="308">
        <v>2</v>
      </c>
      <c r="C38" s="305" t="s">
        <v>135</v>
      </c>
      <c r="D38" s="518" t="s">
        <v>241</v>
      </c>
      <c r="E38" s="519"/>
      <c r="F38" s="520"/>
      <c r="G38" s="334"/>
      <c r="I38" s="49" t="s">
        <v>289</v>
      </c>
    </row>
    <row r="39" spans="1:9" s="333" customFormat="1" ht="27.6">
      <c r="A39" s="23"/>
      <c r="B39" s="316">
        <v>3</v>
      </c>
      <c r="C39" s="305" t="s">
        <v>136</v>
      </c>
      <c r="D39" s="505">
        <v>1696.2</v>
      </c>
      <c r="E39" s="506"/>
      <c r="F39" s="507"/>
      <c r="G39" s="334"/>
      <c r="I39" s="49"/>
    </row>
    <row r="40" spans="1:9" s="333" customFormat="1" ht="15.6">
      <c r="A40" s="23"/>
      <c r="B40" s="316">
        <v>4</v>
      </c>
      <c r="C40" s="305" t="s">
        <v>137</v>
      </c>
      <c r="D40" s="508" t="s">
        <v>232</v>
      </c>
      <c r="E40" s="509"/>
      <c r="F40" s="510"/>
      <c r="G40" s="334"/>
      <c r="I40" s="49"/>
    </row>
    <row r="41" spans="1:9" s="333" customFormat="1" ht="15.6">
      <c r="A41" s="23"/>
      <c r="B41" s="316">
        <v>5</v>
      </c>
      <c r="C41" s="305" t="s">
        <v>138</v>
      </c>
      <c r="D41" s="511">
        <v>43252</v>
      </c>
      <c r="E41" s="511"/>
      <c r="F41" s="511"/>
      <c r="G41" s="334"/>
      <c r="I41" s="49"/>
    </row>
    <row r="42" spans="1:9" s="333" customFormat="1" ht="15.6">
      <c r="A42" s="23"/>
      <c r="B42" s="314"/>
      <c r="C42" s="306"/>
      <c r="D42" s="384"/>
      <c r="E42" s="384"/>
      <c r="F42" s="384"/>
      <c r="G42" s="334"/>
      <c r="I42" s="49"/>
    </row>
    <row r="43" spans="1:9" s="333" customFormat="1" ht="15.6">
      <c r="A43" s="23"/>
      <c r="B43" s="512" t="s">
        <v>236</v>
      </c>
      <c r="C43" s="513"/>
      <c r="D43" s="513"/>
      <c r="E43" s="513"/>
      <c r="F43" s="514"/>
      <c r="G43" s="334"/>
      <c r="I43" s="49"/>
    </row>
    <row r="44" spans="1:9" s="333" customFormat="1" ht="15.6">
      <c r="A44" s="23"/>
      <c r="B44" s="308">
        <v>1</v>
      </c>
      <c r="C44" s="322" t="s">
        <v>134</v>
      </c>
      <c r="D44" s="515" t="s">
        <v>229</v>
      </c>
      <c r="E44" s="516"/>
      <c r="F44" s="517"/>
      <c r="G44" s="334"/>
      <c r="I44" s="49"/>
    </row>
    <row r="45" spans="1:9" s="333" customFormat="1" ht="27.6">
      <c r="A45" s="23"/>
      <c r="B45" s="308">
        <v>2</v>
      </c>
      <c r="C45" s="305" t="s">
        <v>135</v>
      </c>
      <c r="D45" s="518" t="s">
        <v>242</v>
      </c>
      <c r="E45" s="519"/>
      <c r="F45" s="520"/>
      <c r="G45" s="334"/>
      <c r="I45" s="49" t="s">
        <v>289</v>
      </c>
    </row>
    <row r="46" spans="1:9" s="333" customFormat="1" ht="27.6">
      <c r="A46" s="23"/>
      <c r="B46" s="316">
        <v>3</v>
      </c>
      <c r="C46" s="305" t="s">
        <v>136</v>
      </c>
      <c r="D46" s="505">
        <v>1870</v>
      </c>
      <c r="E46" s="506"/>
      <c r="F46" s="507"/>
      <c r="G46" s="334"/>
      <c r="I46" s="49"/>
    </row>
    <row r="47" spans="1:9" s="333" customFormat="1" ht="15.6">
      <c r="A47" s="23"/>
      <c r="B47" s="316">
        <v>4</v>
      </c>
      <c r="C47" s="305" t="s">
        <v>137</v>
      </c>
      <c r="D47" s="508" t="s">
        <v>233</v>
      </c>
      <c r="E47" s="509"/>
      <c r="F47" s="510"/>
      <c r="G47" s="334"/>
      <c r="I47" s="49"/>
    </row>
    <row r="48" spans="1:9" s="333" customFormat="1" ht="15.6">
      <c r="A48" s="23"/>
      <c r="B48" s="316">
        <v>5</v>
      </c>
      <c r="C48" s="305" t="s">
        <v>138</v>
      </c>
      <c r="D48" s="511">
        <v>43252</v>
      </c>
      <c r="E48" s="511"/>
      <c r="F48" s="511"/>
      <c r="G48" s="334"/>
      <c r="I48" s="49"/>
    </row>
    <row r="49" spans="1:9" s="333" customFormat="1" ht="15.6">
      <c r="A49" s="23"/>
      <c r="B49" s="314"/>
      <c r="C49" s="306"/>
      <c r="D49" s="453"/>
      <c r="E49" s="453"/>
      <c r="F49" s="453"/>
      <c r="G49" s="334"/>
      <c r="I49" s="49"/>
    </row>
    <row r="50" spans="1:9" s="333" customFormat="1" ht="15.6">
      <c r="A50" s="23"/>
      <c r="B50" s="512" t="s">
        <v>269</v>
      </c>
      <c r="C50" s="513"/>
      <c r="D50" s="513"/>
      <c r="E50" s="513"/>
      <c r="F50" s="514"/>
      <c r="G50" s="334"/>
      <c r="I50" s="49"/>
    </row>
    <row r="51" spans="1:9" s="333" customFormat="1" ht="15.6">
      <c r="A51" s="23"/>
      <c r="B51" s="308">
        <v>1</v>
      </c>
      <c r="C51" s="322" t="s">
        <v>134</v>
      </c>
      <c r="D51" s="515" t="s">
        <v>229</v>
      </c>
      <c r="E51" s="516"/>
      <c r="F51" s="517"/>
      <c r="G51" s="334"/>
      <c r="I51" s="49"/>
    </row>
    <row r="52" spans="1:9" s="333" customFormat="1" ht="27.6">
      <c r="A52" s="23"/>
      <c r="B52" s="308">
        <v>2</v>
      </c>
      <c r="C52" s="305" t="s">
        <v>135</v>
      </c>
      <c r="D52" s="518" t="s">
        <v>273</v>
      </c>
      <c r="E52" s="519"/>
      <c r="F52" s="520"/>
      <c r="G52" s="334"/>
      <c r="I52" s="49" t="s">
        <v>289</v>
      </c>
    </row>
    <row r="53" spans="1:9" s="333" customFormat="1" ht="27.6">
      <c r="A53" s="23"/>
      <c r="B53" s="316">
        <v>3</v>
      </c>
      <c r="C53" s="305" t="s">
        <v>136</v>
      </c>
      <c r="D53" s="505">
        <v>2180</v>
      </c>
      <c r="E53" s="506"/>
      <c r="F53" s="507"/>
      <c r="G53" s="334"/>
      <c r="I53" s="49"/>
    </row>
    <row r="54" spans="1:9" s="333" customFormat="1" ht="15.6">
      <c r="A54" s="23"/>
      <c r="B54" s="316">
        <v>4</v>
      </c>
      <c r="C54" s="305" t="s">
        <v>137</v>
      </c>
      <c r="D54" s="508" t="s">
        <v>268</v>
      </c>
      <c r="E54" s="509"/>
      <c r="F54" s="510"/>
      <c r="G54" s="334"/>
      <c r="I54" s="49"/>
    </row>
    <row r="55" spans="1:9" s="333" customFormat="1" ht="15.6">
      <c r="A55" s="23"/>
      <c r="B55" s="316">
        <v>5</v>
      </c>
      <c r="C55" s="305" t="s">
        <v>138</v>
      </c>
      <c r="D55" s="511">
        <v>43282</v>
      </c>
      <c r="E55" s="511"/>
      <c r="F55" s="511"/>
      <c r="G55" s="334"/>
      <c r="I55" s="49"/>
    </row>
    <row r="56" spans="1:9" s="333" customFormat="1" ht="15.6">
      <c r="A56" s="23"/>
      <c r="B56" s="377"/>
      <c r="C56" s="378"/>
      <c r="D56" s="379"/>
      <c r="E56" s="379"/>
      <c r="F56" s="379"/>
      <c r="G56" s="334"/>
      <c r="I56" s="49"/>
    </row>
    <row r="57" spans="1:9" ht="15.6" customHeight="1">
      <c r="A57" s="23"/>
      <c r="B57" s="524" t="s">
        <v>139</v>
      </c>
      <c r="C57" s="524"/>
      <c r="D57" s="524"/>
      <c r="E57" s="524"/>
      <c r="F57" s="524"/>
      <c r="I57" s="49"/>
    </row>
    <row r="58" spans="1:9" ht="15.6" customHeight="1" thickBot="1">
      <c r="A58" s="23"/>
      <c r="B58" s="523" t="s">
        <v>140</v>
      </c>
      <c r="C58" s="523"/>
      <c r="D58" s="523"/>
      <c r="E58" s="523"/>
      <c r="F58" s="523"/>
      <c r="I58" s="49"/>
    </row>
    <row r="59" spans="2:7" s="333" customFormat="1" ht="14.25">
      <c r="B59" s="25" t="s">
        <v>237</v>
      </c>
      <c r="C59" s="26" t="str">
        <f>D12</f>
        <v>AUXILIAR DE SERVIÇOS GERAIS (Roçador Manual)</v>
      </c>
      <c r="D59" s="8"/>
      <c r="E59" s="9"/>
      <c r="F59" s="10"/>
      <c r="G59" s="334"/>
    </row>
    <row r="60" spans="1:7" s="333" customFormat="1" ht="14.25">
      <c r="A60" s="56"/>
      <c r="B60" s="11"/>
      <c r="C60" s="2" t="s">
        <v>23</v>
      </c>
      <c r="D60" s="54">
        <v>6</v>
      </c>
      <c r="E60" s="13"/>
      <c r="F60" s="14"/>
      <c r="G60" s="334"/>
    </row>
    <row r="61" spans="1:7" s="333" customFormat="1" ht="13.8" thickBot="1">
      <c r="A61" s="56"/>
      <c r="B61" s="11"/>
      <c r="C61" s="2" t="s">
        <v>6</v>
      </c>
      <c r="D61" s="55">
        <f>D60</f>
        <v>6</v>
      </c>
      <c r="E61" s="13"/>
      <c r="F61" s="14"/>
      <c r="G61" s="15"/>
    </row>
    <row r="62" spans="1:7" s="333" customFormat="1" ht="14.25" customHeight="1" thickBot="1">
      <c r="A62" s="56"/>
      <c r="B62" s="11"/>
      <c r="C62" s="2" t="s">
        <v>1</v>
      </c>
      <c r="D62" s="27">
        <f>D11</f>
        <v>1280.3</v>
      </c>
      <c r="E62" s="28" t="s">
        <v>166</v>
      </c>
      <c r="F62" s="359">
        <v>998</v>
      </c>
      <c r="G62" s="16"/>
    </row>
    <row r="63" spans="1:7" s="333" customFormat="1" ht="13.8" thickBot="1">
      <c r="A63" s="56"/>
      <c r="B63" s="11"/>
      <c r="C63" s="2" t="s">
        <v>2</v>
      </c>
      <c r="D63" s="29">
        <v>44</v>
      </c>
      <c r="E63" s="31"/>
      <c r="F63" s="39"/>
      <c r="G63" s="334"/>
    </row>
    <row r="64" spans="1:7" s="333" customFormat="1" ht="14.25">
      <c r="A64" s="56"/>
      <c r="B64" s="11"/>
      <c r="C64" s="2" t="s">
        <v>5</v>
      </c>
      <c r="D64" s="30">
        <f>D63/6*30</f>
        <v>220</v>
      </c>
      <c r="E64" s="30"/>
      <c r="F64" s="39"/>
      <c r="G64" s="334"/>
    </row>
    <row r="65" spans="1:7" s="333" customFormat="1" ht="13.8" thickBot="1">
      <c r="A65" s="56"/>
      <c r="B65" s="11"/>
      <c r="C65" s="31"/>
      <c r="D65" s="32" t="s">
        <v>3</v>
      </c>
      <c r="E65" s="33" t="s">
        <v>4</v>
      </c>
      <c r="F65" s="34" t="s">
        <v>0</v>
      </c>
      <c r="G65" s="15"/>
    </row>
    <row r="66" spans="1:7" s="333" customFormat="1" ht="13.8" thickBot="1">
      <c r="A66" s="56"/>
      <c r="B66" s="11"/>
      <c r="C66" s="2" t="s">
        <v>12</v>
      </c>
      <c r="D66" s="360">
        <v>0</v>
      </c>
      <c r="E66" s="30">
        <f>D62/D64*2</f>
        <v>11.639090909090909</v>
      </c>
      <c r="F66" s="35">
        <f>D66*E66</f>
        <v>0</v>
      </c>
      <c r="G66" s="16"/>
    </row>
    <row r="67" spans="1:7" s="333" customFormat="1" ht="13.8" thickBot="1">
      <c r="A67" s="56"/>
      <c r="B67" s="11"/>
      <c r="C67" s="2" t="s">
        <v>19</v>
      </c>
      <c r="D67" s="361"/>
      <c r="E67" s="36">
        <f>D62/D64*1.5</f>
        <v>8.729318181818181</v>
      </c>
      <c r="F67" s="35">
        <f>D67*E67</f>
        <v>0</v>
      </c>
      <c r="G67" s="16"/>
    </row>
    <row r="68" spans="1:7" s="333" customFormat="1" ht="13.8" thickBot="1">
      <c r="A68" s="56"/>
      <c r="B68" s="11"/>
      <c r="C68" s="2" t="s">
        <v>180</v>
      </c>
      <c r="D68" s="376">
        <v>0</v>
      </c>
      <c r="E68" s="36">
        <v>83.75</v>
      </c>
      <c r="F68" s="35">
        <f>E68*D68</f>
        <v>0</v>
      </c>
      <c r="G68" s="16"/>
    </row>
    <row r="69" spans="1:7" s="333" customFormat="1" ht="13.8" thickBot="1">
      <c r="A69" s="56"/>
      <c r="B69" s="11"/>
      <c r="C69" s="2" t="s">
        <v>26</v>
      </c>
      <c r="D69" s="362">
        <v>0.2</v>
      </c>
      <c r="E69" s="31"/>
      <c r="F69" s="37">
        <f>D69*F62</f>
        <v>199.60000000000002</v>
      </c>
      <c r="G69" s="16"/>
    </row>
    <row r="70" spans="1:7" s="333" customFormat="1" ht="14.25">
      <c r="A70" s="56"/>
      <c r="B70" s="11"/>
      <c r="C70" s="13"/>
      <c r="D70" s="13"/>
      <c r="E70" s="2" t="s">
        <v>9</v>
      </c>
      <c r="F70" s="37">
        <f>D62+F66+F67+F69</f>
        <v>1479.9</v>
      </c>
      <c r="G70" s="16"/>
    </row>
    <row r="71" spans="1:7" s="333" customFormat="1" ht="14.25">
      <c r="A71" s="56"/>
      <c r="B71" s="11"/>
      <c r="C71" s="2" t="s">
        <v>20</v>
      </c>
      <c r="D71" s="38">
        <f>'Encargos Sociais'!D42</f>
        <v>0.6911</v>
      </c>
      <c r="E71" s="31"/>
      <c r="F71" s="37">
        <f>D71*F70</f>
        <v>1022.7588900000002</v>
      </c>
      <c r="G71" s="16"/>
    </row>
    <row r="72" spans="1:7" s="333" customFormat="1" ht="13.8" thickBot="1">
      <c r="A72" s="56"/>
      <c r="B72" s="11"/>
      <c r="C72" s="13"/>
      <c r="D72" s="13"/>
      <c r="E72" s="2" t="s">
        <v>10</v>
      </c>
      <c r="F72" s="37">
        <f>F70+F71</f>
        <v>2502.65889</v>
      </c>
      <c r="G72" s="16"/>
    </row>
    <row r="73" spans="1:7" s="333" customFormat="1" ht="18" customHeight="1" thickBot="1">
      <c r="A73" s="56"/>
      <c r="B73" s="11"/>
      <c r="C73" s="2" t="s">
        <v>169</v>
      </c>
      <c r="D73" s="363">
        <v>2.6</v>
      </c>
      <c r="E73" s="2"/>
      <c r="F73" s="37">
        <f>D73*((30-6)*4)-(D62*6%)</f>
        <v>172.78200000000004</v>
      </c>
      <c r="G73" s="16"/>
    </row>
    <row r="74" spans="1:7" s="333" customFormat="1" ht="14.25" customHeight="1" thickBot="1">
      <c r="A74" s="56"/>
      <c r="B74" s="11"/>
      <c r="C74" s="2" t="s">
        <v>167</v>
      </c>
      <c r="D74" s="363">
        <v>13.33</v>
      </c>
      <c r="E74" s="2"/>
      <c r="F74" s="37">
        <f>((D74*30)*80%)</f>
        <v>319.92</v>
      </c>
      <c r="G74" s="16"/>
    </row>
    <row r="75" spans="1:7" s="333" customFormat="1" ht="14.25" customHeight="1" thickBot="1">
      <c r="A75" s="56"/>
      <c r="B75" s="11"/>
      <c r="C75" s="2" t="s">
        <v>168</v>
      </c>
      <c r="D75" s="363">
        <v>60</v>
      </c>
      <c r="E75" s="31"/>
      <c r="F75" s="35">
        <f>D75</f>
        <v>60</v>
      </c>
      <c r="G75" s="19"/>
    </row>
    <row r="76" spans="1:7" s="333" customFormat="1" ht="14.25" customHeight="1" thickBot="1">
      <c r="A76" s="56"/>
      <c r="B76" s="11"/>
      <c r="C76" s="2" t="s">
        <v>184</v>
      </c>
      <c r="D76" s="363">
        <v>20</v>
      </c>
      <c r="E76" s="31"/>
      <c r="F76" s="35">
        <f>D76</f>
        <v>20</v>
      </c>
      <c r="G76" s="19"/>
    </row>
    <row r="77" spans="1:7" s="333" customFormat="1" ht="15" customHeight="1" thickBot="1">
      <c r="A77" s="56"/>
      <c r="B77" s="11"/>
      <c r="C77" s="2" t="s">
        <v>183</v>
      </c>
      <c r="D77" s="363">
        <v>20</v>
      </c>
      <c r="E77" s="31"/>
      <c r="F77" s="35">
        <f>D77</f>
        <v>20</v>
      </c>
      <c r="G77" s="334"/>
    </row>
    <row r="78" spans="1:7" s="333" customFormat="1" ht="13.8" thickBot="1">
      <c r="A78" s="56"/>
      <c r="B78" s="11"/>
      <c r="C78" s="13"/>
      <c r="D78" s="12"/>
      <c r="E78" s="2" t="s">
        <v>74</v>
      </c>
      <c r="F78" s="37">
        <f>SUM(F72:F77)</f>
        <v>3095.3608900000004</v>
      </c>
      <c r="G78" s="334"/>
    </row>
    <row r="79" spans="1:7" s="333" customFormat="1" ht="15" customHeight="1" thickBot="1">
      <c r="A79" s="56"/>
      <c r="B79" s="17"/>
      <c r="C79" s="18"/>
      <c r="D79" s="18"/>
      <c r="E79" s="41" t="s">
        <v>11</v>
      </c>
      <c r="F79" s="42">
        <f>D61*F78</f>
        <v>18572.165340000003</v>
      </c>
      <c r="G79" s="334"/>
    </row>
    <row r="80" ht="14.25">
      <c r="G80" s="7"/>
    </row>
    <row r="81" ht="13.8" thickBot="1">
      <c r="A81" s="56"/>
    </row>
    <row r="82" spans="1:6" ht="14.25">
      <c r="A82" s="56"/>
      <c r="B82" s="25" t="s">
        <v>238</v>
      </c>
      <c r="C82" s="26" t="str">
        <f>D19</f>
        <v>OPERADOR DE ROÇADEIRA COSTAL, PODADEIRA E MOTOSSERRA</v>
      </c>
      <c r="D82" s="43"/>
      <c r="E82" s="43"/>
      <c r="F82" s="44"/>
    </row>
    <row r="83" spans="1:7" ht="14.25">
      <c r="A83" s="56"/>
      <c r="B83" s="45"/>
      <c r="C83" s="2" t="s">
        <v>23</v>
      </c>
      <c r="D83" s="367">
        <v>3</v>
      </c>
      <c r="E83" s="31"/>
      <c r="F83" s="39"/>
      <c r="G83" s="16"/>
    </row>
    <row r="84" spans="1:6" ht="13.8" thickBot="1">
      <c r="A84" s="56"/>
      <c r="B84" s="45"/>
      <c r="C84" s="2" t="s">
        <v>6</v>
      </c>
      <c r="D84" s="367">
        <f>SUM(D83:D83)</f>
        <v>3</v>
      </c>
      <c r="E84" s="31"/>
      <c r="F84" s="39"/>
    </row>
    <row r="85" spans="1:7" ht="14.25">
      <c r="A85" s="56"/>
      <c r="B85" s="45"/>
      <c r="C85" s="2" t="s">
        <v>1</v>
      </c>
      <c r="D85" s="382">
        <f>D18</f>
        <v>1575.05</v>
      </c>
      <c r="E85" s="46" t="s">
        <v>166</v>
      </c>
      <c r="F85" s="369">
        <v>998</v>
      </c>
      <c r="G85" s="15"/>
    </row>
    <row r="86" spans="1:7" ht="14.25">
      <c r="A86" s="56"/>
      <c r="B86" s="45"/>
      <c r="C86" s="2" t="s">
        <v>2</v>
      </c>
      <c r="D86" s="383">
        <v>44</v>
      </c>
      <c r="E86" s="31"/>
      <c r="F86" s="39"/>
      <c r="G86" s="16"/>
    </row>
    <row r="87" spans="1:7" ht="14.25">
      <c r="A87" s="56"/>
      <c r="B87" s="45"/>
      <c r="C87" s="2" t="s">
        <v>5</v>
      </c>
      <c r="D87" s="368">
        <f>D86/6*30</f>
        <v>220</v>
      </c>
      <c r="E87" s="30"/>
      <c r="F87" s="39"/>
      <c r="G87" s="16"/>
    </row>
    <row r="88" spans="1:7" ht="13.8" thickBot="1">
      <c r="A88" s="56"/>
      <c r="B88" s="45"/>
      <c r="C88" s="31"/>
      <c r="D88" s="32" t="s">
        <v>3</v>
      </c>
      <c r="E88" s="33" t="s">
        <v>4</v>
      </c>
      <c r="F88" s="34" t="s">
        <v>0</v>
      </c>
      <c r="G88" s="16"/>
    </row>
    <row r="89" spans="1:7" ht="13.8" thickBot="1">
      <c r="A89" s="56"/>
      <c r="B89" s="11"/>
      <c r="C89" s="2" t="s">
        <v>12</v>
      </c>
      <c r="D89" s="364">
        <v>0</v>
      </c>
      <c r="E89" s="30">
        <f>D85/D87*2</f>
        <v>14.318636363636363</v>
      </c>
      <c r="F89" s="35">
        <f>D89*E89</f>
        <v>0</v>
      </c>
      <c r="G89" s="16"/>
    </row>
    <row r="90" spans="1:7" ht="13.8" thickBot="1">
      <c r="A90" s="56"/>
      <c r="B90" s="11"/>
      <c r="C90" s="2" t="s">
        <v>19</v>
      </c>
      <c r="D90" s="364">
        <v>0</v>
      </c>
      <c r="E90" s="36">
        <f>D85/D87*1.5</f>
        <v>10.738977272727272</v>
      </c>
      <c r="F90" s="35">
        <f>D90*E90</f>
        <v>0</v>
      </c>
      <c r="G90" s="16"/>
    </row>
    <row r="91" spans="1:7" ht="13.8" thickBot="1">
      <c r="A91" s="56"/>
      <c r="B91" s="11"/>
      <c r="C91" s="2" t="s">
        <v>21</v>
      </c>
      <c r="D91" s="365"/>
      <c r="E91" s="36">
        <f>D85/D87*0.2</f>
        <v>1.4318636363636363</v>
      </c>
      <c r="F91" s="37">
        <f>D91*D85</f>
        <v>0</v>
      </c>
      <c r="G91" s="16"/>
    </row>
    <row r="92" spans="1:7" ht="13.8" thickBot="1">
      <c r="A92" s="56"/>
      <c r="B92" s="11"/>
      <c r="C92" s="2" t="s">
        <v>25</v>
      </c>
      <c r="D92" s="366">
        <v>0.2</v>
      </c>
      <c r="E92" s="31"/>
      <c r="F92" s="37">
        <f>D92*F85</f>
        <v>199.60000000000002</v>
      </c>
      <c r="G92" s="16"/>
    </row>
    <row r="93" spans="1:7" ht="14.25">
      <c r="A93" s="56"/>
      <c r="B93" s="11"/>
      <c r="C93" s="31"/>
      <c r="D93" s="31"/>
      <c r="E93" s="2" t="s">
        <v>9</v>
      </c>
      <c r="F93" s="37">
        <f>D85+F89+F90+F91+F92</f>
        <v>1774.65</v>
      </c>
      <c r="G93" s="16"/>
    </row>
    <row r="94" spans="1:7" ht="14.25">
      <c r="A94" s="56"/>
      <c r="B94" s="11"/>
      <c r="C94" s="2" t="s">
        <v>20</v>
      </c>
      <c r="D94" s="48">
        <f>'Encargos Sociais'!D42</f>
        <v>0.6911</v>
      </c>
      <c r="E94" s="31"/>
      <c r="F94" s="37">
        <f>D94*F93</f>
        <v>1226.4606150000002</v>
      </c>
      <c r="G94" s="16"/>
    </row>
    <row r="95" spans="1:7" ht="13.8" thickBot="1">
      <c r="A95" s="56"/>
      <c r="B95" s="11"/>
      <c r="C95" s="31"/>
      <c r="D95" s="31"/>
      <c r="E95" s="2" t="s">
        <v>10</v>
      </c>
      <c r="F95" s="37">
        <f>F93+F94</f>
        <v>3001.1106150000005</v>
      </c>
      <c r="G95" s="19"/>
    </row>
    <row r="96" spans="1:6" ht="13.8" thickBot="1">
      <c r="A96" s="56"/>
      <c r="B96" s="11"/>
      <c r="C96" s="2" t="s">
        <v>169</v>
      </c>
      <c r="D96" s="361">
        <v>2.6</v>
      </c>
      <c r="E96" s="2"/>
      <c r="F96" s="37">
        <f>D96*((30-6)*4)-(D85*6%)</f>
        <v>155.09700000000004</v>
      </c>
    </row>
    <row r="97" spans="1:6" ht="13.8" thickBot="1">
      <c r="A97" s="56"/>
      <c r="B97" s="11"/>
      <c r="C97" s="2" t="s">
        <v>167</v>
      </c>
      <c r="D97" s="361">
        <v>13.33</v>
      </c>
      <c r="E97" s="2"/>
      <c r="F97" s="37">
        <f>D97*(30)*80%</f>
        <v>319.92</v>
      </c>
    </row>
    <row r="98" spans="1:6" ht="13.8" thickBot="1">
      <c r="A98" s="56"/>
      <c r="B98" s="11"/>
      <c r="C98" s="2" t="s">
        <v>168</v>
      </c>
      <c r="D98" s="361">
        <v>60</v>
      </c>
      <c r="E98" s="31"/>
      <c r="F98" s="35">
        <f>D98</f>
        <v>60</v>
      </c>
    </row>
    <row r="99" spans="1:6" ht="13.8" thickBot="1">
      <c r="A99" s="56"/>
      <c r="B99" s="11"/>
      <c r="C99" s="2" t="s">
        <v>183</v>
      </c>
      <c r="D99" s="361">
        <v>20</v>
      </c>
      <c r="E99" s="31"/>
      <c r="F99" s="40">
        <f>D99</f>
        <v>20</v>
      </c>
    </row>
    <row r="100" spans="1:6" ht="13.8" thickBot="1">
      <c r="A100" s="56"/>
      <c r="B100" s="11"/>
      <c r="C100" s="2" t="s">
        <v>184</v>
      </c>
      <c r="D100" s="363">
        <v>20</v>
      </c>
      <c r="E100" s="31"/>
      <c r="F100" s="35">
        <f>D100</f>
        <v>20</v>
      </c>
    </row>
    <row r="101" spans="1:7" ht="14.25">
      <c r="A101" s="56"/>
      <c r="B101" s="11"/>
      <c r="C101" s="13"/>
      <c r="D101" s="13"/>
      <c r="E101" s="13"/>
      <c r="F101" s="14"/>
      <c r="G101" s="16"/>
    </row>
    <row r="102" spans="1:6" ht="13.8" thickBot="1">
      <c r="A102" s="56"/>
      <c r="B102" s="11"/>
      <c r="C102" s="13"/>
      <c r="D102" s="31"/>
      <c r="E102" s="2" t="s">
        <v>74</v>
      </c>
      <c r="F102" s="37">
        <f>SUM(F95:F100)</f>
        <v>3576.127615000001</v>
      </c>
    </row>
    <row r="103" spans="1:6" ht="13.8" thickBot="1">
      <c r="A103" s="56"/>
      <c r="B103" s="17"/>
      <c r="C103" s="18"/>
      <c r="D103" s="18"/>
      <c r="E103" s="41" t="s">
        <v>11</v>
      </c>
      <c r="F103" s="42">
        <f>F102*D84</f>
        <v>10728.382845000002</v>
      </c>
    </row>
    <row r="104" spans="1:7" s="333" customFormat="1" ht="13.8" thickBot="1">
      <c r="A104" s="56"/>
      <c r="B104" s="13"/>
      <c r="C104" s="13"/>
      <c r="D104" s="13"/>
      <c r="E104" s="2"/>
      <c r="F104" s="380"/>
      <c r="G104" s="334"/>
    </row>
    <row r="105" spans="1:7" s="333" customFormat="1" ht="14.25">
      <c r="A105" s="56"/>
      <c r="B105" s="25" t="s">
        <v>243</v>
      </c>
      <c r="C105" s="26" t="str">
        <f>D26</f>
        <v>PEDREIRO</v>
      </c>
      <c r="D105" s="43"/>
      <c r="E105" s="43"/>
      <c r="F105" s="44"/>
      <c r="G105" s="334"/>
    </row>
    <row r="106" spans="1:7" s="333" customFormat="1" ht="14.25">
      <c r="A106" s="56"/>
      <c r="B106" s="45"/>
      <c r="C106" s="2" t="s">
        <v>23</v>
      </c>
      <c r="D106" s="367">
        <v>2</v>
      </c>
      <c r="E106" s="31"/>
      <c r="F106" s="39"/>
      <c r="G106" s="334"/>
    </row>
    <row r="107" spans="1:7" s="333" customFormat="1" ht="13.8" thickBot="1">
      <c r="A107" s="56"/>
      <c r="B107" s="45"/>
      <c r="C107" s="2" t="s">
        <v>6</v>
      </c>
      <c r="D107" s="367">
        <f>SUM(D106:D106)</f>
        <v>2</v>
      </c>
      <c r="E107" s="31"/>
      <c r="F107" s="39"/>
      <c r="G107" s="334"/>
    </row>
    <row r="108" spans="1:7" s="333" customFormat="1" ht="13.8" thickBot="1">
      <c r="A108" s="56"/>
      <c r="B108" s="45"/>
      <c r="C108" s="2" t="s">
        <v>1</v>
      </c>
      <c r="D108" s="27">
        <f>D25</f>
        <v>1870</v>
      </c>
      <c r="E108" s="46" t="s">
        <v>166</v>
      </c>
      <c r="F108" s="385"/>
      <c r="G108" s="334"/>
    </row>
    <row r="109" spans="1:7" s="333" customFormat="1" ht="14.25">
      <c r="A109" s="56"/>
      <c r="B109" s="45"/>
      <c r="C109" s="2" t="s">
        <v>2</v>
      </c>
      <c r="D109" s="383">
        <v>44</v>
      </c>
      <c r="E109" s="31"/>
      <c r="F109" s="39"/>
      <c r="G109" s="334"/>
    </row>
    <row r="110" spans="1:7" s="333" customFormat="1" ht="14.25">
      <c r="A110" s="56"/>
      <c r="B110" s="45"/>
      <c r="C110" s="2" t="s">
        <v>5</v>
      </c>
      <c r="D110" s="368">
        <f>D109/6*30</f>
        <v>220</v>
      </c>
      <c r="E110" s="30"/>
      <c r="F110" s="39"/>
      <c r="G110" s="334"/>
    </row>
    <row r="111" spans="1:7" s="333" customFormat="1" ht="13.8" thickBot="1">
      <c r="A111" s="56"/>
      <c r="B111" s="45"/>
      <c r="C111" s="31"/>
      <c r="D111" s="32" t="s">
        <v>3</v>
      </c>
      <c r="E111" s="33" t="s">
        <v>4</v>
      </c>
      <c r="F111" s="34" t="s">
        <v>0</v>
      </c>
      <c r="G111" s="334"/>
    </row>
    <row r="112" spans="1:7" s="333" customFormat="1" ht="13.8" thickBot="1">
      <c r="A112" s="56"/>
      <c r="B112" s="11"/>
      <c r="C112" s="2" t="s">
        <v>12</v>
      </c>
      <c r="D112" s="364">
        <v>0</v>
      </c>
      <c r="E112" s="30">
        <f>D108/D110*2</f>
        <v>17</v>
      </c>
      <c r="F112" s="35">
        <f>D112*E112</f>
        <v>0</v>
      </c>
      <c r="G112" s="334"/>
    </row>
    <row r="113" spans="1:7" s="333" customFormat="1" ht="13.8" thickBot="1">
      <c r="A113" s="56"/>
      <c r="B113" s="11"/>
      <c r="C113" s="2" t="s">
        <v>19</v>
      </c>
      <c r="D113" s="364">
        <v>0</v>
      </c>
      <c r="E113" s="36">
        <f>D108/D110*1.5</f>
        <v>12.75</v>
      </c>
      <c r="F113" s="35">
        <f>D113*E113</f>
        <v>0</v>
      </c>
      <c r="G113" s="334"/>
    </row>
    <row r="114" spans="1:7" s="333" customFormat="1" ht="13.8" thickBot="1">
      <c r="A114" s="56"/>
      <c r="B114" s="11"/>
      <c r="C114" s="2" t="s">
        <v>21</v>
      </c>
      <c r="D114" s="365"/>
      <c r="E114" s="36">
        <f>D108/D110*0.2</f>
        <v>1.7000000000000002</v>
      </c>
      <c r="F114" s="37">
        <f>D114*D108</f>
        <v>0</v>
      </c>
      <c r="G114" s="334"/>
    </row>
    <row r="115" spans="1:7" s="333" customFormat="1" ht="13.8" thickBot="1">
      <c r="A115" s="56"/>
      <c r="B115" s="11"/>
      <c r="C115" s="2" t="s">
        <v>25</v>
      </c>
      <c r="D115" s="366">
        <v>0</v>
      </c>
      <c r="E115" s="31"/>
      <c r="F115" s="37">
        <f>D115*F108</f>
        <v>0</v>
      </c>
      <c r="G115" s="334"/>
    </row>
    <row r="116" spans="1:7" s="333" customFormat="1" ht="14.25">
      <c r="A116" s="56"/>
      <c r="B116" s="11"/>
      <c r="C116" s="31"/>
      <c r="D116" s="31"/>
      <c r="E116" s="2" t="s">
        <v>9</v>
      </c>
      <c r="F116" s="37">
        <f>D108+F112+F113+F114+F115</f>
        <v>1870</v>
      </c>
      <c r="G116" s="334"/>
    </row>
    <row r="117" spans="1:7" s="333" customFormat="1" ht="14.25">
      <c r="A117" s="56"/>
      <c r="B117" s="11"/>
      <c r="C117" s="2" t="s">
        <v>20</v>
      </c>
      <c r="D117" s="48">
        <f>'Encargos Sociais'!D42</f>
        <v>0.6911</v>
      </c>
      <c r="E117" s="31"/>
      <c r="F117" s="37">
        <f>D117*F116</f>
        <v>1292.3570000000002</v>
      </c>
      <c r="G117" s="334"/>
    </row>
    <row r="118" spans="1:7" s="333" customFormat="1" ht="13.8" thickBot="1">
      <c r="A118" s="56"/>
      <c r="B118" s="11"/>
      <c r="C118" s="31"/>
      <c r="D118" s="31"/>
      <c r="E118" s="2" t="s">
        <v>10</v>
      </c>
      <c r="F118" s="37">
        <f>F116+F117</f>
        <v>3162.357</v>
      </c>
      <c r="G118" s="334"/>
    </row>
    <row r="119" spans="1:7" s="333" customFormat="1" ht="13.8" thickBot="1">
      <c r="A119" s="56"/>
      <c r="B119" s="11"/>
      <c r="C119" s="2" t="s">
        <v>169</v>
      </c>
      <c r="D119" s="361">
        <v>2.75</v>
      </c>
      <c r="E119" s="2" t="s">
        <v>261</v>
      </c>
      <c r="F119" s="37">
        <f>D119*((30-6)*4)-(D108*6%)</f>
        <v>151.8</v>
      </c>
      <c r="G119" s="334"/>
    </row>
    <row r="120" spans="1:7" s="333" customFormat="1" ht="13.8" thickBot="1">
      <c r="A120" s="56"/>
      <c r="B120" s="11"/>
      <c r="C120" s="2" t="s">
        <v>167</v>
      </c>
      <c r="D120" s="361">
        <v>412</v>
      </c>
      <c r="E120" s="2"/>
      <c r="F120" s="37">
        <f>(D120)</f>
        <v>412</v>
      </c>
      <c r="G120" s="334"/>
    </row>
    <row r="121" spans="1:7" s="333" customFormat="1" ht="13.8" thickBot="1">
      <c r="A121" s="56"/>
      <c r="B121" s="11"/>
      <c r="C121" s="2" t="s">
        <v>254</v>
      </c>
      <c r="D121" s="361">
        <v>4.5</v>
      </c>
      <c r="E121" s="31"/>
      <c r="F121" s="35">
        <f>D121*30</f>
        <v>135</v>
      </c>
      <c r="G121" s="334"/>
    </row>
    <row r="122" spans="1:7" s="333" customFormat="1" ht="13.8" thickBot="1">
      <c r="A122" s="56"/>
      <c r="B122" s="11"/>
      <c r="C122" s="2" t="s">
        <v>184</v>
      </c>
      <c r="D122" s="363">
        <v>20</v>
      </c>
      <c r="E122" s="31"/>
      <c r="F122" s="35">
        <f>D122</f>
        <v>20</v>
      </c>
      <c r="G122" s="334"/>
    </row>
    <row r="123" spans="1:7" s="333" customFormat="1" ht="14.25">
      <c r="A123" s="56"/>
      <c r="B123" s="11"/>
      <c r="C123" s="2" t="s">
        <v>255</v>
      </c>
      <c r="D123" s="450">
        <v>0.05</v>
      </c>
      <c r="E123" s="31"/>
      <c r="F123" s="37">
        <f>D108*D123</f>
        <v>93.5</v>
      </c>
      <c r="G123" s="334"/>
    </row>
    <row r="124" spans="1:7" s="333" customFormat="1" ht="14.25">
      <c r="A124" s="56"/>
      <c r="B124" s="11"/>
      <c r="C124" s="2" t="s">
        <v>256</v>
      </c>
      <c r="D124" s="451">
        <v>412</v>
      </c>
      <c r="E124" s="31"/>
      <c r="F124" s="37">
        <f>D124/12</f>
        <v>34.333333333333336</v>
      </c>
      <c r="G124" s="334"/>
    </row>
    <row r="125" spans="1:7" s="333" customFormat="1" ht="13.8" thickBot="1">
      <c r="A125" s="56"/>
      <c r="B125" s="11"/>
      <c r="C125" s="13"/>
      <c r="D125" s="31"/>
      <c r="E125" s="2" t="s">
        <v>74</v>
      </c>
      <c r="F125" s="37">
        <f>SUM(F118:F124)</f>
        <v>4008.9903333333336</v>
      </c>
      <c r="G125" s="334"/>
    </row>
    <row r="126" spans="1:7" s="333" customFormat="1" ht="13.8" thickBot="1">
      <c r="A126" s="56"/>
      <c r="B126" s="17"/>
      <c r="C126" s="18"/>
      <c r="D126" s="18"/>
      <c r="E126" s="41" t="s">
        <v>11</v>
      </c>
      <c r="F126" s="42">
        <f>F125*D107</f>
        <v>8017.980666666667</v>
      </c>
      <c r="G126" s="334"/>
    </row>
    <row r="127" spans="1:7" s="333" customFormat="1" ht="13.8" thickBot="1">
      <c r="A127" s="56"/>
      <c r="B127" s="13"/>
      <c r="C127" s="13"/>
      <c r="D127" s="13"/>
      <c r="E127" s="2"/>
      <c r="F127" s="381"/>
      <c r="G127" s="334"/>
    </row>
    <row r="128" spans="1:7" s="333" customFormat="1" ht="14.25">
      <c r="A128" s="56"/>
      <c r="B128" s="25" t="s">
        <v>270</v>
      </c>
      <c r="C128" s="26" t="str">
        <f>D33</f>
        <v>SERVENTE DE PEDREIRO</v>
      </c>
      <c r="D128" s="43"/>
      <c r="E128" s="43"/>
      <c r="F128" s="44"/>
      <c r="G128" s="334"/>
    </row>
    <row r="129" spans="1:7" s="333" customFormat="1" ht="14.25">
      <c r="A129" s="56"/>
      <c r="B129" s="45"/>
      <c r="C129" s="2" t="s">
        <v>23</v>
      </c>
      <c r="D129" s="367">
        <v>4</v>
      </c>
      <c r="E129" s="31"/>
      <c r="F129" s="39"/>
      <c r="G129" s="334"/>
    </row>
    <row r="130" spans="1:7" s="333" customFormat="1" ht="13.8" thickBot="1">
      <c r="A130" s="56"/>
      <c r="B130" s="45"/>
      <c r="C130" s="2" t="s">
        <v>6</v>
      </c>
      <c r="D130" s="367">
        <f>SUM(D129:D129)</f>
        <v>4</v>
      </c>
      <c r="E130" s="31"/>
      <c r="F130" s="39"/>
      <c r="G130" s="334"/>
    </row>
    <row r="131" spans="1:7" s="333" customFormat="1" ht="13.8" thickBot="1">
      <c r="A131" s="56"/>
      <c r="B131" s="45"/>
      <c r="C131" s="2" t="s">
        <v>1</v>
      </c>
      <c r="D131" s="27">
        <f>D32</f>
        <v>1320</v>
      </c>
      <c r="E131" s="46" t="s">
        <v>166</v>
      </c>
      <c r="F131" s="385"/>
      <c r="G131" s="334"/>
    </row>
    <row r="132" spans="1:7" s="333" customFormat="1" ht="14.25">
      <c r="A132" s="56"/>
      <c r="B132" s="45"/>
      <c r="C132" s="2" t="s">
        <v>2</v>
      </c>
      <c r="D132" s="383">
        <v>44</v>
      </c>
      <c r="E132" s="31"/>
      <c r="F132" s="39"/>
      <c r="G132" s="334"/>
    </row>
    <row r="133" spans="1:7" s="333" customFormat="1" ht="14.25">
      <c r="A133" s="56"/>
      <c r="B133" s="45"/>
      <c r="C133" s="2" t="s">
        <v>5</v>
      </c>
      <c r="D133" s="368">
        <f>D132/6*30</f>
        <v>220</v>
      </c>
      <c r="E133" s="30"/>
      <c r="F133" s="39"/>
      <c r="G133" s="334"/>
    </row>
    <row r="134" spans="1:7" s="333" customFormat="1" ht="13.8" thickBot="1">
      <c r="A134" s="56"/>
      <c r="B134" s="45"/>
      <c r="C134" s="31"/>
      <c r="D134" s="32" t="s">
        <v>3</v>
      </c>
      <c r="E134" s="33" t="s">
        <v>4</v>
      </c>
      <c r="F134" s="34" t="s">
        <v>0</v>
      </c>
      <c r="G134" s="334"/>
    </row>
    <row r="135" spans="1:7" s="333" customFormat="1" ht="13.8" thickBot="1">
      <c r="A135" s="56"/>
      <c r="B135" s="11"/>
      <c r="C135" s="2" t="s">
        <v>12</v>
      </c>
      <c r="D135" s="364">
        <v>0</v>
      </c>
      <c r="E135" s="30">
        <f>D131/D133*2</f>
        <v>12</v>
      </c>
      <c r="F135" s="35">
        <f>D135*E135</f>
        <v>0</v>
      </c>
      <c r="G135" s="334"/>
    </row>
    <row r="136" spans="1:7" s="333" customFormat="1" ht="13.8" thickBot="1">
      <c r="A136" s="56"/>
      <c r="B136" s="11"/>
      <c r="C136" s="2" t="s">
        <v>19</v>
      </c>
      <c r="D136" s="364">
        <v>0</v>
      </c>
      <c r="E136" s="36">
        <f>D131/D133*1.5</f>
        <v>9</v>
      </c>
      <c r="F136" s="35">
        <f>D136*E136</f>
        <v>0</v>
      </c>
      <c r="G136" s="334"/>
    </row>
    <row r="137" spans="1:7" s="333" customFormat="1" ht="13.8" thickBot="1">
      <c r="A137" s="56"/>
      <c r="B137" s="11"/>
      <c r="C137" s="2" t="s">
        <v>21</v>
      </c>
      <c r="D137" s="365"/>
      <c r="E137" s="36">
        <f>D131/D133*0.2</f>
        <v>1.2000000000000002</v>
      </c>
      <c r="F137" s="37">
        <f>D137*D131</f>
        <v>0</v>
      </c>
      <c r="G137" s="334"/>
    </row>
    <row r="138" spans="1:7" s="333" customFormat="1" ht="13.8" thickBot="1">
      <c r="A138" s="56"/>
      <c r="B138" s="11"/>
      <c r="C138" s="2" t="s">
        <v>25</v>
      </c>
      <c r="D138" s="366">
        <v>0</v>
      </c>
      <c r="E138" s="31"/>
      <c r="F138" s="37">
        <f>D138*F131</f>
        <v>0</v>
      </c>
      <c r="G138" s="334"/>
    </row>
    <row r="139" spans="1:7" s="333" customFormat="1" ht="14.25">
      <c r="A139" s="56"/>
      <c r="B139" s="11"/>
      <c r="C139" s="31"/>
      <c r="D139" s="31"/>
      <c r="E139" s="2" t="s">
        <v>9</v>
      </c>
      <c r="F139" s="37">
        <f>D131+F135+F136+F137+F138</f>
        <v>1320</v>
      </c>
      <c r="G139" s="334"/>
    </row>
    <row r="140" spans="1:7" s="333" customFormat="1" ht="14.25">
      <c r="A140" s="56"/>
      <c r="B140" s="11"/>
      <c r="C140" s="2" t="s">
        <v>20</v>
      </c>
      <c r="D140" s="48">
        <f>'Encargos Sociais'!D42</f>
        <v>0.6911</v>
      </c>
      <c r="E140" s="31"/>
      <c r="F140" s="37">
        <f>D140*F139</f>
        <v>912.2520000000001</v>
      </c>
      <c r="G140" s="334"/>
    </row>
    <row r="141" spans="1:7" s="333" customFormat="1" ht="13.8" thickBot="1">
      <c r="A141" s="56"/>
      <c r="B141" s="11"/>
      <c r="C141" s="31"/>
      <c r="D141" s="31"/>
      <c r="E141" s="2" t="s">
        <v>10</v>
      </c>
      <c r="F141" s="37">
        <f>F139+F140</f>
        <v>2232.252</v>
      </c>
      <c r="G141" s="334"/>
    </row>
    <row r="142" spans="1:7" s="333" customFormat="1" ht="13.8" thickBot="1">
      <c r="A142" s="56"/>
      <c r="B142" s="11"/>
      <c r="C142" s="2" t="s">
        <v>169</v>
      </c>
      <c r="D142" s="361">
        <v>2.75</v>
      </c>
      <c r="E142" s="2" t="s">
        <v>261</v>
      </c>
      <c r="F142" s="37">
        <f>D142*((30-6)*4)-(D131*6%)</f>
        <v>184.8</v>
      </c>
      <c r="G142" s="334"/>
    </row>
    <row r="143" spans="1:7" s="333" customFormat="1" ht="13.8" thickBot="1">
      <c r="A143" s="56"/>
      <c r="B143" s="11"/>
      <c r="C143" s="2" t="s">
        <v>167</v>
      </c>
      <c r="D143" s="361">
        <v>412</v>
      </c>
      <c r="E143" s="2"/>
      <c r="F143" s="37">
        <f>D143</f>
        <v>412</v>
      </c>
      <c r="G143" s="334"/>
    </row>
    <row r="144" spans="1:7" s="333" customFormat="1" ht="13.8" thickBot="1">
      <c r="A144" s="56"/>
      <c r="B144" s="11"/>
      <c r="C144" s="2" t="s">
        <v>254</v>
      </c>
      <c r="D144" s="361">
        <v>4.5</v>
      </c>
      <c r="E144" s="31"/>
      <c r="F144" s="35">
        <f>D144*30</f>
        <v>135</v>
      </c>
      <c r="G144" s="334"/>
    </row>
    <row r="145" spans="1:7" s="333" customFormat="1" ht="14.25">
      <c r="A145" s="56"/>
      <c r="B145" s="11"/>
      <c r="C145" s="2" t="s">
        <v>184</v>
      </c>
      <c r="D145" s="449">
        <v>20</v>
      </c>
      <c r="E145" s="31"/>
      <c r="F145" s="35">
        <f>D145</f>
        <v>20</v>
      </c>
      <c r="G145" s="334"/>
    </row>
    <row r="146" spans="1:7" s="333" customFormat="1" ht="14.25">
      <c r="A146" s="56"/>
      <c r="B146" s="11"/>
      <c r="C146" s="2" t="s">
        <v>255</v>
      </c>
      <c r="D146" s="450">
        <v>0.05</v>
      </c>
      <c r="E146" s="31"/>
      <c r="F146" s="37">
        <f>D131*D146</f>
        <v>66</v>
      </c>
      <c r="G146" s="334"/>
    </row>
    <row r="147" spans="1:7" s="333" customFormat="1" ht="14.25">
      <c r="A147" s="56"/>
      <c r="B147" s="11"/>
      <c r="C147" s="2" t="s">
        <v>256</v>
      </c>
      <c r="D147" s="451">
        <v>412</v>
      </c>
      <c r="E147" s="31"/>
      <c r="F147" s="37">
        <f>D147/12</f>
        <v>34.333333333333336</v>
      </c>
      <c r="G147" s="334"/>
    </row>
    <row r="148" spans="1:7" s="333" customFormat="1" ht="13.8" thickBot="1">
      <c r="A148" s="56"/>
      <c r="B148" s="11"/>
      <c r="C148" s="13"/>
      <c r="D148" s="31"/>
      <c r="E148" s="2" t="s">
        <v>74</v>
      </c>
      <c r="F148" s="37">
        <f>SUM(F141:F147)</f>
        <v>3084.3853333333336</v>
      </c>
      <c r="G148" s="334"/>
    </row>
    <row r="149" spans="1:7" s="333" customFormat="1" ht="13.8" thickBot="1">
      <c r="A149" s="56"/>
      <c r="B149" s="17"/>
      <c r="C149" s="18"/>
      <c r="D149" s="18"/>
      <c r="E149" s="41" t="s">
        <v>11</v>
      </c>
      <c r="F149" s="42">
        <f>F148*D130</f>
        <v>12337.541333333334</v>
      </c>
      <c r="G149" s="334"/>
    </row>
    <row r="150" spans="1:7" s="333" customFormat="1" ht="13.8" thickBot="1">
      <c r="A150" s="56"/>
      <c r="B150" s="13"/>
      <c r="C150" s="13"/>
      <c r="D150" s="13"/>
      <c r="E150" s="2"/>
      <c r="F150" s="381"/>
      <c r="G150" s="334"/>
    </row>
    <row r="151" spans="1:7" s="333" customFormat="1" ht="14.25">
      <c r="A151" s="56"/>
      <c r="B151" s="25" t="s">
        <v>244</v>
      </c>
      <c r="C151" s="26" t="str">
        <f>D40</f>
        <v>PINTOR</v>
      </c>
      <c r="D151" s="43"/>
      <c r="E151" s="43"/>
      <c r="F151" s="44"/>
      <c r="G151" s="334"/>
    </row>
    <row r="152" spans="1:7" s="333" customFormat="1" ht="14.25">
      <c r="A152" s="56"/>
      <c r="B152" s="45"/>
      <c r="C152" s="2" t="s">
        <v>23</v>
      </c>
      <c r="D152" s="367">
        <v>1</v>
      </c>
      <c r="E152" s="31"/>
      <c r="F152" s="39"/>
      <c r="G152" s="334"/>
    </row>
    <row r="153" spans="1:7" s="333" customFormat="1" ht="13.8" thickBot="1">
      <c r="A153" s="56"/>
      <c r="B153" s="45"/>
      <c r="C153" s="2" t="s">
        <v>6</v>
      </c>
      <c r="D153" s="367">
        <f>SUM(D152:D152)</f>
        <v>1</v>
      </c>
      <c r="E153" s="31"/>
      <c r="F153" s="39"/>
      <c r="G153" s="334"/>
    </row>
    <row r="154" spans="1:7" s="333" customFormat="1" ht="13.8" thickBot="1">
      <c r="A154" s="56"/>
      <c r="B154" s="45"/>
      <c r="C154" s="2" t="s">
        <v>1</v>
      </c>
      <c r="D154" s="27">
        <f>D39</f>
        <v>1696.2</v>
      </c>
      <c r="E154" s="46" t="s">
        <v>166</v>
      </c>
      <c r="F154" s="385">
        <v>1696.2</v>
      </c>
      <c r="G154" s="334"/>
    </row>
    <row r="155" spans="1:7" s="333" customFormat="1" ht="14.25">
      <c r="A155" s="56"/>
      <c r="B155" s="45"/>
      <c r="C155" s="2" t="s">
        <v>2</v>
      </c>
      <c r="D155" s="383">
        <v>44</v>
      </c>
      <c r="E155" s="31"/>
      <c r="F155" s="39"/>
      <c r="G155" s="334"/>
    </row>
    <row r="156" spans="1:7" s="333" customFormat="1" ht="14.25">
      <c r="A156" s="56"/>
      <c r="B156" s="45"/>
      <c r="C156" s="2" t="s">
        <v>5</v>
      </c>
      <c r="D156" s="368">
        <f>D155/6*30</f>
        <v>220</v>
      </c>
      <c r="E156" s="30"/>
      <c r="F156" s="39"/>
      <c r="G156" s="334"/>
    </row>
    <row r="157" spans="1:7" s="333" customFormat="1" ht="13.8" thickBot="1">
      <c r="A157" s="56"/>
      <c r="B157" s="45"/>
      <c r="C157" s="31"/>
      <c r="D157" s="32" t="s">
        <v>3</v>
      </c>
      <c r="E157" s="33" t="s">
        <v>4</v>
      </c>
      <c r="F157" s="34" t="s">
        <v>0</v>
      </c>
      <c r="G157" s="334"/>
    </row>
    <row r="158" spans="1:7" s="333" customFormat="1" ht="13.8" thickBot="1">
      <c r="A158" s="56"/>
      <c r="B158" s="11"/>
      <c r="C158" s="2" t="s">
        <v>12</v>
      </c>
      <c r="D158" s="364">
        <v>0</v>
      </c>
      <c r="E158" s="30">
        <f>D154/D156*2</f>
        <v>15.42</v>
      </c>
      <c r="F158" s="35">
        <f>D158*E158</f>
        <v>0</v>
      </c>
      <c r="G158" s="334"/>
    </row>
    <row r="159" spans="1:7" s="333" customFormat="1" ht="13.8" thickBot="1">
      <c r="A159" s="56"/>
      <c r="B159" s="11"/>
      <c r="C159" s="2" t="s">
        <v>19</v>
      </c>
      <c r="D159" s="364">
        <v>0</v>
      </c>
      <c r="E159" s="36">
        <f>D154/D156*1.5</f>
        <v>11.565</v>
      </c>
      <c r="F159" s="35">
        <f>D159*E159</f>
        <v>0</v>
      </c>
      <c r="G159" s="334"/>
    </row>
    <row r="160" spans="1:7" s="333" customFormat="1" ht="13.8" thickBot="1">
      <c r="A160" s="56"/>
      <c r="B160" s="11"/>
      <c r="C160" s="2" t="s">
        <v>21</v>
      </c>
      <c r="D160" s="365"/>
      <c r="E160" s="36">
        <f>D154/D156*0.2</f>
        <v>1.542</v>
      </c>
      <c r="F160" s="37">
        <f>D160*D154</f>
        <v>0</v>
      </c>
      <c r="G160" s="334"/>
    </row>
    <row r="161" spans="1:7" s="333" customFormat="1" ht="13.8" thickBot="1">
      <c r="A161" s="56"/>
      <c r="B161" s="11"/>
      <c r="C161" s="2" t="s">
        <v>258</v>
      </c>
      <c r="D161" s="366">
        <v>0.3</v>
      </c>
      <c r="E161" s="31"/>
      <c r="F161" s="37"/>
      <c r="G161" s="334"/>
    </row>
    <row r="162" spans="1:7" s="333" customFormat="1" ht="14.25">
      <c r="A162" s="56"/>
      <c r="B162" s="11"/>
      <c r="C162" s="31"/>
      <c r="D162" s="31"/>
      <c r="E162" s="2" t="s">
        <v>9</v>
      </c>
      <c r="F162" s="37">
        <f>D154+F158+F159+F160+F161</f>
        <v>1696.2</v>
      </c>
      <c r="G162" s="334"/>
    </row>
    <row r="163" spans="1:7" s="333" customFormat="1" ht="14.25">
      <c r="A163" s="56"/>
      <c r="B163" s="11"/>
      <c r="C163" s="2" t="s">
        <v>20</v>
      </c>
      <c r="D163" s="48">
        <f>'Encargos Sociais'!D42</f>
        <v>0.6911</v>
      </c>
      <c r="E163" s="31"/>
      <c r="F163" s="37">
        <f>D163*F162</f>
        <v>1172.2438200000001</v>
      </c>
      <c r="G163" s="334"/>
    </row>
    <row r="164" spans="1:7" s="333" customFormat="1" ht="13.8" thickBot="1">
      <c r="A164" s="56"/>
      <c r="B164" s="11"/>
      <c r="C164" s="31"/>
      <c r="D164" s="31"/>
      <c r="E164" s="2" t="s">
        <v>10</v>
      </c>
      <c r="F164" s="37">
        <f>F162+F163</f>
        <v>2868.4438200000004</v>
      </c>
      <c r="G164" s="334"/>
    </row>
    <row r="165" spans="1:7" s="333" customFormat="1" ht="13.8" thickBot="1">
      <c r="A165" s="56"/>
      <c r="B165" s="11"/>
      <c r="C165" s="2" t="s">
        <v>169</v>
      </c>
      <c r="D165" s="361">
        <v>2.75</v>
      </c>
      <c r="E165" s="2" t="s">
        <v>262</v>
      </c>
      <c r="F165" s="37">
        <f>D165*((30-6)*4)-(D154*6%)</f>
        <v>162.228</v>
      </c>
      <c r="G165" s="334"/>
    </row>
    <row r="166" spans="1:7" s="333" customFormat="1" ht="13.8" thickBot="1">
      <c r="A166" s="56"/>
      <c r="B166" s="11"/>
      <c r="C166" s="2" t="s">
        <v>259</v>
      </c>
      <c r="D166" s="361">
        <v>16</v>
      </c>
      <c r="E166" s="2"/>
      <c r="F166" s="37">
        <f>D166*30-(84.7)</f>
        <v>395.3</v>
      </c>
      <c r="G166" s="334"/>
    </row>
    <row r="167" spans="1:7" s="333" customFormat="1" ht="13.8" thickBot="1">
      <c r="A167" s="56"/>
      <c r="B167" s="11"/>
      <c r="C167" s="2" t="s">
        <v>254</v>
      </c>
      <c r="D167" s="361">
        <v>4.8</v>
      </c>
      <c r="E167" s="31"/>
      <c r="F167" s="35">
        <f>D167*30</f>
        <v>144</v>
      </c>
      <c r="G167" s="334"/>
    </row>
    <row r="168" spans="1:7" s="333" customFormat="1" ht="14.25">
      <c r="A168" s="56"/>
      <c r="B168" s="11"/>
      <c r="C168" s="2" t="s">
        <v>184</v>
      </c>
      <c r="D168" s="449">
        <v>20</v>
      </c>
      <c r="E168" s="31"/>
      <c r="F168" s="35">
        <f>D168</f>
        <v>20</v>
      </c>
      <c r="G168" s="334"/>
    </row>
    <row r="169" spans="1:7" s="333" customFormat="1" ht="14.25">
      <c r="A169" s="56"/>
      <c r="B169" s="11"/>
      <c r="C169" s="2" t="s">
        <v>255</v>
      </c>
      <c r="D169" s="450">
        <v>0.05</v>
      </c>
      <c r="E169" s="31"/>
      <c r="F169" s="37">
        <f>D154*D169</f>
        <v>84.81</v>
      </c>
      <c r="G169" s="334"/>
    </row>
    <row r="170" spans="1:7" s="333" customFormat="1" ht="14.25">
      <c r="A170" s="56"/>
      <c r="B170" s="11"/>
      <c r="C170" s="2" t="s">
        <v>260</v>
      </c>
      <c r="D170" s="451">
        <v>125</v>
      </c>
      <c r="E170" s="31"/>
      <c r="F170" s="37">
        <f>D170</f>
        <v>125</v>
      </c>
      <c r="G170" s="334"/>
    </row>
    <row r="171" spans="1:7" s="333" customFormat="1" ht="14.25">
      <c r="A171" s="56"/>
      <c r="B171" s="11"/>
      <c r="C171" s="13"/>
      <c r="D171" s="13"/>
      <c r="E171" s="13"/>
      <c r="F171" s="14"/>
      <c r="G171" s="334"/>
    </row>
    <row r="172" spans="1:7" s="333" customFormat="1" ht="13.8" thickBot="1">
      <c r="A172" s="56"/>
      <c r="B172" s="11"/>
      <c r="C172" s="13"/>
      <c r="D172" s="31"/>
      <c r="E172" s="2" t="s">
        <v>74</v>
      </c>
      <c r="F172" s="37">
        <f>SUM(F164:F170)</f>
        <v>3799.7818200000006</v>
      </c>
      <c r="G172" s="334"/>
    </row>
    <row r="173" spans="1:7" s="333" customFormat="1" ht="13.8" thickBot="1">
      <c r="A173" s="56"/>
      <c r="B173" s="17"/>
      <c r="C173" s="18"/>
      <c r="D173" s="18"/>
      <c r="E173" s="41" t="s">
        <v>11</v>
      </c>
      <c r="F173" s="42">
        <f>F172*D153</f>
        <v>3799.7818200000006</v>
      </c>
      <c r="G173" s="334"/>
    </row>
    <row r="174" spans="1:7" s="333" customFormat="1" ht="13.8" thickBot="1">
      <c r="A174" s="56"/>
      <c r="B174" s="13"/>
      <c r="C174" s="13"/>
      <c r="D174" s="13"/>
      <c r="E174" s="2"/>
      <c r="F174" s="381"/>
      <c r="G174" s="334"/>
    </row>
    <row r="175" spans="1:7" s="333" customFormat="1" ht="14.25">
      <c r="A175" s="56"/>
      <c r="B175" s="25" t="s">
        <v>271</v>
      </c>
      <c r="C175" s="26" t="str">
        <f>D47</f>
        <v>ENCANADOR</v>
      </c>
      <c r="D175" s="43"/>
      <c r="E175" s="43"/>
      <c r="F175" s="44"/>
      <c r="G175" s="334"/>
    </row>
    <row r="176" spans="1:7" s="333" customFormat="1" ht="14.25">
      <c r="A176" s="56"/>
      <c r="B176" s="45"/>
      <c r="C176" s="2" t="s">
        <v>23</v>
      </c>
      <c r="D176" s="367">
        <v>1</v>
      </c>
      <c r="E176" s="31"/>
      <c r="F176" s="39"/>
      <c r="G176" s="334"/>
    </row>
    <row r="177" spans="1:7" s="333" customFormat="1" ht="13.8" thickBot="1">
      <c r="A177" s="56"/>
      <c r="B177" s="45"/>
      <c r="C177" s="2" t="s">
        <v>6</v>
      </c>
      <c r="D177" s="367">
        <f>SUM(D176:D176)</f>
        <v>1</v>
      </c>
      <c r="E177" s="31"/>
      <c r="F177" s="39"/>
      <c r="G177" s="334"/>
    </row>
    <row r="178" spans="1:7" s="333" customFormat="1" ht="13.8" thickBot="1">
      <c r="A178" s="56"/>
      <c r="B178" s="45"/>
      <c r="C178" s="2" t="s">
        <v>1</v>
      </c>
      <c r="D178" s="27">
        <f>D46</f>
        <v>1870</v>
      </c>
      <c r="E178" s="46" t="s">
        <v>166</v>
      </c>
      <c r="F178" s="385"/>
      <c r="G178" s="334"/>
    </row>
    <row r="179" spans="1:7" s="333" customFormat="1" ht="14.25">
      <c r="A179" s="56"/>
      <c r="B179" s="45"/>
      <c r="C179" s="2" t="s">
        <v>2</v>
      </c>
      <c r="D179" s="383">
        <v>44</v>
      </c>
      <c r="E179" s="31"/>
      <c r="F179" s="39"/>
      <c r="G179" s="334"/>
    </row>
    <row r="180" spans="1:7" s="333" customFormat="1" ht="14.25">
      <c r="A180" s="56"/>
      <c r="B180" s="45"/>
      <c r="C180" s="2" t="s">
        <v>5</v>
      </c>
      <c r="D180" s="368">
        <f>D179/6*30</f>
        <v>220</v>
      </c>
      <c r="E180" s="30"/>
      <c r="F180" s="39"/>
      <c r="G180" s="334"/>
    </row>
    <row r="181" spans="1:7" s="333" customFormat="1" ht="13.8" thickBot="1">
      <c r="A181" s="56"/>
      <c r="B181" s="45"/>
      <c r="C181" s="31"/>
      <c r="D181" s="32" t="s">
        <v>3</v>
      </c>
      <c r="E181" s="33" t="s">
        <v>4</v>
      </c>
      <c r="F181" s="34" t="s">
        <v>0</v>
      </c>
      <c r="G181" s="334"/>
    </row>
    <row r="182" spans="1:7" s="333" customFormat="1" ht="13.8" thickBot="1">
      <c r="A182" s="56"/>
      <c r="B182" s="11"/>
      <c r="C182" s="2" t="s">
        <v>12</v>
      </c>
      <c r="D182" s="364">
        <v>0</v>
      </c>
      <c r="E182" s="30">
        <f>D178/D180*2</f>
        <v>17</v>
      </c>
      <c r="F182" s="35">
        <f>D182*E182</f>
        <v>0</v>
      </c>
      <c r="G182" s="334"/>
    </row>
    <row r="183" spans="1:7" s="333" customFormat="1" ht="13.8" thickBot="1">
      <c r="A183" s="56"/>
      <c r="B183" s="11"/>
      <c r="C183" s="2" t="s">
        <v>19</v>
      </c>
      <c r="D183" s="364">
        <v>0</v>
      </c>
      <c r="E183" s="36">
        <f>D178/D180*1.5</f>
        <v>12.75</v>
      </c>
      <c r="F183" s="35">
        <f>D183*E183</f>
        <v>0</v>
      </c>
      <c r="G183" s="334"/>
    </row>
    <row r="184" spans="1:7" s="333" customFormat="1" ht="13.8" thickBot="1">
      <c r="A184" s="56"/>
      <c r="B184" s="11"/>
      <c r="C184" s="2" t="s">
        <v>21</v>
      </c>
      <c r="D184" s="365"/>
      <c r="E184" s="36">
        <f>D178/D180*0.2</f>
        <v>1.7000000000000002</v>
      </c>
      <c r="F184" s="37">
        <f>D184*D178</f>
        <v>0</v>
      </c>
      <c r="G184" s="334"/>
    </row>
    <row r="185" spans="1:7" s="333" customFormat="1" ht="13.8" thickBot="1">
      <c r="A185" s="56"/>
      <c r="B185" s="11"/>
      <c r="C185" s="2" t="s">
        <v>25</v>
      </c>
      <c r="D185" s="366">
        <v>0</v>
      </c>
      <c r="E185" s="31"/>
      <c r="F185" s="37">
        <f>D185*F178</f>
        <v>0</v>
      </c>
      <c r="G185" s="334"/>
    </row>
    <row r="186" spans="1:7" s="333" customFormat="1" ht="14.25">
      <c r="A186" s="56"/>
      <c r="B186" s="11"/>
      <c r="C186" s="31"/>
      <c r="D186" s="31"/>
      <c r="E186" s="2" t="s">
        <v>9</v>
      </c>
      <c r="F186" s="37">
        <f>D178+F182+F183+F184+F185</f>
        <v>1870</v>
      </c>
      <c r="G186" s="334"/>
    </row>
    <row r="187" spans="1:7" s="333" customFormat="1" ht="14.25">
      <c r="A187" s="56"/>
      <c r="B187" s="11"/>
      <c r="C187" s="2" t="s">
        <v>20</v>
      </c>
      <c r="D187" s="48">
        <f>'Encargos Sociais'!D42</f>
        <v>0.6911</v>
      </c>
      <c r="E187" s="31"/>
      <c r="F187" s="37">
        <f>D187*F186</f>
        <v>1292.3570000000002</v>
      </c>
      <c r="G187" s="334"/>
    </row>
    <row r="188" spans="1:7" s="333" customFormat="1" ht="13.8" thickBot="1">
      <c r="A188" s="56"/>
      <c r="B188" s="11"/>
      <c r="C188" s="31"/>
      <c r="D188" s="31"/>
      <c r="E188" s="2" t="s">
        <v>10</v>
      </c>
      <c r="F188" s="37">
        <f>F186+F187</f>
        <v>3162.357</v>
      </c>
      <c r="G188" s="334"/>
    </row>
    <row r="189" spans="1:7" s="333" customFormat="1" ht="13.8" thickBot="1">
      <c r="A189" s="56"/>
      <c r="B189" s="11"/>
      <c r="C189" s="2" t="s">
        <v>169</v>
      </c>
      <c r="D189" s="361">
        <v>2.75</v>
      </c>
      <c r="E189" s="2" t="s">
        <v>261</v>
      </c>
      <c r="F189" s="37">
        <f>D189*((30-6)*4)-(D178*6%)</f>
        <v>151.8</v>
      </c>
      <c r="G189" s="334"/>
    </row>
    <row r="190" spans="1:7" s="333" customFormat="1" ht="13.8" thickBot="1">
      <c r="A190" s="56"/>
      <c r="B190" s="11"/>
      <c r="C190" s="2" t="s">
        <v>167</v>
      </c>
      <c r="D190" s="361">
        <v>412</v>
      </c>
      <c r="E190" s="2"/>
      <c r="F190" s="37">
        <f>D190</f>
        <v>412</v>
      </c>
      <c r="G190" s="334"/>
    </row>
    <row r="191" spans="1:7" s="333" customFormat="1" ht="13.8" thickBot="1">
      <c r="A191" s="56"/>
      <c r="B191" s="11"/>
      <c r="C191" s="2" t="s">
        <v>254</v>
      </c>
      <c r="D191" s="361">
        <v>4.5</v>
      </c>
      <c r="E191" s="31"/>
      <c r="F191" s="35">
        <f>D191*30</f>
        <v>135</v>
      </c>
      <c r="G191" s="334"/>
    </row>
    <row r="192" spans="1:7" s="333" customFormat="1" ht="14.25">
      <c r="A192" s="56"/>
      <c r="B192" s="11"/>
      <c r="C192" s="2" t="s">
        <v>184</v>
      </c>
      <c r="D192" s="449">
        <v>20</v>
      </c>
      <c r="E192" s="31"/>
      <c r="F192" s="35">
        <f>D192</f>
        <v>20</v>
      </c>
      <c r="G192" s="334"/>
    </row>
    <row r="193" spans="1:7" s="333" customFormat="1" ht="14.25">
      <c r="A193" s="56"/>
      <c r="B193" s="11"/>
      <c r="C193" s="2" t="s">
        <v>255</v>
      </c>
      <c r="D193" s="450">
        <v>0.05</v>
      </c>
      <c r="E193" s="31"/>
      <c r="F193" s="37">
        <f>D178*D193</f>
        <v>93.5</v>
      </c>
      <c r="G193" s="334"/>
    </row>
    <row r="194" spans="1:7" s="333" customFormat="1" ht="13.8" thickBot="1">
      <c r="A194" s="56"/>
      <c r="B194" s="11"/>
      <c r="C194" s="2" t="s">
        <v>256</v>
      </c>
      <c r="D194" s="451">
        <v>412</v>
      </c>
      <c r="E194" s="31"/>
      <c r="F194" s="37">
        <f>D194/12</f>
        <v>34.333333333333336</v>
      </c>
      <c r="G194" s="334"/>
    </row>
    <row r="195" spans="1:7" s="333" customFormat="1" ht="13.8" thickBot="1">
      <c r="A195" s="56"/>
      <c r="B195" s="17"/>
      <c r="C195" s="18"/>
      <c r="D195" s="18"/>
      <c r="E195" s="41" t="s">
        <v>11</v>
      </c>
      <c r="F195" s="42">
        <f>SUM(F188:F194)</f>
        <v>4008.9903333333336</v>
      </c>
      <c r="G195" s="334"/>
    </row>
    <row r="196" spans="1:7" s="333" customFormat="1" ht="13.8" thickBot="1">
      <c r="A196" s="56"/>
      <c r="B196" s="13"/>
      <c r="C196" s="13"/>
      <c r="D196" s="13"/>
      <c r="E196" s="2"/>
      <c r="F196" s="381"/>
      <c r="G196" s="334"/>
    </row>
    <row r="197" spans="1:7" s="333" customFormat="1" ht="14.25">
      <c r="A197" s="56"/>
      <c r="B197" s="25" t="s">
        <v>272</v>
      </c>
      <c r="C197" s="26" t="str">
        <f>D54</f>
        <v>MOTORISTA</v>
      </c>
      <c r="D197" s="43"/>
      <c r="E197" s="43"/>
      <c r="F197" s="44"/>
      <c r="G197" s="334"/>
    </row>
    <row r="198" spans="1:7" s="333" customFormat="1" ht="14.25">
      <c r="A198" s="56"/>
      <c r="B198" s="45"/>
      <c r="C198" s="2" t="s">
        <v>23</v>
      </c>
      <c r="D198" s="367">
        <v>1</v>
      </c>
      <c r="E198" s="31"/>
      <c r="F198" s="39"/>
      <c r="G198" s="334"/>
    </row>
    <row r="199" spans="1:7" s="333" customFormat="1" ht="13.8" thickBot="1">
      <c r="A199" s="56"/>
      <c r="B199" s="45"/>
      <c r="C199" s="2" t="s">
        <v>6</v>
      </c>
      <c r="D199" s="367">
        <f>SUM(D198:D198)</f>
        <v>1</v>
      </c>
      <c r="E199" s="31"/>
      <c r="F199" s="39"/>
      <c r="G199" s="334"/>
    </row>
    <row r="200" spans="1:7" s="333" customFormat="1" ht="13.8" thickBot="1">
      <c r="A200" s="56"/>
      <c r="B200" s="45"/>
      <c r="C200" s="2" t="s">
        <v>1</v>
      </c>
      <c r="D200" s="27">
        <f>D53</f>
        <v>2180</v>
      </c>
      <c r="E200" s="46" t="s">
        <v>166</v>
      </c>
      <c r="F200" s="385"/>
      <c r="G200" s="334"/>
    </row>
    <row r="201" spans="1:7" s="333" customFormat="1" ht="14.25">
      <c r="A201" s="56"/>
      <c r="B201" s="45"/>
      <c r="C201" s="2" t="s">
        <v>2</v>
      </c>
      <c r="D201" s="383">
        <v>44</v>
      </c>
      <c r="E201" s="31"/>
      <c r="F201" s="39"/>
      <c r="G201" s="334"/>
    </row>
    <row r="202" spans="1:7" s="333" customFormat="1" ht="14.25">
      <c r="A202" s="56"/>
      <c r="B202" s="45"/>
      <c r="C202" s="2" t="s">
        <v>5</v>
      </c>
      <c r="D202" s="368">
        <f>D201/6*30</f>
        <v>220</v>
      </c>
      <c r="E202" s="30"/>
      <c r="F202" s="39"/>
      <c r="G202" s="334"/>
    </row>
    <row r="203" spans="1:7" s="333" customFormat="1" ht="13.8" thickBot="1">
      <c r="A203" s="56"/>
      <c r="B203" s="45"/>
      <c r="C203" s="31"/>
      <c r="D203" s="32" t="s">
        <v>3</v>
      </c>
      <c r="E203" s="33" t="s">
        <v>4</v>
      </c>
      <c r="F203" s="34" t="s">
        <v>0</v>
      </c>
      <c r="G203" s="334"/>
    </row>
    <row r="204" spans="1:7" s="333" customFormat="1" ht="13.8" thickBot="1">
      <c r="A204" s="56"/>
      <c r="B204" s="11"/>
      <c r="C204" s="2" t="s">
        <v>12</v>
      </c>
      <c r="D204" s="364">
        <v>0</v>
      </c>
      <c r="E204" s="30">
        <f>D200/D202*2</f>
        <v>19.818181818181817</v>
      </c>
      <c r="F204" s="35">
        <f>D204*E204</f>
        <v>0</v>
      </c>
      <c r="G204" s="334"/>
    </row>
    <row r="205" spans="1:7" s="333" customFormat="1" ht="13.8" thickBot="1">
      <c r="A205" s="56"/>
      <c r="B205" s="11"/>
      <c r="C205" s="2" t="s">
        <v>19</v>
      </c>
      <c r="D205" s="364">
        <v>0</v>
      </c>
      <c r="E205" s="36">
        <f>D200/D202*1.5</f>
        <v>14.863636363636363</v>
      </c>
      <c r="F205" s="35">
        <f>D205*E205</f>
        <v>0</v>
      </c>
      <c r="G205" s="334"/>
    </row>
    <row r="206" spans="1:7" s="333" customFormat="1" ht="13.8" thickBot="1">
      <c r="A206" s="56"/>
      <c r="B206" s="11"/>
      <c r="C206" s="2" t="s">
        <v>21</v>
      </c>
      <c r="D206" s="365"/>
      <c r="E206" s="36">
        <f>D200/D202*0.2</f>
        <v>1.9818181818181817</v>
      </c>
      <c r="F206" s="37">
        <f>D206*D200</f>
        <v>0</v>
      </c>
      <c r="G206" s="334"/>
    </row>
    <row r="207" spans="1:7" s="333" customFormat="1" ht="13.8" thickBot="1">
      <c r="A207" s="56"/>
      <c r="B207" s="11"/>
      <c r="C207" s="2" t="s">
        <v>25</v>
      </c>
      <c r="D207" s="366">
        <v>0</v>
      </c>
      <c r="E207" s="31"/>
      <c r="F207" s="37">
        <f>D207*F200</f>
        <v>0</v>
      </c>
      <c r="G207" s="334"/>
    </row>
    <row r="208" spans="1:7" s="333" customFormat="1" ht="14.25">
      <c r="A208" s="56"/>
      <c r="B208" s="11"/>
      <c r="C208" s="31"/>
      <c r="D208" s="31"/>
      <c r="E208" s="2" t="s">
        <v>9</v>
      </c>
      <c r="F208" s="37">
        <f>D200+F204+F205+F206+F207</f>
        <v>2180</v>
      </c>
      <c r="G208" s="334"/>
    </row>
    <row r="209" spans="1:7" s="333" customFormat="1" ht="14.25">
      <c r="A209" s="56"/>
      <c r="B209" s="11"/>
      <c r="C209" s="2" t="s">
        <v>20</v>
      </c>
      <c r="D209" s="48">
        <f>'Encargos Sociais'!D42</f>
        <v>0.6911</v>
      </c>
      <c r="E209" s="31"/>
      <c r="F209" s="37">
        <f>D209*F208</f>
        <v>1506.5980000000002</v>
      </c>
      <c r="G209" s="334"/>
    </row>
    <row r="210" spans="1:7" s="333" customFormat="1" ht="13.8" thickBot="1">
      <c r="A210" s="56"/>
      <c r="B210" s="11"/>
      <c r="C210" s="31"/>
      <c r="D210" s="31"/>
      <c r="E210" s="2" t="s">
        <v>10</v>
      </c>
      <c r="F210" s="37">
        <f>F208+F209</f>
        <v>3686.598</v>
      </c>
      <c r="G210" s="334"/>
    </row>
    <row r="211" spans="1:7" s="333" customFormat="1" ht="13.8" thickBot="1">
      <c r="A211" s="56"/>
      <c r="B211" s="11"/>
      <c r="C211" s="2" t="s">
        <v>169</v>
      </c>
      <c r="D211" s="361">
        <v>2.75</v>
      </c>
      <c r="E211" s="2" t="s">
        <v>261</v>
      </c>
      <c r="F211" s="37">
        <f>D211*((30-6)*4)-(D200*6%)</f>
        <v>133.20000000000002</v>
      </c>
      <c r="G211" s="334"/>
    </row>
    <row r="212" spans="1:7" s="333" customFormat="1" ht="14.25">
      <c r="A212" s="56"/>
      <c r="B212" s="11"/>
      <c r="C212" s="2" t="s">
        <v>184</v>
      </c>
      <c r="D212" s="449">
        <v>20</v>
      </c>
      <c r="E212" s="31"/>
      <c r="F212" s="35">
        <f>D212</f>
        <v>20</v>
      </c>
      <c r="G212" s="334"/>
    </row>
    <row r="213" spans="1:7" s="333" customFormat="1" ht="13.8" thickBot="1">
      <c r="A213" s="56"/>
      <c r="B213" s="11"/>
      <c r="C213" s="2" t="s">
        <v>274</v>
      </c>
      <c r="D213" s="455">
        <v>21.8</v>
      </c>
      <c r="E213" s="31"/>
      <c r="F213" s="37">
        <f>D213</f>
        <v>21.8</v>
      </c>
      <c r="G213" s="334"/>
    </row>
    <row r="214" spans="1:7" s="333" customFormat="1" ht="13.8" thickBot="1">
      <c r="A214" s="56"/>
      <c r="B214" s="17"/>
      <c r="C214" s="18"/>
      <c r="D214" s="18"/>
      <c r="E214" s="41" t="s">
        <v>11</v>
      </c>
      <c r="F214" s="42">
        <f>SUM(F210:F213)</f>
        <v>3861.598</v>
      </c>
      <c r="G214" s="334"/>
    </row>
    <row r="215" spans="1:7" s="333" customFormat="1" ht="14.25">
      <c r="A215" s="56"/>
      <c r="B215" s="13"/>
      <c r="C215" s="13"/>
      <c r="D215" s="13"/>
      <c r="E215" s="2"/>
      <c r="F215" s="381"/>
      <c r="G215" s="334"/>
    </row>
    <row r="216" spans="1:7" s="333" customFormat="1" ht="14.25">
      <c r="A216" s="56"/>
      <c r="B216" s="13"/>
      <c r="C216" s="13"/>
      <c r="D216" s="13"/>
      <c r="E216" s="2"/>
      <c r="F216" s="381"/>
      <c r="G216" s="334"/>
    </row>
    <row r="217" spans="1:7" s="333" customFormat="1" ht="14.25">
      <c r="A217" s="56"/>
      <c r="B217" s="13"/>
      <c r="C217" s="13"/>
      <c r="D217" s="13"/>
      <c r="E217" s="2"/>
      <c r="F217" s="381"/>
      <c r="G217" s="334"/>
    </row>
    <row r="218" spans="2:7" s="333" customFormat="1" ht="27" customHeight="1">
      <c r="B218" s="522" t="s">
        <v>145</v>
      </c>
      <c r="C218" s="522"/>
      <c r="D218" s="522"/>
      <c r="E218" s="522"/>
      <c r="F218" s="522"/>
      <c r="G218" s="15"/>
    </row>
    <row r="219" spans="5:7" s="333" customFormat="1" ht="14.25">
      <c r="E219" s="20"/>
      <c r="F219" s="21"/>
      <c r="G219" s="334"/>
    </row>
    <row r="220" spans="1:7" s="333" customFormat="1" ht="15.6">
      <c r="A220" s="47"/>
      <c r="B220" s="57" t="s">
        <v>28</v>
      </c>
      <c r="C220" s="50"/>
      <c r="D220" s="50"/>
      <c r="E220" s="51"/>
      <c r="F220" s="21"/>
      <c r="G220" s="334"/>
    </row>
    <row r="221" spans="1:7" s="333" customFormat="1" ht="15.6">
      <c r="A221" s="23"/>
      <c r="B221" s="24" t="s">
        <v>209</v>
      </c>
      <c r="C221" s="47"/>
      <c r="D221" s="1">
        <f>D230</f>
        <v>61326.44033833335</v>
      </c>
      <c r="E221" s="53">
        <f>D221/D$221</f>
        <v>1</v>
      </c>
      <c r="G221" s="334"/>
    </row>
    <row r="222" spans="1:7" s="333" customFormat="1" ht="14.25">
      <c r="A222" s="47"/>
      <c r="B222" s="47"/>
      <c r="C222" s="47"/>
      <c r="D222" s="342"/>
      <c r="E222" s="53"/>
      <c r="G222" s="334"/>
    </row>
    <row r="223" spans="1:7" s="333" customFormat="1" ht="14.25">
      <c r="A223" s="47"/>
      <c r="B223" s="454" t="str">
        <f>B59</f>
        <v>6.1.8-</v>
      </c>
      <c r="C223" s="52" t="str">
        <f>C59</f>
        <v>AUXILIAR DE SERVIÇOS GERAIS (Roçador Manual)</v>
      </c>
      <c r="D223" s="1">
        <f>F79</f>
        <v>18572.165340000003</v>
      </c>
      <c r="E223" s="53">
        <f>D223/D$221</f>
        <v>0.3028410786202292</v>
      </c>
      <c r="G223" s="334"/>
    </row>
    <row r="224" spans="1:7" s="333" customFormat="1" ht="14.25">
      <c r="A224" s="47"/>
      <c r="B224" s="454" t="str">
        <f>B82</f>
        <v>6.1.9-</v>
      </c>
      <c r="C224" s="52" t="str">
        <f>C82</f>
        <v>OPERADOR DE ROÇADEIRA COSTAL, PODADEIRA E MOTOSSERRA</v>
      </c>
      <c r="D224" s="1">
        <f>F103</f>
        <v>10728.382845000002</v>
      </c>
      <c r="E224" s="53">
        <f>D224/D$221</f>
        <v>0.17493894616762887</v>
      </c>
      <c r="G224" s="334"/>
    </row>
    <row r="225" spans="1:7" s="333" customFormat="1" ht="14.25">
      <c r="A225" s="47"/>
      <c r="B225" s="454" t="str">
        <f>B105</f>
        <v>6.1.10-</v>
      </c>
      <c r="C225" s="342" t="str">
        <f>D26</f>
        <v>PEDREIRO</v>
      </c>
      <c r="D225" s="1">
        <f>F126</f>
        <v>8017.980666666667</v>
      </c>
      <c r="E225" s="53">
        <f>D225/D221</f>
        <v>0.13074263926671875</v>
      </c>
      <c r="G225" s="334"/>
    </row>
    <row r="226" spans="1:7" s="333" customFormat="1" ht="14.25">
      <c r="A226" s="47"/>
      <c r="B226" s="454" t="str">
        <f>B128</f>
        <v>6.1.11-</v>
      </c>
      <c r="C226" s="342" t="str">
        <f>C128</f>
        <v>SERVENTE DE PEDREIRO</v>
      </c>
      <c r="D226" s="1">
        <f>F149</f>
        <v>12337.541333333334</v>
      </c>
      <c r="E226" s="53">
        <f>D226/D221</f>
        <v>0.20117817478510164</v>
      </c>
      <c r="G226" s="334"/>
    </row>
    <row r="227" spans="1:7" s="333" customFormat="1" ht="14.25">
      <c r="A227" s="47"/>
      <c r="B227" s="454" t="str">
        <f>B151</f>
        <v>6.1.12</v>
      </c>
      <c r="C227" s="342" t="str">
        <f>C151</f>
        <v>PINTOR</v>
      </c>
      <c r="D227" s="1">
        <f>F173</f>
        <v>3799.7818200000006</v>
      </c>
      <c r="E227" s="53">
        <f>D227/D221</f>
        <v>0.06195992787184273</v>
      </c>
      <c r="G227" s="334"/>
    </row>
    <row r="228" spans="1:7" s="333" customFormat="1" ht="14.25">
      <c r="A228" s="47"/>
      <c r="B228" s="454" t="str">
        <f>B175</f>
        <v>6.1.13</v>
      </c>
      <c r="C228" s="342" t="str">
        <f>C175</f>
        <v>ENCANADOR</v>
      </c>
      <c r="D228" s="1">
        <f>F195</f>
        <v>4008.9903333333336</v>
      </c>
      <c r="E228" s="53">
        <f>D228/D221</f>
        <v>0.06537131963335938</v>
      </c>
      <c r="G228" s="334"/>
    </row>
    <row r="229" spans="1:7" s="333" customFormat="1" ht="14.25">
      <c r="A229" s="47"/>
      <c r="B229" s="454" t="str">
        <f>B197</f>
        <v>6.1.14</v>
      </c>
      <c r="C229" s="342" t="str">
        <f>C197</f>
        <v>MOTORISTA</v>
      </c>
      <c r="D229" s="1">
        <f>F214</f>
        <v>3861.598</v>
      </c>
      <c r="E229" s="53">
        <f>D229/D221</f>
        <v>0.0629679136551193</v>
      </c>
      <c r="G229" s="334"/>
    </row>
    <row r="230" spans="1:7" s="333" customFormat="1" ht="15.6">
      <c r="A230" s="47"/>
      <c r="B230" s="47"/>
      <c r="C230" s="23" t="s">
        <v>27</v>
      </c>
      <c r="D230" s="1">
        <f>SUM(D223:D229)</f>
        <v>61326.44033833335</v>
      </c>
      <c r="E230" s="47"/>
      <c r="G230" s="334"/>
    </row>
    <row r="231" s="333" customFormat="1" ht="14.25">
      <c r="G231" s="334"/>
    </row>
    <row r="232" s="333" customFormat="1" ht="14.25">
      <c r="G232" s="334"/>
    </row>
    <row r="233" spans="1:7" s="333" customFormat="1" ht="13.8">
      <c r="A233" s="342" t="s">
        <v>157</v>
      </c>
      <c r="B233" s="341"/>
      <c r="C233" s="341"/>
      <c r="D233" s="341"/>
      <c r="E233" s="341"/>
      <c r="F233" s="341"/>
      <c r="G233" s="334"/>
    </row>
    <row r="234" spans="1:7" s="333" customFormat="1" ht="13.2" customHeight="1">
      <c r="A234" s="521" t="s">
        <v>179</v>
      </c>
      <c r="B234" s="521"/>
      <c r="C234" s="521"/>
      <c r="D234" s="521"/>
      <c r="E234" s="521"/>
      <c r="F234" s="521"/>
      <c r="G234" s="334"/>
    </row>
    <row r="235" spans="1:7" s="333" customFormat="1" ht="14.25">
      <c r="A235" s="521"/>
      <c r="B235" s="521"/>
      <c r="C235" s="521"/>
      <c r="D235" s="521"/>
      <c r="E235" s="521"/>
      <c r="F235" s="521"/>
      <c r="G235" s="334"/>
    </row>
    <row r="236" spans="1:7" s="333" customFormat="1" ht="14.25">
      <c r="A236" s="521"/>
      <c r="B236" s="521"/>
      <c r="C236" s="521"/>
      <c r="D236" s="521"/>
      <c r="E236" s="521"/>
      <c r="F236" s="521"/>
      <c r="G236" s="334"/>
    </row>
    <row r="237" spans="1:7" s="333" customFormat="1" ht="14.25">
      <c r="A237" s="521"/>
      <c r="B237" s="521"/>
      <c r="C237" s="521"/>
      <c r="D237" s="521"/>
      <c r="E237" s="521"/>
      <c r="F237" s="521"/>
      <c r="G237" s="334"/>
    </row>
    <row r="238" spans="1:7" s="333" customFormat="1" ht="13.2" customHeight="1">
      <c r="A238" s="521" t="s">
        <v>160</v>
      </c>
      <c r="B238" s="521"/>
      <c r="C238" s="521"/>
      <c r="D238" s="521"/>
      <c r="E238" s="521"/>
      <c r="F238" s="521"/>
      <c r="G238" s="334"/>
    </row>
    <row r="239" spans="1:7" s="333" customFormat="1" ht="14.25">
      <c r="A239" s="521"/>
      <c r="B239" s="521"/>
      <c r="C239" s="521"/>
      <c r="D239" s="521"/>
      <c r="E239" s="521"/>
      <c r="F239" s="521"/>
      <c r="G239" s="334"/>
    </row>
    <row r="240" spans="1:8" ht="13.2" customHeight="1">
      <c r="A240" s="521" t="s">
        <v>161</v>
      </c>
      <c r="B240" s="521"/>
      <c r="C240" s="521"/>
      <c r="D240" s="521"/>
      <c r="E240" s="521"/>
      <c r="F240" s="521"/>
      <c r="G240" s="334"/>
      <c r="H240" s="333"/>
    </row>
    <row r="241" spans="1:8" ht="14.25">
      <c r="A241" s="521"/>
      <c r="B241" s="521"/>
      <c r="C241" s="521"/>
      <c r="D241" s="521"/>
      <c r="E241" s="521"/>
      <c r="F241" s="521"/>
      <c r="G241" s="334"/>
      <c r="H241" s="333"/>
    </row>
    <row r="242" spans="1:8" ht="13.2" customHeight="1">
      <c r="A242" s="521" t="s">
        <v>165</v>
      </c>
      <c r="B242" s="521"/>
      <c r="C242" s="521"/>
      <c r="D242" s="521"/>
      <c r="E242" s="521"/>
      <c r="F242" s="521"/>
      <c r="G242" s="334"/>
      <c r="H242" s="333"/>
    </row>
    <row r="243" spans="1:8" ht="14.25">
      <c r="A243" s="521"/>
      <c r="B243" s="521"/>
      <c r="C243" s="521"/>
      <c r="D243" s="521"/>
      <c r="E243" s="521"/>
      <c r="F243" s="521"/>
      <c r="G243" s="334"/>
      <c r="H243" s="333"/>
    </row>
    <row r="244" spans="1:8" ht="13.2" customHeight="1">
      <c r="A244" s="521" t="s">
        <v>162</v>
      </c>
      <c r="B244" s="521"/>
      <c r="C244" s="521"/>
      <c r="D244" s="521"/>
      <c r="E244" s="521"/>
      <c r="F244" s="521"/>
      <c r="G244" s="334"/>
      <c r="H244" s="333"/>
    </row>
    <row r="245" spans="1:8" ht="14.25">
      <c r="A245" s="521"/>
      <c r="B245" s="521"/>
      <c r="C245" s="521"/>
      <c r="D245" s="521"/>
      <c r="E245" s="521"/>
      <c r="F245" s="521"/>
      <c r="G245" s="334"/>
      <c r="H245" s="333"/>
    </row>
    <row r="246" spans="1:8" ht="14.4" customHeight="1">
      <c r="A246" s="521" t="s">
        <v>264</v>
      </c>
      <c r="B246" s="521"/>
      <c r="C246" s="521"/>
      <c r="D246" s="521"/>
      <c r="E246" s="521"/>
      <c r="F246" s="521"/>
      <c r="G246" s="334"/>
      <c r="H246" s="333"/>
    </row>
    <row r="247" spans="1:8" ht="14.25">
      <c r="A247" s="521"/>
      <c r="B247" s="521"/>
      <c r="C247" s="521"/>
      <c r="D247" s="521"/>
      <c r="E247" s="521"/>
      <c r="F247" s="521"/>
      <c r="G247" s="334"/>
      <c r="H247" s="333"/>
    </row>
    <row r="248" spans="1:8" ht="14.25">
      <c r="A248" s="521"/>
      <c r="B248" s="521"/>
      <c r="C248" s="521"/>
      <c r="D248" s="521"/>
      <c r="E248" s="521"/>
      <c r="F248" s="521"/>
      <c r="G248" s="334"/>
      <c r="H248" s="333"/>
    </row>
    <row r="249" spans="1:8" ht="14.25">
      <c r="A249" s="344" t="s">
        <v>163</v>
      </c>
      <c r="B249" s="343"/>
      <c r="C249" s="343"/>
      <c r="D249" s="343"/>
      <c r="E249" s="343"/>
      <c r="F249" s="343"/>
      <c r="G249" s="334"/>
      <c r="H249" s="333"/>
    </row>
    <row r="251" ht="14.25">
      <c r="A251" s="3" t="s">
        <v>224</v>
      </c>
    </row>
    <row r="252" ht="14.25">
      <c r="A252" s="3" t="s">
        <v>275</v>
      </c>
    </row>
    <row r="253" ht="14.25">
      <c r="A253" s="3" t="s">
        <v>225</v>
      </c>
    </row>
    <row r="254" ht="14.25">
      <c r="A254" s="3" t="s">
        <v>257</v>
      </c>
    </row>
    <row r="256" spans="1:6" ht="49.8" customHeight="1">
      <c r="A256" s="541" t="s">
        <v>263</v>
      </c>
      <c r="B256" s="541"/>
      <c r="C256" s="541"/>
      <c r="D256" s="541"/>
      <c r="E256" s="541"/>
      <c r="F256" s="541"/>
    </row>
    <row r="259" spans="1:6" ht="28.2" customHeight="1">
      <c r="A259" s="541" t="s">
        <v>265</v>
      </c>
      <c r="B259" s="541"/>
      <c r="C259" s="541"/>
      <c r="D259" s="541"/>
      <c r="E259" s="541"/>
      <c r="F259" s="541"/>
    </row>
    <row r="261" spans="1:6" ht="25.2" customHeight="1">
      <c r="A261" s="541" t="s">
        <v>266</v>
      </c>
      <c r="B261" s="541"/>
      <c r="C261" s="541"/>
      <c r="D261" s="541"/>
      <c r="E261" s="541"/>
      <c r="F261" s="541"/>
    </row>
    <row r="262" ht="14.25">
      <c r="A262" s="452"/>
    </row>
  </sheetData>
  <mergeCells count="56">
    <mergeCell ref="A256:F256"/>
    <mergeCell ref="A259:F259"/>
    <mergeCell ref="A261:F261"/>
    <mergeCell ref="B50:F50"/>
    <mergeCell ref="D51:F51"/>
    <mergeCell ref="D52:F52"/>
    <mergeCell ref="D53:F53"/>
    <mergeCell ref="D54:F54"/>
    <mergeCell ref="D55:F55"/>
    <mergeCell ref="D13:F13"/>
    <mergeCell ref="B8:F8"/>
    <mergeCell ref="D10:F10"/>
    <mergeCell ref="D9:F9"/>
    <mergeCell ref="B6:E6"/>
    <mergeCell ref="B7:E7"/>
    <mergeCell ref="D11:F11"/>
    <mergeCell ref="D12:F12"/>
    <mergeCell ref="B15:F15"/>
    <mergeCell ref="A246:F248"/>
    <mergeCell ref="A244:F245"/>
    <mergeCell ref="A242:F243"/>
    <mergeCell ref="A240:F241"/>
    <mergeCell ref="A238:F239"/>
    <mergeCell ref="A234:F237"/>
    <mergeCell ref="B218:F218"/>
    <mergeCell ref="B58:F58"/>
    <mergeCell ref="B57:F57"/>
    <mergeCell ref="D20:F20"/>
    <mergeCell ref="D19:F19"/>
    <mergeCell ref="D18:F18"/>
    <mergeCell ref="D17:F17"/>
    <mergeCell ref="D16:F16"/>
    <mergeCell ref="B22:F22"/>
    <mergeCell ref="D23:F23"/>
    <mergeCell ref="D24:F24"/>
    <mergeCell ref="D25:F25"/>
    <mergeCell ref="D26:F26"/>
    <mergeCell ref="D27:F27"/>
    <mergeCell ref="B29:F29"/>
    <mergeCell ref="D30:F30"/>
    <mergeCell ref="D31:F31"/>
    <mergeCell ref="D32:F32"/>
    <mergeCell ref="D33:F33"/>
    <mergeCell ref="D34:F34"/>
    <mergeCell ref="B36:F36"/>
    <mergeCell ref="D37:F37"/>
    <mergeCell ref="D38:F38"/>
    <mergeCell ref="D39:F39"/>
    <mergeCell ref="D46:F46"/>
    <mergeCell ref="D47:F47"/>
    <mergeCell ref="D48:F48"/>
    <mergeCell ref="D40:F40"/>
    <mergeCell ref="D41:F41"/>
    <mergeCell ref="B43:F43"/>
    <mergeCell ref="D44:F44"/>
    <mergeCell ref="D45:F45"/>
  </mergeCells>
  <printOptions/>
  <pageMargins left="0.511811024" right="0.511811024" top="0.787401575" bottom="0.787401575" header="0.31496062" footer="0.31496062"/>
  <pageSetup horizontalDpi="600" verticalDpi="600" orientation="portrait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I49"/>
  <sheetViews>
    <sheetView showGridLines="0" view="pageBreakPreview" zoomScaleSheetLayoutView="100" workbookViewId="0" topLeftCell="A25">
      <selection activeCell="L44" sqref="L44"/>
    </sheetView>
  </sheetViews>
  <sheetFormatPr defaultColWidth="7.19921875" defaultRowHeight="14.25"/>
  <cols>
    <col min="1" max="1" width="1.59765625" style="66" customWidth="1"/>
    <col min="2" max="2" width="2.09765625" style="66" customWidth="1"/>
    <col min="3" max="3" width="17.3984375" style="66" customWidth="1"/>
    <col min="4" max="4" width="7.19921875" style="66" customWidth="1"/>
    <col min="5" max="5" width="10.69921875" style="66" customWidth="1"/>
    <col min="6" max="6" width="12.09765625" style="66" customWidth="1"/>
    <col min="7" max="7" width="12" style="66" customWidth="1"/>
    <col min="8" max="8" width="16" style="66" customWidth="1"/>
    <col min="9" max="9" width="7.796875" style="66" customWidth="1"/>
    <col min="10" max="10" width="1.8984375" style="66" customWidth="1"/>
    <col min="11" max="256" width="7.19921875" style="66" customWidth="1"/>
    <col min="257" max="257" width="1.59765625" style="66" customWidth="1"/>
    <col min="258" max="258" width="2.09765625" style="66" customWidth="1"/>
    <col min="259" max="259" width="17.3984375" style="66" customWidth="1"/>
    <col min="260" max="260" width="7.19921875" style="66" customWidth="1"/>
    <col min="261" max="261" width="10.69921875" style="66" customWidth="1"/>
    <col min="262" max="262" width="11.09765625" style="66" customWidth="1"/>
    <col min="263" max="263" width="7.69921875" style="66" customWidth="1"/>
    <col min="264" max="264" width="9" style="66" bestFit="1" customWidth="1"/>
    <col min="265" max="265" width="9.59765625" style="66" bestFit="1" customWidth="1"/>
    <col min="266" max="266" width="1.8984375" style="66" customWidth="1"/>
    <col min="267" max="512" width="7.19921875" style="66" customWidth="1"/>
    <col min="513" max="513" width="1.59765625" style="66" customWidth="1"/>
    <col min="514" max="514" width="2.09765625" style="66" customWidth="1"/>
    <col min="515" max="515" width="17.3984375" style="66" customWidth="1"/>
    <col min="516" max="516" width="7.19921875" style="66" customWidth="1"/>
    <col min="517" max="517" width="10.69921875" style="66" customWidth="1"/>
    <col min="518" max="518" width="11.09765625" style="66" customWidth="1"/>
    <col min="519" max="519" width="7.69921875" style="66" customWidth="1"/>
    <col min="520" max="520" width="9" style="66" bestFit="1" customWidth="1"/>
    <col min="521" max="521" width="9.59765625" style="66" bestFit="1" customWidth="1"/>
    <col min="522" max="522" width="1.8984375" style="66" customWidth="1"/>
    <col min="523" max="768" width="7.19921875" style="66" customWidth="1"/>
    <col min="769" max="769" width="1.59765625" style="66" customWidth="1"/>
    <col min="770" max="770" width="2.09765625" style="66" customWidth="1"/>
    <col min="771" max="771" width="17.3984375" style="66" customWidth="1"/>
    <col min="772" max="772" width="7.19921875" style="66" customWidth="1"/>
    <col min="773" max="773" width="10.69921875" style="66" customWidth="1"/>
    <col min="774" max="774" width="11.09765625" style="66" customWidth="1"/>
    <col min="775" max="775" width="7.69921875" style="66" customWidth="1"/>
    <col min="776" max="776" width="9" style="66" bestFit="1" customWidth="1"/>
    <col min="777" max="777" width="9.59765625" style="66" bestFit="1" customWidth="1"/>
    <col min="778" max="778" width="1.8984375" style="66" customWidth="1"/>
    <col min="779" max="1024" width="7.19921875" style="66" customWidth="1"/>
    <col min="1025" max="1025" width="1.59765625" style="66" customWidth="1"/>
    <col min="1026" max="1026" width="2.09765625" style="66" customWidth="1"/>
    <col min="1027" max="1027" width="17.3984375" style="66" customWidth="1"/>
    <col min="1028" max="1028" width="7.19921875" style="66" customWidth="1"/>
    <col min="1029" max="1029" width="10.69921875" style="66" customWidth="1"/>
    <col min="1030" max="1030" width="11.09765625" style="66" customWidth="1"/>
    <col min="1031" max="1031" width="7.69921875" style="66" customWidth="1"/>
    <col min="1032" max="1032" width="9" style="66" bestFit="1" customWidth="1"/>
    <col min="1033" max="1033" width="9.59765625" style="66" bestFit="1" customWidth="1"/>
    <col min="1034" max="1034" width="1.8984375" style="66" customWidth="1"/>
    <col min="1035" max="1280" width="7.19921875" style="66" customWidth="1"/>
    <col min="1281" max="1281" width="1.59765625" style="66" customWidth="1"/>
    <col min="1282" max="1282" width="2.09765625" style="66" customWidth="1"/>
    <col min="1283" max="1283" width="17.3984375" style="66" customWidth="1"/>
    <col min="1284" max="1284" width="7.19921875" style="66" customWidth="1"/>
    <col min="1285" max="1285" width="10.69921875" style="66" customWidth="1"/>
    <col min="1286" max="1286" width="11.09765625" style="66" customWidth="1"/>
    <col min="1287" max="1287" width="7.69921875" style="66" customWidth="1"/>
    <col min="1288" max="1288" width="9" style="66" bestFit="1" customWidth="1"/>
    <col min="1289" max="1289" width="9.59765625" style="66" bestFit="1" customWidth="1"/>
    <col min="1290" max="1290" width="1.8984375" style="66" customWidth="1"/>
    <col min="1291" max="1536" width="7.19921875" style="66" customWidth="1"/>
    <col min="1537" max="1537" width="1.59765625" style="66" customWidth="1"/>
    <col min="1538" max="1538" width="2.09765625" style="66" customWidth="1"/>
    <col min="1539" max="1539" width="17.3984375" style="66" customWidth="1"/>
    <col min="1540" max="1540" width="7.19921875" style="66" customWidth="1"/>
    <col min="1541" max="1541" width="10.69921875" style="66" customWidth="1"/>
    <col min="1542" max="1542" width="11.09765625" style="66" customWidth="1"/>
    <col min="1543" max="1543" width="7.69921875" style="66" customWidth="1"/>
    <col min="1544" max="1544" width="9" style="66" bestFit="1" customWidth="1"/>
    <col min="1545" max="1545" width="9.59765625" style="66" bestFit="1" customWidth="1"/>
    <col min="1546" max="1546" width="1.8984375" style="66" customWidth="1"/>
    <col min="1547" max="1792" width="7.19921875" style="66" customWidth="1"/>
    <col min="1793" max="1793" width="1.59765625" style="66" customWidth="1"/>
    <col min="1794" max="1794" width="2.09765625" style="66" customWidth="1"/>
    <col min="1795" max="1795" width="17.3984375" style="66" customWidth="1"/>
    <col min="1796" max="1796" width="7.19921875" style="66" customWidth="1"/>
    <col min="1797" max="1797" width="10.69921875" style="66" customWidth="1"/>
    <col min="1798" max="1798" width="11.09765625" style="66" customWidth="1"/>
    <col min="1799" max="1799" width="7.69921875" style="66" customWidth="1"/>
    <col min="1800" max="1800" width="9" style="66" bestFit="1" customWidth="1"/>
    <col min="1801" max="1801" width="9.59765625" style="66" bestFit="1" customWidth="1"/>
    <col min="1802" max="1802" width="1.8984375" style="66" customWidth="1"/>
    <col min="1803" max="2048" width="7.19921875" style="66" customWidth="1"/>
    <col min="2049" max="2049" width="1.59765625" style="66" customWidth="1"/>
    <col min="2050" max="2050" width="2.09765625" style="66" customWidth="1"/>
    <col min="2051" max="2051" width="17.3984375" style="66" customWidth="1"/>
    <col min="2052" max="2052" width="7.19921875" style="66" customWidth="1"/>
    <col min="2053" max="2053" width="10.69921875" style="66" customWidth="1"/>
    <col min="2054" max="2054" width="11.09765625" style="66" customWidth="1"/>
    <col min="2055" max="2055" width="7.69921875" style="66" customWidth="1"/>
    <col min="2056" max="2056" width="9" style="66" bestFit="1" customWidth="1"/>
    <col min="2057" max="2057" width="9.59765625" style="66" bestFit="1" customWidth="1"/>
    <col min="2058" max="2058" width="1.8984375" style="66" customWidth="1"/>
    <col min="2059" max="2304" width="7.19921875" style="66" customWidth="1"/>
    <col min="2305" max="2305" width="1.59765625" style="66" customWidth="1"/>
    <col min="2306" max="2306" width="2.09765625" style="66" customWidth="1"/>
    <col min="2307" max="2307" width="17.3984375" style="66" customWidth="1"/>
    <col min="2308" max="2308" width="7.19921875" style="66" customWidth="1"/>
    <col min="2309" max="2309" width="10.69921875" style="66" customWidth="1"/>
    <col min="2310" max="2310" width="11.09765625" style="66" customWidth="1"/>
    <col min="2311" max="2311" width="7.69921875" style="66" customWidth="1"/>
    <col min="2312" max="2312" width="9" style="66" bestFit="1" customWidth="1"/>
    <col min="2313" max="2313" width="9.59765625" style="66" bestFit="1" customWidth="1"/>
    <col min="2314" max="2314" width="1.8984375" style="66" customWidth="1"/>
    <col min="2315" max="2560" width="7.19921875" style="66" customWidth="1"/>
    <col min="2561" max="2561" width="1.59765625" style="66" customWidth="1"/>
    <col min="2562" max="2562" width="2.09765625" style="66" customWidth="1"/>
    <col min="2563" max="2563" width="17.3984375" style="66" customWidth="1"/>
    <col min="2564" max="2564" width="7.19921875" style="66" customWidth="1"/>
    <col min="2565" max="2565" width="10.69921875" style="66" customWidth="1"/>
    <col min="2566" max="2566" width="11.09765625" style="66" customWidth="1"/>
    <col min="2567" max="2567" width="7.69921875" style="66" customWidth="1"/>
    <col min="2568" max="2568" width="9" style="66" bestFit="1" customWidth="1"/>
    <col min="2569" max="2569" width="9.59765625" style="66" bestFit="1" customWidth="1"/>
    <col min="2570" max="2570" width="1.8984375" style="66" customWidth="1"/>
    <col min="2571" max="2816" width="7.19921875" style="66" customWidth="1"/>
    <col min="2817" max="2817" width="1.59765625" style="66" customWidth="1"/>
    <col min="2818" max="2818" width="2.09765625" style="66" customWidth="1"/>
    <col min="2819" max="2819" width="17.3984375" style="66" customWidth="1"/>
    <col min="2820" max="2820" width="7.19921875" style="66" customWidth="1"/>
    <col min="2821" max="2821" width="10.69921875" style="66" customWidth="1"/>
    <col min="2822" max="2822" width="11.09765625" style="66" customWidth="1"/>
    <col min="2823" max="2823" width="7.69921875" style="66" customWidth="1"/>
    <col min="2824" max="2824" width="9" style="66" bestFit="1" customWidth="1"/>
    <col min="2825" max="2825" width="9.59765625" style="66" bestFit="1" customWidth="1"/>
    <col min="2826" max="2826" width="1.8984375" style="66" customWidth="1"/>
    <col min="2827" max="3072" width="7.19921875" style="66" customWidth="1"/>
    <col min="3073" max="3073" width="1.59765625" style="66" customWidth="1"/>
    <col min="3074" max="3074" width="2.09765625" style="66" customWidth="1"/>
    <col min="3075" max="3075" width="17.3984375" style="66" customWidth="1"/>
    <col min="3076" max="3076" width="7.19921875" style="66" customWidth="1"/>
    <col min="3077" max="3077" width="10.69921875" style="66" customWidth="1"/>
    <col min="3078" max="3078" width="11.09765625" style="66" customWidth="1"/>
    <col min="3079" max="3079" width="7.69921875" style="66" customWidth="1"/>
    <col min="3080" max="3080" width="9" style="66" bestFit="1" customWidth="1"/>
    <col min="3081" max="3081" width="9.59765625" style="66" bestFit="1" customWidth="1"/>
    <col min="3082" max="3082" width="1.8984375" style="66" customWidth="1"/>
    <col min="3083" max="3328" width="7.19921875" style="66" customWidth="1"/>
    <col min="3329" max="3329" width="1.59765625" style="66" customWidth="1"/>
    <col min="3330" max="3330" width="2.09765625" style="66" customWidth="1"/>
    <col min="3331" max="3331" width="17.3984375" style="66" customWidth="1"/>
    <col min="3332" max="3332" width="7.19921875" style="66" customWidth="1"/>
    <col min="3333" max="3333" width="10.69921875" style="66" customWidth="1"/>
    <col min="3334" max="3334" width="11.09765625" style="66" customWidth="1"/>
    <col min="3335" max="3335" width="7.69921875" style="66" customWidth="1"/>
    <col min="3336" max="3336" width="9" style="66" bestFit="1" customWidth="1"/>
    <col min="3337" max="3337" width="9.59765625" style="66" bestFit="1" customWidth="1"/>
    <col min="3338" max="3338" width="1.8984375" style="66" customWidth="1"/>
    <col min="3339" max="3584" width="7.19921875" style="66" customWidth="1"/>
    <col min="3585" max="3585" width="1.59765625" style="66" customWidth="1"/>
    <col min="3586" max="3586" width="2.09765625" style="66" customWidth="1"/>
    <col min="3587" max="3587" width="17.3984375" style="66" customWidth="1"/>
    <col min="3588" max="3588" width="7.19921875" style="66" customWidth="1"/>
    <col min="3589" max="3589" width="10.69921875" style="66" customWidth="1"/>
    <col min="3590" max="3590" width="11.09765625" style="66" customWidth="1"/>
    <col min="3591" max="3591" width="7.69921875" style="66" customWidth="1"/>
    <col min="3592" max="3592" width="9" style="66" bestFit="1" customWidth="1"/>
    <col min="3593" max="3593" width="9.59765625" style="66" bestFit="1" customWidth="1"/>
    <col min="3594" max="3594" width="1.8984375" style="66" customWidth="1"/>
    <col min="3595" max="3840" width="7.19921875" style="66" customWidth="1"/>
    <col min="3841" max="3841" width="1.59765625" style="66" customWidth="1"/>
    <col min="3842" max="3842" width="2.09765625" style="66" customWidth="1"/>
    <col min="3843" max="3843" width="17.3984375" style="66" customWidth="1"/>
    <col min="3844" max="3844" width="7.19921875" style="66" customWidth="1"/>
    <col min="3845" max="3845" width="10.69921875" style="66" customWidth="1"/>
    <col min="3846" max="3846" width="11.09765625" style="66" customWidth="1"/>
    <col min="3847" max="3847" width="7.69921875" style="66" customWidth="1"/>
    <col min="3848" max="3848" width="9" style="66" bestFit="1" customWidth="1"/>
    <col min="3849" max="3849" width="9.59765625" style="66" bestFit="1" customWidth="1"/>
    <col min="3850" max="3850" width="1.8984375" style="66" customWidth="1"/>
    <col min="3851" max="4096" width="7.19921875" style="66" customWidth="1"/>
    <col min="4097" max="4097" width="1.59765625" style="66" customWidth="1"/>
    <col min="4098" max="4098" width="2.09765625" style="66" customWidth="1"/>
    <col min="4099" max="4099" width="17.3984375" style="66" customWidth="1"/>
    <col min="4100" max="4100" width="7.19921875" style="66" customWidth="1"/>
    <col min="4101" max="4101" width="10.69921875" style="66" customWidth="1"/>
    <col min="4102" max="4102" width="11.09765625" style="66" customWidth="1"/>
    <col min="4103" max="4103" width="7.69921875" style="66" customWidth="1"/>
    <col min="4104" max="4104" width="9" style="66" bestFit="1" customWidth="1"/>
    <col min="4105" max="4105" width="9.59765625" style="66" bestFit="1" customWidth="1"/>
    <col min="4106" max="4106" width="1.8984375" style="66" customWidth="1"/>
    <col min="4107" max="4352" width="7.19921875" style="66" customWidth="1"/>
    <col min="4353" max="4353" width="1.59765625" style="66" customWidth="1"/>
    <col min="4354" max="4354" width="2.09765625" style="66" customWidth="1"/>
    <col min="4355" max="4355" width="17.3984375" style="66" customWidth="1"/>
    <col min="4356" max="4356" width="7.19921875" style="66" customWidth="1"/>
    <col min="4357" max="4357" width="10.69921875" style="66" customWidth="1"/>
    <col min="4358" max="4358" width="11.09765625" style="66" customWidth="1"/>
    <col min="4359" max="4359" width="7.69921875" style="66" customWidth="1"/>
    <col min="4360" max="4360" width="9" style="66" bestFit="1" customWidth="1"/>
    <col min="4361" max="4361" width="9.59765625" style="66" bestFit="1" customWidth="1"/>
    <col min="4362" max="4362" width="1.8984375" style="66" customWidth="1"/>
    <col min="4363" max="4608" width="7.19921875" style="66" customWidth="1"/>
    <col min="4609" max="4609" width="1.59765625" style="66" customWidth="1"/>
    <col min="4610" max="4610" width="2.09765625" style="66" customWidth="1"/>
    <col min="4611" max="4611" width="17.3984375" style="66" customWidth="1"/>
    <col min="4612" max="4612" width="7.19921875" style="66" customWidth="1"/>
    <col min="4613" max="4613" width="10.69921875" style="66" customWidth="1"/>
    <col min="4614" max="4614" width="11.09765625" style="66" customWidth="1"/>
    <col min="4615" max="4615" width="7.69921875" style="66" customWidth="1"/>
    <col min="4616" max="4616" width="9" style="66" bestFit="1" customWidth="1"/>
    <col min="4617" max="4617" width="9.59765625" style="66" bestFit="1" customWidth="1"/>
    <col min="4618" max="4618" width="1.8984375" style="66" customWidth="1"/>
    <col min="4619" max="4864" width="7.19921875" style="66" customWidth="1"/>
    <col min="4865" max="4865" width="1.59765625" style="66" customWidth="1"/>
    <col min="4866" max="4866" width="2.09765625" style="66" customWidth="1"/>
    <col min="4867" max="4867" width="17.3984375" style="66" customWidth="1"/>
    <col min="4868" max="4868" width="7.19921875" style="66" customWidth="1"/>
    <col min="4869" max="4869" width="10.69921875" style="66" customWidth="1"/>
    <col min="4870" max="4870" width="11.09765625" style="66" customWidth="1"/>
    <col min="4871" max="4871" width="7.69921875" style="66" customWidth="1"/>
    <col min="4872" max="4872" width="9" style="66" bestFit="1" customWidth="1"/>
    <col min="4873" max="4873" width="9.59765625" style="66" bestFit="1" customWidth="1"/>
    <col min="4874" max="4874" width="1.8984375" style="66" customWidth="1"/>
    <col min="4875" max="5120" width="7.19921875" style="66" customWidth="1"/>
    <col min="5121" max="5121" width="1.59765625" style="66" customWidth="1"/>
    <col min="5122" max="5122" width="2.09765625" style="66" customWidth="1"/>
    <col min="5123" max="5123" width="17.3984375" style="66" customWidth="1"/>
    <col min="5124" max="5124" width="7.19921875" style="66" customWidth="1"/>
    <col min="5125" max="5125" width="10.69921875" style="66" customWidth="1"/>
    <col min="5126" max="5126" width="11.09765625" style="66" customWidth="1"/>
    <col min="5127" max="5127" width="7.69921875" style="66" customWidth="1"/>
    <col min="5128" max="5128" width="9" style="66" bestFit="1" customWidth="1"/>
    <col min="5129" max="5129" width="9.59765625" style="66" bestFit="1" customWidth="1"/>
    <col min="5130" max="5130" width="1.8984375" style="66" customWidth="1"/>
    <col min="5131" max="5376" width="7.19921875" style="66" customWidth="1"/>
    <col min="5377" max="5377" width="1.59765625" style="66" customWidth="1"/>
    <col min="5378" max="5378" width="2.09765625" style="66" customWidth="1"/>
    <col min="5379" max="5379" width="17.3984375" style="66" customWidth="1"/>
    <col min="5380" max="5380" width="7.19921875" style="66" customWidth="1"/>
    <col min="5381" max="5381" width="10.69921875" style="66" customWidth="1"/>
    <col min="5382" max="5382" width="11.09765625" style="66" customWidth="1"/>
    <col min="5383" max="5383" width="7.69921875" style="66" customWidth="1"/>
    <col min="5384" max="5384" width="9" style="66" bestFit="1" customWidth="1"/>
    <col min="5385" max="5385" width="9.59765625" style="66" bestFit="1" customWidth="1"/>
    <col min="5386" max="5386" width="1.8984375" style="66" customWidth="1"/>
    <col min="5387" max="5632" width="7.19921875" style="66" customWidth="1"/>
    <col min="5633" max="5633" width="1.59765625" style="66" customWidth="1"/>
    <col min="5634" max="5634" width="2.09765625" style="66" customWidth="1"/>
    <col min="5635" max="5635" width="17.3984375" style="66" customWidth="1"/>
    <col min="5636" max="5636" width="7.19921875" style="66" customWidth="1"/>
    <col min="5637" max="5637" width="10.69921875" style="66" customWidth="1"/>
    <col min="5638" max="5638" width="11.09765625" style="66" customWidth="1"/>
    <col min="5639" max="5639" width="7.69921875" style="66" customWidth="1"/>
    <col min="5640" max="5640" width="9" style="66" bestFit="1" customWidth="1"/>
    <col min="5641" max="5641" width="9.59765625" style="66" bestFit="1" customWidth="1"/>
    <col min="5642" max="5642" width="1.8984375" style="66" customWidth="1"/>
    <col min="5643" max="5888" width="7.19921875" style="66" customWidth="1"/>
    <col min="5889" max="5889" width="1.59765625" style="66" customWidth="1"/>
    <col min="5890" max="5890" width="2.09765625" style="66" customWidth="1"/>
    <col min="5891" max="5891" width="17.3984375" style="66" customWidth="1"/>
    <col min="5892" max="5892" width="7.19921875" style="66" customWidth="1"/>
    <col min="5893" max="5893" width="10.69921875" style="66" customWidth="1"/>
    <col min="5894" max="5894" width="11.09765625" style="66" customWidth="1"/>
    <col min="5895" max="5895" width="7.69921875" style="66" customWidth="1"/>
    <col min="5896" max="5896" width="9" style="66" bestFit="1" customWidth="1"/>
    <col min="5897" max="5897" width="9.59765625" style="66" bestFit="1" customWidth="1"/>
    <col min="5898" max="5898" width="1.8984375" style="66" customWidth="1"/>
    <col min="5899" max="6144" width="7.19921875" style="66" customWidth="1"/>
    <col min="6145" max="6145" width="1.59765625" style="66" customWidth="1"/>
    <col min="6146" max="6146" width="2.09765625" style="66" customWidth="1"/>
    <col min="6147" max="6147" width="17.3984375" style="66" customWidth="1"/>
    <col min="6148" max="6148" width="7.19921875" style="66" customWidth="1"/>
    <col min="6149" max="6149" width="10.69921875" style="66" customWidth="1"/>
    <col min="6150" max="6150" width="11.09765625" style="66" customWidth="1"/>
    <col min="6151" max="6151" width="7.69921875" style="66" customWidth="1"/>
    <col min="6152" max="6152" width="9" style="66" bestFit="1" customWidth="1"/>
    <col min="6153" max="6153" width="9.59765625" style="66" bestFit="1" customWidth="1"/>
    <col min="6154" max="6154" width="1.8984375" style="66" customWidth="1"/>
    <col min="6155" max="6400" width="7.19921875" style="66" customWidth="1"/>
    <col min="6401" max="6401" width="1.59765625" style="66" customWidth="1"/>
    <col min="6402" max="6402" width="2.09765625" style="66" customWidth="1"/>
    <col min="6403" max="6403" width="17.3984375" style="66" customWidth="1"/>
    <col min="6404" max="6404" width="7.19921875" style="66" customWidth="1"/>
    <col min="6405" max="6405" width="10.69921875" style="66" customWidth="1"/>
    <col min="6406" max="6406" width="11.09765625" style="66" customWidth="1"/>
    <col min="6407" max="6407" width="7.69921875" style="66" customWidth="1"/>
    <col min="6408" max="6408" width="9" style="66" bestFit="1" customWidth="1"/>
    <col min="6409" max="6409" width="9.59765625" style="66" bestFit="1" customWidth="1"/>
    <col min="6410" max="6410" width="1.8984375" style="66" customWidth="1"/>
    <col min="6411" max="6656" width="7.19921875" style="66" customWidth="1"/>
    <col min="6657" max="6657" width="1.59765625" style="66" customWidth="1"/>
    <col min="6658" max="6658" width="2.09765625" style="66" customWidth="1"/>
    <col min="6659" max="6659" width="17.3984375" style="66" customWidth="1"/>
    <col min="6660" max="6660" width="7.19921875" style="66" customWidth="1"/>
    <col min="6661" max="6661" width="10.69921875" style="66" customWidth="1"/>
    <col min="6662" max="6662" width="11.09765625" style="66" customWidth="1"/>
    <col min="6663" max="6663" width="7.69921875" style="66" customWidth="1"/>
    <col min="6664" max="6664" width="9" style="66" bestFit="1" customWidth="1"/>
    <col min="6665" max="6665" width="9.59765625" style="66" bestFit="1" customWidth="1"/>
    <col min="6666" max="6666" width="1.8984375" style="66" customWidth="1"/>
    <col min="6667" max="6912" width="7.19921875" style="66" customWidth="1"/>
    <col min="6913" max="6913" width="1.59765625" style="66" customWidth="1"/>
    <col min="6914" max="6914" width="2.09765625" style="66" customWidth="1"/>
    <col min="6915" max="6915" width="17.3984375" style="66" customWidth="1"/>
    <col min="6916" max="6916" width="7.19921875" style="66" customWidth="1"/>
    <col min="6917" max="6917" width="10.69921875" style="66" customWidth="1"/>
    <col min="6918" max="6918" width="11.09765625" style="66" customWidth="1"/>
    <col min="6919" max="6919" width="7.69921875" style="66" customWidth="1"/>
    <col min="6920" max="6920" width="9" style="66" bestFit="1" customWidth="1"/>
    <col min="6921" max="6921" width="9.59765625" style="66" bestFit="1" customWidth="1"/>
    <col min="6922" max="6922" width="1.8984375" style="66" customWidth="1"/>
    <col min="6923" max="7168" width="7.19921875" style="66" customWidth="1"/>
    <col min="7169" max="7169" width="1.59765625" style="66" customWidth="1"/>
    <col min="7170" max="7170" width="2.09765625" style="66" customWidth="1"/>
    <col min="7171" max="7171" width="17.3984375" style="66" customWidth="1"/>
    <col min="7172" max="7172" width="7.19921875" style="66" customWidth="1"/>
    <col min="7173" max="7173" width="10.69921875" style="66" customWidth="1"/>
    <col min="7174" max="7174" width="11.09765625" style="66" customWidth="1"/>
    <col min="7175" max="7175" width="7.69921875" style="66" customWidth="1"/>
    <col min="7176" max="7176" width="9" style="66" bestFit="1" customWidth="1"/>
    <col min="7177" max="7177" width="9.59765625" style="66" bestFit="1" customWidth="1"/>
    <col min="7178" max="7178" width="1.8984375" style="66" customWidth="1"/>
    <col min="7179" max="7424" width="7.19921875" style="66" customWidth="1"/>
    <col min="7425" max="7425" width="1.59765625" style="66" customWidth="1"/>
    <col min="7426" max="7426" width="2.09765625" style="66" customWidth="1"/>
    <col min="7427" max="7427" width="17.3984375" style="66" customWidth="1"/>
    <col min="7428" max="7428" width="7.19921875" style="66" customWidth="1"/>
    <col min="7429" max="7429" width="10.69921875" style="66" customWidth="1"/>
    <col min="7430" max="7430" width="11.09765625" style="66" customWidth="1"/>
    <col min="7431" max="7431" width="7.69921875" style="66" customWidth="1"/>
    <col min="7432" max="7432" width="9" style="66" bestFit="1" customWidth="1"/>
    <col min="7433" max="7433" width="9.59765625" style="66" bestFit="1" customWidth="1"/>
    <col min="7434" max="7434" width="1.8984375" style="66" customWidth="1"/>
    <col min="7435" max="7680" width="7.19921875" style="66" customWidth="1"/>
    <col min="7681" max="7681" width="1.59765625" style="66" customWidth="1"/>
    <col min="7682" max="7682" width="2.09765625" style="66" customWidth="1"/>
    <col min="7683" max="7683" width="17.3984375" style="66" customWidth="1"/>
    <col min="7684" max="7684" width="7.19921875" style="66" customWidth="1"/>
    <col min="7685" max="7685" width="10.69921875" style="66" customWidth="1"/>
    <col min="7686" max="7686" width="11.09765625" style="66" customWidth="1"/>
    <col min="7687" max="7687" width="7.69921875" style="66" customWidth="1"/>
    <col min="7688" max="7688" width="9" style="66" bestFit="1" customWidth="1"/>
    <col min="7689" max="7689" width="9.59765625" style="66" bestFit="1" customWidth="1"/>
    <col min="7690" max="7690" width="1.8984375" style="66" customWidth="1"/>
    <col min="7691" max="7936" width="7.19921875" style="66" customWidth="1"/>
    <col min="7937" max="7937" width="1.59765625" style="66" customWidth="1"/>
    <col min="7938" max="7938" width="2.09765625" style="66" customWidth="1"/>
    <col min="7939" max="7939" width="17.3984375" style="66" customWidth="1"/>
    <col min="7940" max="7940" width="7.19921875" style="66" customWidth="1"/>
    <col min="7941" max="7941" width="10.69921875" style="66" customWidth="1"/>
    <col min="7942" max="7942" width="11.09765625" style="66" customWidth="1"/>
    <col min="7943" max="7943" width="7.69921875" style="66" customWidth="1"/>
    <col min="7944" max="7944" width="9" style="66" bestFit="1" customWidth="1"/>
    <col min="7945" max="7945" width="9.59765625" style="66" bestFit="1" customWidth="1"/>
    <col min="7946" max="7946" width="1.8984375" style="66" customWidth="1"/>
    <col min="7947" max="8192" width="7.19921875" style="66" customWidth="1"/>
    <col min="8193" max="8193" width="1.59765625" style="66" customWidth="1"/>
    <col min="8194" max="8194" width="2.09765625" style="66" customWidth="1"/>
    <col min="8195" max="8195" width="17.3984375" style="66" customWidth="1"/>
    <col min="8196" max="8196" width="7.19921875" style="66" customWidth="1"/>
    <col min="8197" max="8197" width="10.69921875" style="66" customWidth="1"/>
    <col min="8198" max="8198" width="11.09765625" style="66" customWidth="1"/>
    <col min="8199" max="8199" width="7.69921875" style="66" customWidth="1"/>
    <col min="8200" max="8200" width="9" style="66" bestFit="1" customWidth="1"/>
    <col min="8201" max="8201" width="9.59765625" style="66" bestFit="1" customWidth="1"/>
    <col min="8202" max="8202" width="1.8984375" style="66" customWidth="1"/>
    <col min="8203" max="8448" width="7.19921875" style="66" customWidth="1"/>
    <col min="8449" max="8449" width="1.59765625" style="66" customWidth="1"/>
    <col min="8450" max="8450" width="2.09765625" style="66" customWidth="1"/>
    <col min="8451" max="8451" width="17.3984375" style="66" customWidth="1"/>
    <col min="8452" max="8452" width="7.19921875" style="66" customWidth="1"/>
    <col min="8453" max="8453" width="10.69921875" style="66" customWidth="1"/>
    <col min="8454" max="8454" width="11.09765625" style="66" customWidth="1"/>
    <col min="8455" max="8455" width="7.69921875" style="66" customWidth="1"/>
    <col min="8456" max="8456" width="9" style="66" bestFit="1" customWidth="1"/>
    <col min="8457" max="8457" width="9.59765625" style="66" bestFit="1" customWidth="1"/>
    <col min="8458" max="8458" width="1.8984375" style="66" customWidth="1"/>
    <col min="8459" max="8704" width="7.19921875" style="66" customWidth="1"/>
    <col min="8705" max="8705" width="1.59765625" style="66" customWidth="1"/>
    <col min="8706" max="8706" width="2.09765625" style="66" customWidth="1"/>
    <col min="8707" max="8707" width="17.3984375" style="66" customWidth="1"/>
    <col min="8708" max="8708" width="7.19921875" style="66" customWidth="1"/>
    <col min="8709" max="8709" width="10.69921875" style="66" customWidth="1"/>
    <col min="8710" max="8710" width="11.09765625" style="66" customWidth="1"/>
    <col min="8711" max="8711" width="7.69921875" style="66" customWidth="1"/>
    <col min="8712" max="8712" width="9" style="66" bestFit="1" customWidth="1"/>
    <col min="8713" max="8713" width="9.59765625" style="66" bestFit="1" customWidth="1"/>
    <col min="8714" max="8714" width="1.8984375" style="66" customWidth="1"/>
    <col min="8715" max="8960" width="7.19921875" style="66" customWidth="1"/>
    <col min="8961" max="8961" width="1.59765625" style="66" customWidth="1"/>
    <col min="8962" max="8962" width="2.09765625" style="66" customWidth="1"/>
    <col min="8963" max="8963" width="17.3984375" style="66" customWidth="1"/>
    <col min="8964" max="8964" width="7.19921875" style="66" customWidth="1"/>
    <col min="8965" max="8965" width="10.69921875" style="66" customWidth="1"/>
    <col min="8966" max="8966" width="11.09765625" style="66" customWidth="1"/>
    <col min="8967" max="8967" width="7.69921875" style="66" customWidth="1"/>
    <col min="8968" max="8968" width="9" style="66" bestFit="1" customWidth="1"/>
    <col min="8969" max="8969" width="9.59765625" style="66" bestFit="1" customWidth="1"/>
    <col min="8970" max="8970" width="1.8984375" style="66" customWidth="1"/>
    <col min="8971" max="9216" width="7.19921875" style="66" customWidth="1"/>
    <col min="9217" max="9217" width="1.59765625" style="66" customWidth="1"/>
    <col min="9218" max="9218" width="2.09765625" style="66" customWidth="1"/>
    <col min="9219" max="9219" width="17.3984375" style="66" customWidth="1"/>
    <col min="9220" max="9220" width="7.19921875" style="66" customWidth="1"/>
    <col min="9221" max="9221" width="10.69921875" style="66" customWidth="1"/>
    <col min="9222" max="9222" width="11.09765625" style="66" customWidth="1"/>
    <col min="9223" max="9223" width="7.69921875" style="66" customWidth="1"/>
    <col min="9224" max="9224" width="9" style="66" bestFit="1" customWidth="1"/>
    <col min="9225" max="9225" width="9.59765625" style="66" bestFit="1" customWidth="1"/>
    <col min="9226" max="9226" width="1.8984375" style="66" customWidth="1"/>
    <col min="9227" max="9472" width="7.19921875" style="66" customWidth="1"/>
    <col min="9473" max="9473" width="1.59765625" style="66" customWidth="1"/>
    <col min="9474" max="9474" width="2.09765625" style="66" customWidth="1"/>
    <col min="9475" max="9475" width="17.3984375" style="66" customWidth="1"/>
    <col min="9476" max="9476" width="7.19921875" style="66" customWidth="1"/>
    <col min="9477" max="9477" width="10.69921875" style="66" customWidth="1"/>
    <col min="9478" max="9478" width="11.09765625" style="66" customWidth="1"/>
    <col min="9479" max="9479" width="7.69921875" style="66" customWidth="1"/>
    <col min="9480" max="9480" width="9" style="66" bestFit="1" customWidth="1"/>
    <col min="9481" max="9481" width="9.59765625" style="66" bestFit="1" customWidth="1"/>
    <col min="9482" max="9482" width="1.8984375" style="66" customWidth="1"/>
    <col min="9483" max="9728" width="7.19921875" style="66" customWidth="1"/>
    <col min="9729" max="9729" width="1.59765625" style="66" customWidth="1"/>
    <col min="9730" max="9730" width="2.09765625" style="66" customWidth="1"/>
    <col min="9731" max="9731" width="17.3984375" style="66" customWidth="1"/>
    <col min="9732" max="9732" width="7.19921875" style="66" customWidth="1"/>
    <col min="9733" max="9733" width="10.69921875" style="66" customWidth="1"/>
    <col min="9734" max="9734" width="11.09765625" style="66" customWidth="1"/>
    <col min="9735" max="9735" width="7.69921875" style="66" customWidth="1"/>
    <col min="9736" max="9736" width="9" style="66" bestFit="1" customWidth="1"/>
    <col min="9737" max="9737" width="9.59765625" style="66" bestFit="1" customWidth="1"/>
    <col min="9738" max="9738" width="1.8984375" style="66" customWidth="1"/>
    <col min="9739" max="9984" width="7.19921875" style="66" customWidth="1"/>
    <col min="9985" max="9985" width="1.59765625" style="66" customWidth="1"/>
    <col min="9986" max="9986" width="2.09765625" style="66" customWidth="1"/>
    <col min="9987" max="9987" width="17.3984375" style="66" customWidth="1"/>
    <col min="9988" max="9988" width="7.19921875" style="66" customWidth="1"/>
    <col min="9989" max="9989" width="10.69921875" style="66" customWidth="1"/>
    <col min="9990" max="9990" width="11.09765625" style="66" customWidth="1"/>
    <col min="9991" max="9991" width="7.69921875" style="66" customWidth="1"/>
    <col min="9992" max="9992" width="9" style="66" bestFit="1" customWidth="1"/>
    <col min="9993" max="9993" width="9.59765625" style="66" bestFit="1" customWidth="1"/>
    <col min="9994" max="9994" width="1.8984375" style="66" customWidth="1"/>
    <col min="9995" max="10240" width="7.19921875" style="66" customWidth="1"/>
    <col min="10241" max="10241" width="1.59765625" style="66" customWidth="1"/>
    <col min="10242" max="10242" width="2.09765625" style="66" customWidth="1"/>
    <col min="10243" max="10243" width="17.3984375" style="66" customWidth="1"/>
    <col min="10244" max="10244" width="7.19921875" style="66" customWidth="1"/>
    <col min="10245" max="10245" width="10.69921875" style="66" customWidth="1"/>
    <col min="10246" max="10246" width="11.09765625" style="66" customWidth="1"/>
    <col min="10247" max="10247" width="7.69921875" style="66" customWidth="1"/>
    <col min="10248" max="10248" width="9" style="66" bestFit="1" customWidth="1"/>
    <col min="10249" max="10249" width="9.59765625" style="66" bestFit="1" customWidth="1"/>
    <col min="10250" max="10250" width="1.8984375" style="66" customWidth="1"/>
    <col min="10251" max="10496" width="7.19921875" style="66" customWidth="1"/>
    <col min="10497" max="10497" width="1.59765625" style="66" customWidth="1"/>
    <col min="10498" max="10498" width="2.09765625" style="66" customWidth="1"/>
    <col min="10499" max="10499" width="17.3984375" style="66" customWidth="1"/>
    <col min="10500" max="10500" width="7.19921875" style="66" customWidth="1"/>
    <col min="10501" max="10501" width="10.69921875" style="66" customWidth="1"/>
    <col min="10502" max="10502" width="11.09765625" style="66" customWidth="1"/>
    <col min="10503" max="10503" width="7.69921875" style="66" customWidth="1"/>
    <col min="10504" max="10504" width="9" style="66" bestFit="1" customWidth="1"/>
    <col min="10505" max="10505" width="9.59765625" style="66" bestFit="1" customWidth="1"/>
    <col min="10506" max="10506" width="1.8984375" style="66" customWidth="1"/>
    <col min="10507" max="10752" width="7.19921875" style="66" customWidth="1"/>
    <col min="10753" max="10753" width="1.59765625" style="66" customWidth="1"/>
    <col min="10754" max="10754" width="2.09765625" style="66" customWidth="1"/>
    <col min="10755" max="10755" width="17.3984375" style="66" customWidth="1"/>
    <col min="10756" max="10756" width="7.19921875" style="66" customWidth="1"/>
    <col min="10757" max="10757" width="10.69921875" style="66" customWidth="1"/>
    <col min="10758" max="10758" width="11.09765625" style="66" customWidth="1"/>
    <col min="10759" max="10759" width="7.69921875" style="66" customWidth="1"/>
    <col min="10760" max="10760" width="9" style="66" bestFit="1" customWidth="1"/>
    <col min="10761" max="10761" width="9.59765625" style="66" bestFit="1" customWidth="1"/>
    <col min="10762" max="10762" width="1.8984375" style="66" customWidth="1"/>
    <col min="10763" max="11008" width="7.19921875" style="66" customWidth="1"/>
    <col min="11009" max="11009" width="1.59765625" style="66" customWidth="1"/>
    <col min="11010" max="11010" width="2.09765625" style="66" customWidth="1"/>
    <col min="11011" max="11011" width="17.3984375" style="66" customWidth="1"/>
    <col min="11012" max="11012" width="7.19921875" style="66" customWidth="1"/>
    <col min="11013" max="11013" width="10.69921875" style="66" customWidth="1"/>
    <col min="11014" max="11014" width="11.09765625" style="66" customWidth="1"/>
    <col min="11015" max="11015" width="7.69921875" style="66" customWidth="1"/>
    <col min="11016" max="11016" width="9" style="66" bestFit="1" customWidth="1"/>
    <col min="11017" max="11017" width="9.59765625" style="66" bestFit="1" customWidth="1"/>
    <col min="11018" max="11018" width="1.8984375" style="66" customWidth="1"/>
    <col min="11019" max="11264" width="7.19921875" style="66" customWidth="1"/>
    <col min="11265" max="11265" width="1.59765625" style="66" customWidth="1"/>
    <col min="11266" max="11266" width="2.09765625" style="66" customWidth="1"/>
    <col min="11267" max="11267" width="17.3984375" style="66" customWidth="1"/>
    <col min="11268" max="11268" width="7.19921875" style="66" customWidth="1"/>
    <col min="11269" max="11269" width="10.69921875" style="66" customWidth="1"/>
    <col min="11270" max="11270" width="11.09765625" style="66" customWidth="1"/>
    <col min="11271" max="11271" width="7.69921875" style="66" customWidth="1"/>
    <col min="11272" max="11272" width="9" style="66" bestFit="1" customWidth="1"/>
    <col min="11273" max="11273" width="9.59765625" style="66" bestFit="1" customWidth="1"/>
    <col min="11274" max="11274" width="1.8984375" style="66" customWidth="1"/>
    <col min="11275" max="11520" width="7.19921875" style="66" customWidth="1"/>
    <col min="11521" max="11521" width="1.59765625" style="66" customWidth="1"/>
    <col min="11522" max="11522" width="2.09765625" style="66" customWidth="1"/>
    <col min="11523" max="11523" width="17.3984375" style="66" customWidth="1"/>
    <col min="11524" max="11524" width="7.19921875" style="66" customWidth="1"/>
    <col min="11525" max="11525" width="10.69921875" style="66" customWidth="1"/>
    <col min="11526" max="11526" width="11.09765625" style="66" customWidth="1"/>
    <col min="11527" max="11527" width="7.69921875" style="66" customWidth="1"/>
    <col min="11528" max="11528" width="9" style="66" bestFit="1" customWidth="1"/>
    <col min="11529" max="11529" width="9.59765625" style="66" bestFit="1" customWidth="1"/>
    <col min="11530" max="11530" width="1.8984375" style="66" customWidth="1"/>
    <col min="11531" max="11776" width="7.19921875" style="66" customWidth="1"/>
    <col min="11777" max="11777" width="1.59765625" style="66" customWidth="1"/>
    <col min="11778" max="11778" width="2.09765625" style="66" customWidth="1"/>
    <col min="11779" max="11779" width="17.3984375" style="66" customWidth="1"/>
    <col min="11780" max="11780" width="7.19921875" style="66" customWidth="1"/>
    <col min="11781" max="11781" width="10.69921875" style="66" customWidth="1"/>
    <col min="11782" max="11782" width="11.09765625" style="66" customWidth="1"/>
    <col min="11783" max="11783" width="7.69921875" style="66" customWidth="1"/>
    <col min="11784" max="11784" width="9" style="66" bestFit="1" customWidth="1"/>
    <col min="11785" max="11785" width="9.59765625" style="66" bestFit="1" customWidth="1"/>
    <col min="11786" max="11786" width="1.8984375" style="66" customWidth="1"/>
    <col min="11787" max="12032" width="7.19921875" style="66" customWidth="1"/>
    <col min="12033" max="12033" width="1.59765625" style="66" customWidth="1"/>
    <col min="12034" max="12034" width="2.09765625" style="66" customWidth="1"/>
    <col min="12035" max="12035" width="17.3984375" style="66" customWidth="1"/>
    <col min="12036" max="12036" width="7.19921875" style="66" customWidth="1"/>
    <col min="12037" max="12037" width="10.69921875" style="66" customWidth="1"/>
    <col min="12038" max="12038" width="11.09765625" style="66" customWidth="1"/>
    <col min="12039" max="12039" width="7.69921875" style="66" customWidth="1"/>
    <col min="12040" max="12040" width="9" style="66" bestFit="1" customWidth="1"/>
    <col min="12041" max="12041" width="9.59765625" style="66" bestFit="1" customWidth="1"/>
    <col min="12042" max="12042" width="1.8984375" style="66" customWidth="1"/>
    <col min="12043" max="12288" width="7.19921875" style="66" customWidth="1"/>
    <col min="12289" max="12289" width="1.59765625" style="66" customWidth="1"/>
    <col min="12290" max="12290" width="2.09765625" style="66" customWidth="1"/>
    <col min="12291" max="12291" width="17.3984375" style="66" customWidth="1"/>
    <col min="12292" max="12292" width="7.19921875" style="66" customWidth="1"/>
    <col min="12293" max="12293" width="10.69921875" style="66" customWidth="1"/>
    <col min="12294" max="12294" width="11.09765625" style="66" customWidth="1"/>
    <col min="12295" max="12295" width="7.69921875" style="66" customWidth="1"/>
    <col min="12296" max="12296" width="9" style="66" bestFit="1" customWidth="1"/>
    <col min="12297" max="12297" width="9.59765625" style="66" bestFit="1" customWidth="1"/>
    <col min="12298" max="12298" width="1.8984375" style="66" customWidth="1"/>
    <col min="12299" max="12544" width="7.19921875" style="66" customWidth="1"/>
    <col min="12545" max="12545" width="1.59765625" style="66" customWidth="1"/>
    <col min="12546" max="12546" width="2.09765625" style="66" customWidth="1"/>
    <col min="12547" max="12547" width="17.3984375" style="66" customWidth="1"/>
    <col min="12548" max="12548" width="7.19921875" style="66" customWidth="1"/>
    <col min="12549" max="12549" width="10.69921875" style="66" customWidth="1"/>
    <col min="12550" max="12550" width="11.09765625" style="66" customWidth="1"/>
    <col min="12551" max="12551" width="7.69921875" style="66" customWidth="1"/>
    <col min="12552" max="12552" width="9" style="66" bestFit="1" customWidth="1"/>
    <col min="12553" max="12553" width="9.59765625" style="66" bestFit="1" customWidth="1"/>
    <col min="12554" max="12554" width="1.8984375" style="66" customWidth="1"/>
    <col min="12555" max="12800" width="7.19921875" style="66" customWidth="1"/>
    <col min="12801" max="12801" width="1.59765625" style="66" customWidth="1"/>
    <col min="12802" max="12802" width="2.09765625" style="66" customWidth="1"/>
    <col min="12803" max="12803" width="17.3984375" style="66" customWidth="1"/>
    <col min="12804" max="12804" width="7.19921875" style="66" customWidth="1"/>
    <col min="12805" max="12805" width="10.69921875" style="66" customWidth="1"/>
    <col min="12806" max="12806" width="11.09765625" style="66" customWidth="1"/>
    <col min="12807" max="12807" width="7.69921875" style="66" customWidth="1"/>
    <col min="12808" max="12808" width="9" style="66" bestFit="1" customWidth="1"/>
    <col min="12809" max="12809" width="9.59765625" style="66" bestFit="1" customWidth="1"/>
    <col min="12810" max="12810" width="1.8984375" style="66" customWidth="1"/>
    <col min="12811" max="13056" width="7.19921875" style="66" customWidth="1"/>
    <col min="13057" max="13057" width="1.59765625" style="66" customWidth="1"/>
    <col min="13058" max="13058" width="2.09765625" style="66" customWidth="1"/>
    <col min="13059" max="13059" width="17.3984375" style="66" customWidth="1"/>
    <col min="13060" max="13060" width="7.19921875" style="66" customWidth="1"/>
    <col min="13061" max="13061" width="10.69921875" style="66" customWidth="1"/>
    <col min="13062" max="13062" width="11.09765625" style="66" customWidth="1"/>
    <col min="13063" max="13063" width="7.69921875" style="66" customWidth="1"/>
    <col min="13064" max="13064" width="9" style="66" bestFit="1" customWidth="1"/>
    <col min="13065" max="13065" width="9.59765625" style="66" bestFit="1" customWidth="1"/>
    <col min="13066" max="13066" width="1.8984375" style="66" customWidth="1"/>
    <col min="13067" max="13312" width="7.19921875" style="66" customWidth="1"/>
    <col min="13313" max="13313" width="1.59765625" style="66" customWidth="1"/>
    <col min="13314" max="13314" width="2.09765625" style="66" customWidth="1"/>
    <col min="13315" max="13315" width="17.3984375" style="66" customWidth="1"/>
    <col min="13316" max="13316" width="7.19921875" style="66" customWidth="1"/>
    <col min="13317" max="13317" width="10.69921875" style="66" customWidth="1"/>
    <col min="13318" max="13318" width="11.09765625" style="66" customWidth="1"/>
    <col min="13319" max="13319" width="7.69921875" style="66" customWidth="1"/>
    <col min="13320" max="13320" width="9" style="66" bestFit="1" customWidth="1"/>
    <col min="13321" max="13321" width="9.59765625" style="66" bestFit="1" customWidth="1"/>
    <col min="13322" max="13322" width="1.8984375" style="66" customWidth="1"/>
    <col min="13323" max="13568" width="7.19921875" style="66" customWidth="1"/>
    <col min="13569" max="13569" width="1.59765625" style="66" customWidth="1"/>
    <col min="13570" max="13570" width="2.09765625" style="66" customWidth="1"/>
    <col min="13571" max="13571" width="17.3984375" style="66" customWidth="1"/>
    <col min="13572" max="13572" width="7.19921875" style="66" customWidth="1"/>
    <col min="13573" max="13573" width="10.69921875" style="66" customWidth="1"/>
    <col min="13574" max="13574" width="11.09765625" style="66" customWidth="1"/>
    <col min="13575" max="13575" width="7.69921875" style="66" customWidth="1"/>
    <col min="13576" max="13576" width="9" style="66" bestFit="1" customWidth="1"/>
    <col min="13577" max="13577" width="9.59765625" style="66" bestFit="1" customWidth="1"/>
    <col min="13578" max="13578" width="1.8984375" style="66" customWidth="1"/>
    <col min="13579" max="13824" width="7.19921875" style="66" customWidth="1"/>
    <col min="13825" max="13825" width="1.59765625" style="66" customWidth="1"/>
    <col min="13826" max="13826" width="2.09765625" style="66" customWidth="1"/>
    <col min="13827" max="13827" width="17.3984375" style="66" customWidth="1"/>
    <col min="13828" max="13828" width="7.19921875" style="66" customWidth="1"/>
    <col min="13829" max="13829" width="10.69921875" style="66" customWidth="1"/>
    <col min="13830" max="13830" width="11.09765625" style="66" customWidth="1"/>
    <col min="13831" max="13831" width="7.69921875" style="66" customWidth="1"/>
    <col min="13832" max="13832" width="9" style="66" bestFit="1" customWidth="1"/>
    <col min="13833" max="13833" width="9.59765625" style="66" bestFit="1" customWidth="1"/>
    <col min="13834" max="13834" width="1.8984375" style="66" customWidth="1"/>
    <col min="13835" max="14080" width="7.19921875" style="66" customWidth="1"/>
    <col min="14081" max="14081" width="1.59765625" style="66" customWidth="1"/>
    <col min="14082" max="14082" width="2.09765625" style="66" customWidth="1"/>
    <col min="14083" max="14083" width="17.3984375" style="66" customWidth="1"/>
    <col min="14084" max="14084" width="7.19921875" style="66" customWidth="1"/>
    <col min="14085" max="14085" width="10.69921875" style="66" customWidth="1"/>
    <col min="14086" max="14086" width="11.09765625" style="66" customWidth="1"/>
    <col min="14087" max="14087" width="7.69921875" style="66" customWidth="1"/>
    <col min="14088" max="14088" width="9" style="66" bestFit="1" customWidth="1"/>
    <col min="14089" max="14089" width="9.59765625" style="66" bestFit="1" customWidth="1"/>
    <col min="14090" max="14090" width="1.8984375" style="66" customWidth="1"/>
    <col min="14091" max="14336" width="7.19921875" style="66" customWidth="1"/>
    <col min="14337" max="14337" width="1.59765625" style="66" customWidth="1"/>
    <col min="14338" max="14338" width="2.09765625" style="66" customWidth="1"/>
    <col min="14339" max="14339" width="17.3984375" style="66" customWidth="1"/>
    <col min="14340" max="14340" width="7.19921875" style="66" customWidth="1"/>
    <col min="14341" max="14341" width="10.69921875" style="66" customWidth="1"/>
    <col min="14342" max="14342" width="11.09765625" style="66" customWidth="1"/>
    <col min="14343" max="14343" width="7.69921875" style="66" customWidth="1"/>
    <col min="14344" max="14344" width="9" style="66" bestFit="1" customWidth="1"/>
    <col min="14345" max="14345" width="9.59765625" style="66" bestFit="1" customWidth="1"/>
    <col min="14346" max="14346" width="1.8984375" style="66" customWidth="1"/>
    <col min="14347" max="14592" width="7.19921875" style="66" customWidth="1"/>
    <col min="14593" max="14593" width="1.59765625" style="66" customWidth="1"/>
    <col min="14594" max="14594" width="2.09765625" style="66" customWidth="1"/>
    <col min="14595" max="14595" width="17.3984375" style="66" customWidth="1"/>
    <col min="14596" max="14596" width="7.19921875" style="66" customWidth="1"/>
    <col min="14597" max="14597" width="10.69921875" style="66" customWidth="1"/>
    <col min="14598" max="14598" width="11.09765625" style="66" customWidth="1"/>
    <col min="14599" max="14599" width="7.69921875" style="66" customWidth="1"/>
    <col min="14600" max="14600" width="9" style="66" bestFit="1" customWidth="1"/>
    <col min="14601" max="14601" width="9.59765625" style="66" bestFit="1" customWidth="1"/>
    <col min="14602" max="14602" width="1.8984375" style="66" customWidth="1"/>
    <col min="14603" max="14848" width="7.19921875" style="66" customWidth="1"/>
    <col min="14849" max="14849" width="1.59765625" style="66" customWidth="1"/>
    <col min="14850" max="14850" width="2.09765625" style="66" customWidth="1"/>
    <col min="14851" max="14851" width="17.3984375" style="66" customWidth="1"/>
    <col min="14852" max="14852" width="7.19921875" style="66" customWidth="1"/>
    <col min="14853" max="14853" width="10.69921875" style="66" customWidth="1"/>
    <col min="14854" max="14854" width="11.09765625" style="66" customWidth="1"/>
    <col min="14855" max="14855" width="7.69921875" style="66" customWidth="1"/>
    <col min="14856" max="14856" width="9" style="66" bestFit="1" customWidth="1"/>
    <col min="14857" max="14857" width="9.59765625" style="66" bestFit="1" customWidth="1"/>
    <col min="14858" max="14858" width="1.8984375" style="66" customWidth="1"/>
    <col min="14859" max="15104" width="7.19921875" style="66" customWidth="1"/>
    <col min="15105" max="15105" width="1.59765625" style="66" customWidth="1"/>
    <col min="15106" max="15106" width="2.09765625" style="66" customWidth="1"/>
    <col min="15107" max="15107" width="17.3984375" style="66" customWidth="1"/>
    <col min="15108" max="15108" width="7.19921875" style="66" customWidth="1"/>
    <col min="15109" max="15109" width="10.69921875" style="66" customWidth="1"/>
    <col min="15110" max="15110" width="11.09765625" style="66" customWidth="1"/>
    <col min="15111" max="15111" width="7.69921875" style="66" customWidth="1"/>
    <col min="15112" max="15112" width="9" style="66" bestFit="1" customWidth="1"/>
    <col min="15113" max="15113" width="9.59765625" style="66" bestFit="1" customWidth="1"/>
    <col min="15114" max="15114" width="1.8984375" style="66" customWidth="1"/>
    <col min="15115" max="15360" width="7.19921875" style="66" customWidth="1"/>
    <col min="15361" max="15361" width="1.59765625" style="66" customWidth="1"/>
    <col min="15362" max="15362" width="2.09765625" style="66" customWidth="1"/>
    <col min="15363" max="15363" width="17.3984375" style="66" customWidth="1"/>
    <col min="15364" max="15364" width="7.19921875" style="66" customWidth="1"/>
    <col min="15365" max="15365" width="10.69921875" style="66" customWidth="1"/>
    <col min="15366" max="15366" width="11.09765625" style="66" customWidth="1"/>
    <col min="15367" max="15367" width="7.69921875" style="66" customWidth="1"/>
    <col min="15368" max="15368" width="9" style="66" bestFit="1" customWidth="1"/>
    <col min="15369" max="15369" width="9.59765625" style="66" bestFit="1" customWidth="1"/>
    <col min="15370" max="15370" width="1.8984375" style="66" customWidth="1"/>
    <col min="15371" max="15616" width="7.19921875" style="66" customWidth="1"/>
    <col min="15617" max="15617" width="1.59765625" style="66" customWidth="1"/>
    <col min="15618" max="15618" width="2.09765625" style="66" customWidth="1"/>
    <col min="15619" max="15619" width="17.3984375" style="66" customWidth="1"/>
    <col min="15620" max="15620" width="7.19921875" style="66" customWidth="1"/>
    <col min="15621" max="15621" width="10.69921875" style="66" customWidth="1"/>
    <col min="15622" max="15622" width="11.09765625" style="66" customWidth="1"/>
    <col min="15623" max="15623" width="7.69921875" style="66" customWidth="1"/>
    <col min="15624" max="15624" width="9" style="66" bestFit="1" customWidth="1"/>
    <col min="15625" max="15625" width="9.59765625" style="66" bestFit="1" customWidth="1"/>
    <col min="15626" max="15626" width="1.8984375" style="66" customWidth="1"/>
    <col min="15627" max="15872" width="7.19921875" style="66" customWidth="1"/>
    <col min="15873" max="15873" width="1.59765625" style="66" customWidth="1"/>
    <col min="15874" max="15874" width="2.09765625" style="66" customWidth="1"/>
    <col min="15875" max="15875" width="17.3984375" style="66" customWidth="1"/>
    <col min="15876" max="15876" width="7.19921875" style="66" customWidth="1"/>
    <col min="15877" max="15877" width="10.69921875" style="66" customWidth="1"/>
    <col min="15878" max="15878" width="11.09765625" style="66" customWidth="1"/>
    <col min="15879" max="15879" width="7.69921875" style="66" customWidth="1"/>
    <col min="15880" max="15880" width="9" style="66" bestFit="1" customWidth="1"/>
    <col min="15881" max="15881" width="9.59765625" style="66" bestFit="1" customWidth="1"/>
    <col min="15882" max="15882" width="1.8984375" style="66" customWidth="1"/>
    <col min="15883" max="16128" width="7.19921875" style="66" customWidth="1"/>
    <col min="16129" max="16129" width="1.59765625" style="66" customWidth="1"/>
    <col min="16130" max="16130" width="2.09765625" style="66" customWidth="1"/>
    <col min="16131" max="16131" width="17.3984375" style="66" customWidth="1"/>
    <col min="16132" max="16132" width="7.19921875" style="66" customWidth="1"/>
    <col min="16133" max="16133" width="10.69921875" style="66" customWidth="1"/>
    <col min="16134" max="16134" width="11.09765625" style="66" customWidth="1"/>
    <col min="16135" max="16135" width="7.69921875" style="66" customWidth="1"/>
    <col min="16136" max="16136" width="9" style="66" bestFit="1" customWidth="1"/>
    <col min="16137" max="16137" width="9.59765625" style="66" bestFit="1" customWidth="1"/>
    <col min="16138" max="16138" width="1.8984375" style="66" customWidth="1"/>
    <col min="16139" max="16384" width="7.19921875" style="66" customWidth="1"/>
  </cols>
  <sheetData>
    <row r="2" spans="2:3" ht="17.4">
      <c r="B2" s="277" t="str">
        <f>Índice!B2</f>
        <v>TERCEIRIZAÇÃO DE MÃO DE OBRA</v>
      </c>
      <c r="C2" s="67"/>
    </row>
    <row r="3" spans="2:9" ht="13.8" thickBot="1">
      <c r="B3" s="577"/>
      <c r="C3" s="577"/>
      <c r="D3" s="185"/>
      <c r="E3" s="185"/>
      <c r="F3" s="185"/>
      <c r="G3" s="185"/>
      <c r="H3" s="185"/>
      <c r="I3" s="185"/>
    </row>
    <row r="4" spans="2:9" ht="16.2" thickTop="1">
      <c r="B4" s="68"/>
      <c r="C4" s="69"/>
      <c r="D4" s="69"/>
      <c r="E4" s="69"/>
      <c r="F4" s="69"/>
      <c r="G4" s="69"/>
      <c r="H4" s="70" t="s">
        <v>31</v>
      </c>
      <c r="I4" s="71"/>
    </row>
    <row r="5" spans="2:9" ht="20.25" customHeight="1">
      <c r="B5" s="72" t="s">
        <v>250</v>
      </c>
      <c r="C5" s="73"/>
      <c r="D5" s="73"/>
      <c r="E5" s="73"/>
      <c r="F5" s="73"/>
      <c r="G5" s="73"/>
      <c r="H5" s="560"/>
      <c r="I5" s="561"/>
    </row>
    <row r="6" spans="2:9" ht="13.8" thickBot="1">
      <c r="B6" s="74"/>
      <c r="C6" s="69"/>
      <c r="D6" s="69"/>
      <c r="E6" s="69"/>
      <c r="F6" s="69"/>
      <c r="G6" s="69"/>
      <c r="H6" s="347"/>
      <c r="I6" s="71"/>
    </row>
    <row r="7" spans="2:9" ht="13.8" thickTop="1">
      <c r="B7" s="75" t="s">
        <v>32</v>
      </c>
      <c r="C7" s="76"/>
      <c r="D7" s="77"/>
      <c r="E7" s="77"/>
      <c r="F7" s="78"/>
      <c r="G7" s="79" t="s">
        <v>33</v>
      </c>
      <c r="H7" s="80"/>
      <c r="I7" s="81"/>
    </row>
    <row r="8" spans="2:9" ht="14.25">
      <c r="B8" s="82"/>
      <c r="C8" s="562" t="s">
        <v>34</v>
      </c>
      <c r="D8" s="562"/>
      <c r="E8" s="563"/>
      <c r="F8" s="83"/>
      <c r="G8" s="69"/>
      <c r="H8" s="69"/>
      <c r="I8" s="71"/>
    </row>
    <row r="9" spans="2:9" ht="13.8" thickBot="1">
      <c r="B9" s="84"/>
      <c r="C9" s="85"/>
      <c r="D9" s="86"/>
      <c r="E9" s="87"/>
      <c r="F9" s="88" t="s">
        <v>35</v>
      </c>
      <c r="G9" s="89"/>
      <c r="H9" s="89"/>
      <c r="I9" s="90"/>
    </row>
    <row r="10" spans="2:9" ht="14.25">
      <c r="B10" s="91">
        <v>1</v>
      </c>
      <c r="C10" s="92" t="s">
        <v>24</v>
      </c>
      <c r="D10" s="93"/>
      <c r="E10" s="94"/>
      <c r="F10" s="95">
        <f>'Mão de obra'!D221</f>
        <v>61326.44033833335</v>
      </c>
      <c r="G10" s="96">
        <f>F10/F$34</f>
        <v>0.735762351644451</v>
      </c>
      <c r="H10" s="69"/>
      <c r="I10" s="71"/>
    </row>
    <row r="11" spans="2:9" ht="13.5" customHeight="1">
      <c r="B11" s="97">
        <v>2</v>
      </c>
      <c r="C11" s="98"/>
      <c r="D11" s="99"/>
      <c r="E11" s="100"/>
      <c r="F11" s="101"/>
      <c r="G11" s="102">
        <f>F11/F$34</f>
        <v>0</v>
      </c>
      <c r="H11" s="103"/>
      <c r="I11" s="104"/>
    </row>
    <row r="12" spans="2:9" ht="13.8">
      <c r="B12" s="105">
        <v>3</v>
      </c>
      <c r="C12" s="106"/>
      <c r="D12" s="107"/>
      <c r="E12" s="108"/>
      <c r="F12" s="109"/>
      <c r="G12" s="102"/>
      <c r="H12" s="69"/>
      <c r="I12" s="348"/>
    </row>
    <row r="13" spans="2:9" ht="14.25">
      <c r="B13" s="105">
        <v>4</v>
      </c>
      <c r="C13" s="106"/>
      <c r="D13" s="107"/>
      <c r="E13" s="108"/>
      <c r="F13" s="109"/>
      <c r="G13" s="102"/>
      <c r="H13" s="69"/>
      <c r="I13" s="71"/>
    </row>
    <row r="14" spans="2:9" ht="13.8" thickBot="1">
      <c r="B14" s="110">
        <v>5</v>
      </c>
      <c r="C14" s="111"/>
      <c r="D14" s="112"/>
      <c r="E14" s="113"/>
      <c r="F14" s="114"/>
      <c r="G14" s="115"/>
      <c r="H14" s="69"/>
      <c r="I14" s="71"/>
    </row>
    <row r="15" spans="2:9" ht="18" customHeight="1" thickBot="1">
      <c r="B15" s="116"/>
      <c r="C15" s="564" t="s">
        <v>90</v>
      </c>
      <c r="D15" s="565"/>
      <c r="E15" s="566"/>
      <c r="F15" s="117">
        <f>SUM(F10:F14)</f>
        <v>61326.44033833335</v>
      </c>
      <c r="G15" s="118">
        <f>F15/F$34</f>
        <v>0.735762351644451</v>
      </c>
      <c r="H15" s="346"/>
      <c r="I15" s="90"/>
    </row>
    <row r="16" spans="2:9" ht="16.2" thickBot="1">
      <c r="B16" s="119" t="s">
        <v>36</v>
      </c>
      <c r="C16" s="120"/>
      <c r="D16" s="121"/>
      <c r="E16" s="121"/>
      <c r="F16" s="122"/>
      <c r="G16" s="69" t="s">
        <v>61</v>
      </c>
      <c r="H16" s="123"/>
      <c r="I16" s="71"/>
    </row>
    <row r="17" spans="2:9" ht="16.5" customHeight="1">
      <c r="B17" s="567" t="s">
        <v>16</v>
      </c>
      <c r="C17" s="568"/>
      <c r="D17" s="568"/>
      <c r="E17" s="569"/>
      <c r="F17" s="124"/>
      <c r="G17" s="560"/>
      <c r="H17" s="570"/>
      <c r="I17" s="561"/>
    </row>
    <row r="18" spans="2:9" ht="13.8" thickBot="1">
      <c r="B18" s="84"/>
      <c r="C18" s="86"/>
      <c r="D18" s="125"/>
      <c r="E18" s="126"/>
      <c r="F18" s="127" t="s">
        <v>35</v>
      </c>
      <c r="G18" s="69"/>
      <c r="H18" s="69"/>
      <c r="I18" s="71"/>
    </row>
    <row r="19" spans="2:9" ht="14.25">
      <c r="B19" s="91">
        <v>1</v>
      </c>
      <c r="C19" s="128"/>
      <c r="D19" s="129"/>
      <c r="E19" s="94"/>
      <c r="F19" s="95"/>
      <c r="G19" s="130">
        <f>F19/F34</f>
        <v>0</v>
      </c>
      <c r="H19" s="131" t="s">
        <v>37</v>
      </c>
      <c r="I19" s="132"/>
    </row>
    <row r="20" spans="2:9" ht="14.25">
      <c r="B20" s="133">
        <v>2</v>
      </c>
      <c r="C20" s="134" t="str">
        <f>EPI!B4</f>
        <v>5 - UNIFORMES E EQUIPAMENTOS DE PROTEÇÃO INDIVIDUAL</v>
      </c>
      <c r="D20" s="135"/>
      <c r="E20" s="136"/>
      <c r="F20" s="137">
        <f>EPI!D20</f>
        <v>812.0858333333332</v>
      </c>
      <c r="G20" s="138">
        <v>0</v>
      </c>
      <c r="H20" s="69"/>
      <c r="I20" s="71"/>
    </row>
    <row r="21" spans="2:9" ht="14.25">
      <c r="B21" s="133">
        <v>3</v>
      </c>
      <c r="C21" s="134" t="str">
        <f>Equipamentos!A1</f>
        <v>8 -EQUIPAMENTOS</v>
      </c>
      <c r="D21" s="135"/>
      <c r="E21" s="136"/>
      <c r="F21" s="137">
        <f>Equipamentos!F17</f>
        <v>873.9414666666667</v>
      </c>
      <c r="G21" s="138">
        <v>0</v>
      </c>
      <c r="H21" s="69"/>
      <c r="I21" s="71"/>
    </row>
    <row r="22" spans="2:9" ht="14.25">
      <c r="B22" s="97">
        <v>4</v>
      </c>
      <c r="C22" s="139" t="str">
        <f>Combustível!A1</f>
        <v xml:space="preserve">7. COMBUSTÍVEL </v>
      </c>
      <c r="D22" s="140"/>
      <c r="E22" s="100"/>
      <c r="F22" s="101">
        <f>Combustível!H24</f>
        <v>1133.6000000000001</v>
      </c>
      <c r="G22" s="138"/>
      <c r="H22" s="69"/>
      <c r="I22" s="71"/>
    </row>
    <row r="23" spans="2:9" ht="14.25">
      <c r="B23" s="97">
        <v>5</v>
      </c>
      <c r="C23" s="139"/>
      <c r="D23" s="140"/>
      <c r="E23" s="100"/>
      <c r="F23" s="101"/>
      <c r="G23" s="138"/>
      <c r="H23" s="69"/>
      <c r="I23" s="71"/>
    </row>
    <row r="24" spans="2:9" ht="14.25">
      <c r="B24" s="97">
        <v>6</v>
      </c>
      <c r="C24" s="139"/>
      <c r="D24" s="140"/>
      <c r="E24" s="100"/>
      <c r="F24" s="101"/>
      <c r="G24" s="138"/>
      <c r="H24" s="69"/>
      <c r="I24" s="71"/>
    </row>
    <row r="25" spans="2:9" ht="13.8" thickBot="1">
      <c r="B25" s="110">
        <v>7</v>
      </c>
      <c r="C25" s="141"/>
      <c r="D25" s="142"/>
      <c r="E25" s="113"/>
      <c r="F25" s="114"/>
      <c r="G25" s="143"/>
      <c r="H25" s="69"/>
      <c r="I25" s="71"/>
    </row>
    <row r="26" spans="2:9" ht="14.25" customHeight="1" thickBot="1">
      <c r="B26" s="144"/>
      <c r="C26" s="578" t="s">
        <v>60</v>
      </c>
      <c r="D26" s="579"/>
      <c r="E26" s="580"/>
      <c r="F26" s="145">
        <f>F15+F19+F20+F21+F22</f>
        <v>64146.06763833334</v>
      </c>
      <c r="G26" s="155">
        <f>F26/F34</f>
        <v>0.7695907558623318</v>
      </c>
      <c r="H26" s="69"/>
      <c r="I26" s="71"/>
    </row>
    <row r="27" spans="2:9" ht="14.25">
      <c r="B27" s="133">
        <v>1</v>
      </c>
      <c r="C27" s="134"/>
      <c r="D27" s="135"/>
      <c r="E27" s="136"/>
      <c r="F27" s="147"/>
      <c r="G27" s="148"/>
      <c r="H27" s="69"/>
      <c r="I27" s="71"/>
    </row>
    <row r="28" spans="2:9" ht="14.25" customHeight="1">
      <c r="B28" s="97">
        <v>2</v>
      </c>
      <c r="C28" s="571" t="s">
        <v>59</v>
      </c>
      <c r="D28" s="572"/>
      <c r="E28" s="573"/>
      <c r="F28" s="109">
        <f>'Despesas Indiretas'!C24</f>
        <v>5313</v>
      </c>
      <c r="G28" s="138">
        <f>F28/F$34</f>
        <v>0.06374257747100155</v>
      </c>
      <c r="H28" s="69"/>
      <c r="I28" s="71"/>
    </row>
    <row r="29" spans="2:9" ht="14.25">
      <c r="B29" s="97">
        <v>3</v>
      </c>
      <c r="C29" s="139"/>
      <c r="D29" s="140"/>
      <c r="E29" s="100"/>
      <c r="F29" s="109"/>
      <c r="G29" s="138"/>
      <c r="H29" s="149"/>
      <c r="I29" s="71"/>
    </row>
    <row r="30" spans="2:9" ht="14.25" customHeight="1">
      <c r="B30" s="97">
        <v>4</v>
      </c>
      <c r="C30" s="571" t="s">
        <v>150</v>
      </c>
      <c r="D30" s="572"/>
      <c r="E30" s="573"/>
      <c r="F30" s="287">
        <v>0.2</v>
      </c>
      <c r="G30" s="288">
        <f>(F32-F28)/F34</f>
        <v>0.16666666666666663</v>
      </c>
      <c r="H30" s="278"/>
      <c r="I30" s="71"/>
    </row>
    <row r="31" spans="2:9" ht="13.8" thickBot="1">
      <c r="B31" s="150">
        <v>5</v>
      </c>
      <c r="C31" s="151"/>
      <c r="D31" s="152"/>
      <c r="E31" s="153"/>
      <c r="F31" s="114"/>
      <c r="G31" s="146"/>
      <c r="H31" s="69"/>
      <c r="I31" s="71"/>
    </row>
    <row r="32" spans="2:9" ht="18" customHeight="1" thickBot="1">
      <c r="B32" s="154"/>
      <c r="C32" s="574" t="s">
        <v>170</v>
      </c>
      <c r="D32" s="575"/>
      <c r="E32" s="576"/>
      <c r="F32" s="137">
        <f>(F26+F28)*F30+F28</f>
        <v>19204.813527666665</v>
      </c>
      <c r="G32" s="155">
        <f>G28+G30</f>
        <v>0.23040924413766817</v>
      </c>
      <c r="H32" s="69"/>
      <c r="I32" s="71"/>
    </row>
    <row r="33" spans="2:9" ht="13.8" thickBot="1">
      <c r="B33" s="156"/>
      <c r="C33" s="157"/>
      <c r="D33" s="158"/>
      <c r="E33" s="158"/>
      <c r="F33" s="158"/>
      <c r="G33" s="69"/>
      <c r="H33" s="69"/>
      <c r="I33" s="71"/>
    </row>
    <row r="34" spans="2:9" ht="14.25" customHeight="1">
      <c r="B34" s="159"/>
      <c r="C34" s="544" t="s">
        <v>88</v>
      </c>
      <c r="D34" s="545"/>
      <c r="E34" s="546"/>
      <c r="F34" s="160">
        <f>F26+F32</f>
        <v>83350.881166</v>
      </c>
      <c r="G34" s="350">
        <f>G26+G32</f>
        <v>1</v>
      </c>
      <c r="H34" s="69"/>
      <c r="I34" s="71"/>
    </row>
    <row r="35" spans="2:9" ht="14.25">
      <c r="B35" s="161"/>
      <c r="C35" s="69"/>
      <c r="D35" s="69"/>
      <c r="E35" s="69"/>
      <c r="F35" s="69"/>
      <c r="G35" s="69"/>
      <c r="H35" s="69"/>
      <c r="I35" s="71"/>
    </row>
    <row r="36" spans="2:9" ht="13.8" thickBot="1">
      <c r="B36" s="162" t="s">
        <v>38</v>
      </c>
      <c r="C36" s="163"/>
      <c r="D36" s="163"/>
      <c r="E36" s="164"/>
      <c r="F36" s="163"/>
      <c r="G36" s="164"/>
      <c r="H36" s="165"/>
      <c r="I36" s="166"/>
    </row>
    <row r="37" spans="2:9" ht="13.8" thickBot="1">
      <c r="B37" s="167"/>
      <c r="C37" s="168" t="s">
        <v>39</v>
      </c>
      <c r="D37" s="169"/>
      <c r="E37" s="549" t="s">
        <v>175</v>
      </c>
      <c r="F37" s="371"/>
      <c r="G37" s="372"/>
      <c r="H37" s="170" t="s">
        <v>181</v>
      </c>
      <c r="I37" s="171"/>
    </row>
    <row r="38" spans="2:9" ht="19.5" customHeight="1">
      <c r="B38" s="172">
        <v>1</v>
      </c>
      <c r="C38" s="131" t="s">
        <v>142</v>
      </c>
      <c r="D38" s="279">
        <v>0.0249</v>
      </c>
      <c r="E38" s="550"/>
      <c r="F38" s="542">
        <f>F34*D45-(39780/12)</f>
        <v>93604.62926279071</v>
      </c>
      <c r="G38" s="543"/>
      <c r="H38" s="459">
        <f>F38</f>
        <v>93604.62926279071</v>
      </c>
      <c r="I38" s="460" t="s">
        <v>291</v>
      </c>
    </row>
    <row r="39" spans="2:9" ht="14.25">
      <c r="B39" s="105">
        <v>2</v>
      </c>
      <c r="C39" s="173" t="s">
        <v>40</v>
      </c>
      <c r="D39" s="280">
        <v>0.0057</v>
      </c>
      <c r="E39" s="551"/>
      <c r="F39" s="373"/>
      <c r="G39" s="174"/>
      <c r="H39" s="175"/>
      <c r="I39" s="90"/>
    </row>
    <row r="40" spans="2:9" ht="15.6">
      <c r="B40" s="105">
        <v>3</v>
      </c>
      <c r="C40" s="173" t="s">
        <v>41</v>
      </c>
      <c r="D40" s="280">
        <v>0.0265</v>
      </c>
      <c r="E40" s="554" t="s">
        <v>283</v>
      </c>
      <c r="F40" s="555"/>
      <c r="G40" s="456">
        <f>F38*'Mão de obra'!E223/6</f>
        <v>4724.554481631701</v>
      </c>
      <c r="H40" s="547" t="s">
        <v>176</v>
      </c>
      <c r="I40" s="548"/>
    </row>
    <row r="41" spans="2:9" ht="14.25">
      <c r="B41" s="105">
        <v>4</v>
      </c>
      <c r="C41" s="173" t="s">
        <v>42</v>
      </c>
      <c r="D41" s="447">
        <v>0.056</v>
      </c>
      <c r="E41" s="74" t="s">
        <v>284</v>
      </c>
      <c r="F41" s="374"/>
      <c r="G41" s="457">
        <f>PV!F38*'Mão de obra'!E224/3</f>
        <v>5458.365066548067</v>
      </c>
      <c r="H41" s="461"/>
      <c r="I41" s="71"/>
    </row>
    <row r="42" spans="2:9" ht="18" thickBot="1">
      <c r="B42" s="176">
        <v>6</v>
      </c>
      <c r="C42" s="173" t="s">
        <v>143</v>
      </c>
      <c r="D42" s="345">
        <v>0.0269</v>
      </c>
      <c r="E42" s="74" t="s">
        <v>286</v>
      </c>
      <c r="F42" s="69"/>
      <c r="G42" s="457">
        <f>F38*'Mão de obra'!E225/2</f>
        <v>6119.058138699996</v>
      </c>
      <c r="H42" s="558">
        <f>12*93604.62</f>
        <v>1123255.44</v>
      </c>
      <c r="I42" s="559"/>
    </row>
    <row r="43" spans="2:9" ht="13.8" thickBot="1">
      <c r="B43" s="177"/>
      <c r="C43" s="178" t="s">
        <v>43</v>
      </c>
      <c r="D43" s="179">
        <f>SUM(D38:D42)</f>
        <v>0.14</v>
      </c>
      <c r="E43" s="375" t="s">
        <v>285</v>
      </c>
      <c r="F43" s="73"/>
      <c r="G43" s="457">
        <f>F38*'Mão de obra'!E226/4</f>
        <v>4707.802116631087</v>
      </c>
      <c r="H43" s="180"/>
      <c r="I43" s="132"/>
    </row>
    <row r="44" spans="2:9" ht="15.6">
      <c r="B44" s="105">
        <v>1</v>
      </c>
      <c r="C44" s="173" t="s">
        <v>89</v>
      </c>
      <c r="D44" s="181">
        <f>1-D43</f>
        <v>0.86</v>
      </c>
      <c r="E44" s="74" t="s">
        <v>288</v>
      </c>
      <c r="F44" s="69"/>
      <c r="G44" s="457">
        <f>F38*'Mão de obra'!E227</f>
        <v>5799.736077593091</v>
      </c>
      <c r="H44" s="556" t="s">
        <v>223</v>
      </c>
      <c r="I44" s="557"/>
    </row>
    <row r="45" spans="2:9" ht="13.8" thickBot="1">
      <c r="B45" s="182">
        <v>2</v>
      </c>
      <c r="C45" s="183" t="s">
        <v>85</v>
      </c>
      <c r="D45" s="184">
        <f>1/D44</f>
        <v>1.1627906976744187</v>
      </c>
      <c r="E45" s="185" t="s">
        <v>287</v>
      </c>
      <c r="F45" s="185"/>
      <c r="G45" s="458">
        <f>F38*'Mão de obra'!E229</f>
        <v>5894.088213138859</v>
      </c>
      <c r="H45" s="186"/>
      <c r="I45" s="187"/>
    </row>
    <row r="46" spans="2:9" ht="37.2" customHeight="1" thickTop="1">
      <c r="B46" s="553" t="s">
        <v>116</v>
      </c>
      <c r="C46" s="553"/>
      <c r="D46" s="553"/>
      <c r="E46" s="553"/>
      <c r="F46" s="553"/>
      <c r="G46" s="553"/>
      <c r="H46" s="553"/>
      <c r="I46" s="553"/>
    </row>
    <row r="47" spans="2:5" ht="14.4">
      <c r="B47" s="327" t="s">
        <v>151</v>
      </c>
      <c r="C47" s="327"/>
      <c r="D47" s="327"/>
      <c r="E47" s="327"/>
    </row>
    <row r="49" spans="2:9" ht="38.4" customHeight="1">
      <c r="B49" s="552" t="s">
        <v>222</v>
      </c>
      <c r="C49" s="552"/>
      <c r="D49" s="552"/>
      <c r="E49" s="552"/>
      <c r="F49" s="552"/>
      <c r="G49" s="552"/>
      <c r="H49" s="552"/>
      <c r="I49" s="552"/>
    </row>
  </sheetData>
  <mergeCells count="19">
    <mergeCell ref="C28:E28"/>
    <mergeCell ref="C30:E30"/>
    <mergeCell ref="C32:E32"/>
    <mergeCell ref="B3:C3"/>
    <mergeCell ref="C26:E26"/>
    <mergeCell ref="H5:I5"/>
    <mergeCell ref="C8:E8"/>
    <mergeCell ref="C15:E15"/>
    <mergeCell ref="B17:E17"/>
    <mergeCell ref="G17:I17"/>
    <mergeCell ref="F38:G38"/>
    <mergeCell ref="C34:E34"/>
    <mergeCell ref="H40:I40"/>
    <mergeCell ref="E37:E39"/>
    <mergeCell ref="B49:I49"/>
    <mergeCell ref="B46:I46"/>
    <mergeCell ref="E40:F40"/>
    <mergeCell ref="H44:I44"/>
    <mergeCell ref="H42:I42"/>
  </mergeCells>
  <printOptions horizontalCentered="1" verticalCentered="1"/>
  <pageMargins left="0.3937007874015748" right="0.3937007874015748" top="0.68" bottom="0.63" header="0.5118110236220472" footer="0.5118110236220472"/>
  <pageSetup horizontalDpi="300" verticalDpi="300" orientation="portrait" paperSize="9" scale="90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4"/>
  <sheetViews>
    <sheetView view="pageBreakPreview" zoomScale="60" workbookViewId="0" topLeftCell="A1">
      <selection activeCell="L45" sqref="L45"/>
    </sheetView>
  </sheetViews>
  <sheetFormatPr defaultColWidth="8.796875" defaultRowHeight="14.25"/>
  <cols>
    <col min="1" max="1" width="0.4921875" style="0" customWidth="1"/>
    <col min="2" max="2" width="17.09765625" style="0" customWidth="1"/>
    <col min="3" max="3" width="8.19921875" style="0" customWidth="1"/>
    <col min="4" max="4" width="14.19921875" style="0" customWidth="1"/>
    <col min="5" max="5" width="10.5" style="0" customWidth="1"/>
    <col min="6" max="6" width="7.09765625" style="0" customWidth="1"/>
    <col min="7" max="7" width="8.69921875" style="0" hidden="1" customWidth="1"/>
    <col min="8" max="8" width="12.296875" style="0" bestFit="1" customWidth="1"/>
  </cols>
  <sheetData>
    <row r="1" spans="1:8" ht="18.6" thickBot="1">
      <c r="A1" s="587" t="s">
        <v>249</v>
      </c>
      <c r="B1" s="588"/>
      <c r="C1" s="588"/>
      <c r="D1" s="588"/>
      <c r="E1" s="588"/>
      <c r="F1" s="588"/>
      <c r="G1" s="588"/>
      <c r="H1" s="589"/>
    </row>
    <row r="2" spans="1:8" ht="19.8">
      <c r="A2" s="389"/>
      <c r="B2" s="390"/>
      <c r="C2" s="390"/>
      <c r="D2" s="390"/>
      <c r="E2" s="390"/>
      <c r="F2" s="390"/>
      <c r="G2" s="390"/>
      <c r="H2" s="391"/>
    </row>
    <row r="3" spans="1:8" ht="14.25">
      <c r="A3" s="392"/>
      <c r="B3" s="393"/>
      <c r="C3" s="393"/>
      <c r="D3" s="393"/>
      <c r="E3" s="393"/>
      <c r="F3" s="393"/>
      <c r="G3" s="393"/>
      <c r="H3" s="394"/>
    </row>
    <row r="4" spans="1:8" ht="14.25">
      <c r="A4" s="392"/>
      <c r="B4" s="393"/>
      <c r="C4" s="393"/>
      <c r="D4" s="393"/>
      <c r="E4" s="393"/>
      <c r="F4" s="393"/>
      <c r="G4" s="393"/>
      <c r="H4" s="394"/>
    </row>
    <row r="5" spans="1:8" ht="16.2" thickBot="1">
      <c r="A5" s="395"/>
      <c r="B5" s="396"/>
      <c r="C5" s="396"/>
      <c r="D5" s="396"/>
      <c r="E5" s="396"/>
      <c r="F5" s="396"/>
      <c r="G5" s="396"/>
      <c r="H5" s="397"/>
    </row>
    <row r="6" spans="1:8" ht="14.4">
      <c r="A6" s="398"/>
      <c r="B6" s="399" t="s">
        <v>193</v>
      </c>
      <c r="C6" s="400" t="s">
        <v>194</v>
      </c>
      <c r="D6" s="400" t="s">
        <v>277</v>
      </c>
      <c r="E6" s="401" t="s">
        <v>44</v>
      </c>
      <c r="F6" s="31"/>
      <c r="G6" s="31"/>
      <c r="H6" s="39"/>
    </row>
    <row r="7" spans="1:8" ht="14.4">
      <c r="A7" s="398"/>
      <c r="B7" s="402" t="s">
        <v>276</v>
      </c>
      <c r="C7" s="403">
        <v>2008</v>
      </c>
      <c r="D7" s="403" t="s">
        <v>278</v>
      </c>
      <c r="E7" s="404">
        <v>50020</v>
      </c>
      <c r="F7" s="31"/>
      <c r="G7" s="31"/>
      <c r="H7" s="39"/>
    </row>
    <row r="8" spans="1:8" ht="14.4">
      <c r="A8" s="398"/>
      <c r="B8" s="590" t="s">
        <v>203</v>
      </c>
      <c r="C8" s="591"/>
      <c r="D8" s="591"/>
      <c r="E8" s="405">
        <v>313</v>
      </c>
      <c r="F8" s="31"/>
      <c r="G8" s="31"/>
      <c r="H8" s="39"/>
    </row>
    <row r="9" spans="1:8" ht="14.4">
      <c r="A9" s="398"/>
      <c r="B9" s="590" t="s">
        <v>195</v>
      </c>
      <c r="C9" s="591"/>
      <c r="D9" s="591"/>
      <c r="E9" s="405">
        <v>12</v>
      </c>
      <c r="F9" s="31"/>
      <c r="G9" s="31"/>
      <c r="H9" s="39"/>
    </row>
    <row r="10" spans="1:8" ht="14.4">
      <c r="A10" s="398"/>
      <c r="B10" s="590" t="s">
        <v>204</v>
      </c>
      <c r="C10" s="591"/>
      <c r="D10" s="591"/>
      <c r="E10" s="405">
        <v>26</v>
      </c>
      <c r="F10" s="31"/>
      <c r="G10" s="31"/>
      <c r="H10" s="39"/>
    </row>
    <row r="11" spans="1:8" ht="14.4">
      <c r="A11" s="398"/>
      <c r="B11" s="590" t="s">
        <v>196</v>
      </c>
      <c r="C11" s="591"/>
      <c r="D11" s="591"/>
      <c r="E11" s="405">
        <v>80</v>
      </c>
      <c r="F11" s="31"/>
      <c r="G11" s="31"/>
      <c r="H11" s="39"/>
    </row>
    <row r="12" spans="1:8" ht="15" thickBot="1">
      <c r="A12" s="398"/>
      <c r="B12" s="592" t="s">
        <v>197</v>
      </c>
      <c r="C12" s="593"/>
      <c r="D12" s="593"/>
      <c r="E12" s="406">
        <f>E11*E10</f>
        <v>2080</v>
      </c>
      <c r="F12" s="31"/>
      <c r="G12" s="31"/>
      <c r="H12" s="39"/>
    </row>
    <row r="13" spans="1:8" ht="14.25">
      <c r="A13" s="392"/>
      <c r="B13" s="393"/>
      <c r="C13" s="393"/>
      <c r="D13" s="393"/>
      <c r="E13" s="407"/>
      <c r="F13" s="408"/>
      <c r="G13" s="393"/>
      <c r="H13" s="394"/>
    </row>
    <row r="14" spans="1:8" ht="14.25">
      <c r="A14" s="392"/>
      <c r="B14" s="393"/>
      <c r="C14" s="393"/>
      <c r="D14" s="393"/>
      <c r="E14" s="407"/>
      <c r="F14" s="408"/>
      <c r="G14" s="393"/>
      <c r="H14" s="394"/>
    </row>
    <row r="15" spans="1:8" ht="14.25">
      <c r="A15" s="392"/>
      <c r="B15" s="409"/>
      <c r="C15" s="393"/>
      <c r="D15" s="393"/>
      <c r="E15" s="410"/>
      <c r="F15" s="411"/>
      <c r="G15" s="411"/>
      <c r="H15" s="412"/>
    </row>
    <row r="16" spans="1:8" ht="14.4" thickBot="1">
      <c r="A16" s="392"/>
      <c r="B16" s="393"/>
      <c r="C16" s="393"/>
      <c r="D16" s="393"/>
      <c r="E16" s="407"/>
      <c r="F16" s="408"/>
      <c r="G16" s="393"/>
      <c r="H16" s="394"/>
    </row>
    <row r="17" spans="1:8" ht="14.25">
      <c r="A17" s="392"/>
      <c r="B17" s="413" t="s">
        <v>198</v>
      </c>
      <c r="C17" s="414"/>
      <c r="D17" s="414"/>
      <c r="E17" s="415"/>
      <c r="F17" s="414"/>
      <c r="G17" s="414"/>
      <c r="H17" s="416"/>
    </row>
    <row r="18" spans="1:8" ht="14.25">
      <c r="A18" s="392"/>
      <c r="B18" s="417"/>
      <c r="C18" s="393"/>
      <c r="D18" s="393"/>
      <c r="E18" s="418"/>
      <c r="F18" s="393"/>
      <c r="G18" s="393"/>
      <c r="H18" s="394"/>
    </row>
    <row r="19" spans="1:8" ht="14.25">
      <c r="A19" s="392"/>
      <c r="B19" s="417"/>
      <c r="C19" s="393"/>
      <c r="D19" s="419" t="s">
        <v>199</v>
      </c>
      <c r="E19" s="420" t="s">
        <v>200</v>
      </c>
      <c r="F19" s="419" t="s">
        <v>201</v>
      </c>
      <c r="G19" s="581" t="s">
        <v>202</v>
      </c>
      <c r="H19" s="582"/>
    </row>
    <row r="20" spans="1:8" ht="14.25">
      <c r="A20" s="392"/>
      <c r="B20" s="421" t="s">
        <v>198</v>
      </c>
      <c r="C20" s="393"/>
      <c r="D20" s="422">
        <v>6</v>
      </c>
      <c r="E20" s="423">
        <v>3.27</v>
      </c>
      <c r="F20" s="448">
        <f>E12</f>
        <v>2080</v>
      </c>
      <c r="G20" s="583">
        <f>E20*(F20/D20)</f>
        <v>1133.6000000000001</v>
      </c>
      <c r="H20" s="584"/>
    </row>
    <row r="21" spans="1:8" ht="14.4" thickBot="1">
      <c r="A21" s="392"/>
      <c r="B21" s="424"/>
      <c r="C21" s="425"/>
      <c r="D21" s="425"/>
      <c r="E21" s="426"/>
      <c r="F21" s="425"/>
      <c r="G21" s="425"/>
      <c r="H21" s="427"/>
    </row>
    <row r="22" spans="1:8" ht="14.4" thickBot="1">
      <c r="A22" s="392"/>
      <c r="B22" s="428"/>
      <c r="C22" s="393"/>
      <c r="D22" s="393"/>
      <c r="E22" s="418"/>
      <c r="F22" s="393"/>
      <c r="G22" s="393"/>
      <c r="H22" s="394"/>
    </row>
    <row r="23" spans="1:8" ht="14.25">
      <c r="A23" s="392"/>
      <c r="B23" s="585" t="s">
        <v>218</v>
      </c>
      <c r="C23" s="586"/>
      <c r="D23" s="586"/>
      <c r="E23" s="445"/>
      <c r="F23" s="594" t="s">
        <v>219</v>
      </c>
      <c r="G23" s="594"/>
      <c r="H23" s="595"/>
    </row>
    <row r="24" spans="1:8" ht="14.4" thickBot="1">
      <c r="A24" s="429"/>
      <c r="B24" s="446">
        <v>1</v>
      </c>
      <c r="C24" s="425"/>
      <c r="D24" s="425"/>
      <c r="E24" s="426"/>
      <c r="F24" s="425"/>
      <c r="G24" s="430"/>
      <c r="H24" s="431">
        <f>G20*B24</f>
        <v>1133.6000000000001</v>
      </c>
    </row>
  </sheetData>
  <mergeCells count="10">
    <mergeCell ref="G19:H19"/>
    <mergeCell ref="G20:H20"/>
    <mergeCell ref="B23:D23"/>
    <mergeCell ref="A1:H1"/>
    <mergeCell ref="B8:D8"/>
    <mergeCell ref="B9:D9"/>
    <mergeCell ref="B10:D10"/>
    <mergeCell ref="B11:D11"/>
    <mergeCell ref="B12:D12"/>
    <mergeCell ref="F23:H23"/>
  </mergeCells>
  <printOptions/>
  <pageMargins left="0.511811024" right="0.511811024" top="0.787401575" bottom="0.787401575" header="0.31496062" footer="0.3149606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Copia</dc:creator>
  <cp:keywords/>
  <dc:description/>
  <cp:lastModifiedBy>CLESIO FIDENCIO</cp:lastModifiedBy>
  <cp:lastPrinted>2019-03-13T15:50:39Z</cp:lastPrinted>
  <dcterms:created xsi:type="dcterms:W3CDTF">2013-07-18T12:26:35Z</dcterms:created>
  <dcterms:modified xsi:type="dcterms:W3CDTF">2019-03-14T10:16:16Z</dcterms:modified>
  <cp:category/>
  <cp:version/>
  <cp:contentType/>
  <cp:contentStatus/>
</cp:coreProperties>
</file>