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120" yWindow="1290" windowWidth="11340" windowHeight="8970" tabRatio="825" firstSheet="1" activeTab="4"/>
  </bookViews>
  <sheets>
    <sheet name="P. BDI -1 " sheetId="28" state="hidden" r:id="rId1"/>
    <sheet name="P. BDI -2" sheetId="20" r:id="rId2"/>
    <sheet name="QCI" sheetId="21" r:id="rId3"/>
    <sheet name="Orçamento" sheetId="14" r:id="rId4"/>
    <sheet name="CRON" sheetId="22" r:id="rId5"/>
    <sheet name="cotação" sheetId="23" state="hidden" r:id="rId6"/>
    <sheet name="Plan1" sheetId="29" state="hidden" r:id="rId7"/>
  </sheets>
  <definedNames>
    <definedName name="_xlnm._FilterDatabase" localSheetId="5" hidden="1">'cotação'!$A$6:$B$69</definedName>
    <definedName name="_xlnm.Print_Area" localSheetId="5">'cotação'!$A$1:$I$38</definedName>
    <definedName name="_xlnm.Print_Area" localSheetId="4">'CRON'!$A$2:$R$62</definedName>
    <definedName name="_xlnm.Print_Area" localSheetId="3">'Orçamento'!$A$2:$H$508</definedName>
    <definedName name="_xlnm.Print_Area" localSheetId="0">'P. BDI -1 '!$A$2:$F$48</definedName>
    <definedName name="_xlnm.Print_Area" localSheetId="1">'P. BDI -2'!$A$2:$F$48</definedName>
    <definedName name="_xlnm.Print_Area" localSheetId="2">'QCI'!$A$2:$H$79</definedName>
  </definedNames>
  <calcPr calcId="152511"/>
</workbook>
</file>

<file path=xl/sharedStrings.xml><?xml version="1.0" encoding="utf-8"?>
<sst xmlns="http://schemas.openxmlformats.org/spreadsheetml/2006/main" count="1051" uniqueCount="379">
  <si>
    <t>TOTAL DO GRUPO:</t>
  </si>
  <si>
    <t>TOTAL: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</si>
  <si>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</si>
  <si>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</si>
  <si>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</si>
  <si>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</si>
  <si>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</si>
  <si>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</si>
  <si>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</si>
  <si>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</si>
  <si>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</si>
  <si>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</si>
  <si>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</si>
  <si>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</si>
  <si>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</si>
  <si>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</si>
  <si>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</si>
  <si>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</si>
  <si>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</si>
  <si>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</si>
  <si>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</si>
  <si>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</si>
  <si>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</si>
  <si>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</si>
  <si>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</si>
  <si>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</si>
  <si>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</si>
  <si>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</si>
  <si>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</si>
  <si>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</si>
  <si>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</si>
  <si>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</si>
  <si>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</si>
  <si>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</si>
  <si>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</si>
  <si>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</si>
  <si>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</si>
  <si>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</si>
  <si>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</si>
  <si>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</si>
  <si>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</si>
  <si>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</si>
  <si>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</si>
  <si>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</si>
  <si>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</si>
  <si>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</si>
  <si>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</si>
  <si>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</si>
  <si>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</si>
  <si>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UM</t>
  </si>
  <si>
    <t>ITEM .</t>
  </si>
  <si>
    <t>DESCRIÇÃO</t>
  </si>
  <si>
    <t>VALOR UNIT.</t>
  </si>
  <si>
    <t>QUANT.</t>
  </si>
  <si>
    <t>VALOR UNIT C/ BDI</t>
  </si>
  <si>
    <t>TOTAL</t>
  </si>
  <si>
    <t>VALOR TOTAL DA OBRA COM BDI: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</si>
  <si>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</si>
  <si>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</si>
  <si>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</si>
  <si>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</si>
  <si>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</si>
  <si>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</si>
  <si>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</si>
  <si>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</si>
  <si>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</si>
  <si>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</si>
  <si>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</si>
  <si>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</si>
  <si>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</si>
  <si>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</si>
  <si>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</si>
  <si>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</si>
  <si>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</si>
  <si>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</si>
  <si>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</si>
  <si>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</si>
  <si>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</si>
  <si>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</si>
  <si>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</si>
  <si>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</si>
  <si>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</si>
  <si>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</si>
  <si>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</si>
  <si>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</si>
  <si>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</si>
  <si>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</si>
  <si>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</si>
  <si>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</si>
  <si>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</si>
  <si>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</si>
  <si>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</si>
  <si>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</si>
  <si>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Transporte e instalação - Rotativa (prof. até 350 m)</t>
  </si>
  <si>
    <t>ud</t>
  </si>
  <si>
    <t>DN 216 (8 1/2")</t>
  </si>
  <si>
    <t>m</t>
  </si>
  <si>
    <t>DN 152 (6")</t>
  </si>
  <si>
    <t>CIMENTAÇÃO DO POÇO</t>
  </si>
  <si>
    <t>Fornecimento e aplicação de argamassa de cimento e areia</t>
  </si>
  <si>
    <t>m³</t>
  </si>
  <si>
    <t>Profundidade até 100,00 m</t>
  </si>
  <si>
    <t>TESTE DE VAZÃO</t>
  </si>
  <si>
    <t>h</t>
  </si>
  <si>
    <t>MOVIMENTO DE TERRA</t>
  </si>
  <si>
    <t>ESCAVAÇÃO MANUAL DE VALAS</t>
  </si>
  <si>
    <t>Em terra compacta, prof. 0 m &lt; h &lt;= 1 m</t>
  </si>
  <si>
    <t>m3</t>
  </si>
  <si>
    <t>ESCAVAÇÃO MANUAL, NÃO EM VALAS, EM QUALQUER TIPO DE SOLO, EXCETO ROCHA</t>
  </si>
  <si>
    <t>Profundidade 0 m &lt; h &lt;= 1 m</t>
  </si>
  <si>
    <t>ATERRO/REATERRO EM VALAS E CAVAS</t>
  </si>
  <si>
    <t>Manual</t>
  </si>
  <si>
    <t>FUNDAÇÕES E ESTRUTURAS</t>
  </si>
  <si>
    <t>CONCRETO CONVENCIONAL</t>
  </si>
  <si>
    <t>Não estrutural</t>
  </si>
  <si>
    <t>REVESTIMENTO E TRATAMENTO DE SUPERFÍCIE</t>
  </si>
  <si>
    <t>PINTURA</t>
  </si>
  <si>
    <t>Esmalte sintético</t>
  </si>
  <si>
    <t>m2</t>
  </si>
  <si>
    <t>INSTALAÇÕES DE PRODUÇÃO</t>
  </si>
  <si>
    <t>INSTALAÇÃO DE CONJUNTO MOTO BOMBA</t>
  </si>
  <si>
    <t>SERVIÇOS DIVERSOS</t>
  </si>
  <si>
    <t>OUTROS SERVIÇOS</t>
  </si>
  <si>
    <t>MATERIAL DE FERRO GALVANIZADO</t>
  </si>
  <si>
    <t>CURVA FG</t>
  </si>
  <si>
    <t>REF. Sanepar</t>
  </si>
  <si>
    <t>MATERIAL DE PVC - ÁGUA</t>
  </si>
  <si>
    <t>OUTROS MATERIAIS</t>
  </si>
  <si>
    <t>DIVERSOS</t>
  </si>
  <si>
    <t>Bucha redução FG 1" x 1/2"</t>
  </si>
  <si>
    <t>Bujão FG 1/2"</t>
  </si>
  <si>
    <t>FECHAMENTO</t>
  </si>
  <si>
    <t>PAREDE</t>
  </si>
  <si>
    <t>Alvenaria de tijolo furado 1 vez</t>
  </si>
  <si>
    <t>INSTALAÇÃO DE DOSADOR</t>
  </si>
  <si>
    <t>CAIXA DE ALVENARIA</t>
  </si>
  <si>
    <t>ITENS COMPLEMENTARES</t>
  </si>
  <si>
    <t>Montagem de tubos e conexões PVC JR 3/4"</t>
  </si>
  <si>
    <t>Montagem de tubos e conexões PVC JR 1/2"</t>
  </si>
  <si>
    <t>Mangueira flexível 1/2"</t>
  </si>
  <si>
    <t>Adaptador p/ mangueira 1/2"</t>
  </si>
  <si>
    <t>Niple pvc rosca 1/2"</t>
  </si>
  <si>
    <t>União pvc rosca 1/2"</t>
  </si>
  <si>
    <t>Cotovelo pvc rosca 90º 1/2"</t>
  </si>
  <si>
    <t>Bomba dosadora eletromagnética, conforme especificação</t>
  </si>
  <si>
    <t>.6</t>
  </si>
  <si>
    <t>MONTAGEM DE TUBULAÇÃO</t>
  </si>
  <si>
    <t>.7</t>
  </si>
  <si>
    <t>ESTACA MOLDADA "IN LOCO"</t>
  </si>
  <si>
    <t>Perfuração manual Ø 20 cm (5 tf)</t>
  </si>
  <si>
    <t>FORMA P/ FUNDAÇÃO E BALDRAME</t>
  </si>
  <si>
    <t>Plana em madeira não aparelhada</t>
  </si>
  <si>
    <t>ARMADURA</t>
  </si>
  <si>
    <t>Em aço CA-25</t>
  </si>
  <si>
    <t>kg</t>
  </si>
  <si>
    <t>Tubo e conexão FG JR DN 2"</t>
  </si>
  <si>
    <t>Mecânico</t>
  </si>
  <si>
    <t>ASSENTAMENTOS</t>
  </si>
  <si>
    <t>TUBULAÇÃO DE PVC, RPVC, PVC DEFOFO, PRFV, JE - PARA ÁGUA</t>
  </si>
  <si>
    <t>TUBULAÇÃO DE PVC, JS</t>
  </si>
  <si>
    <t>TUBO PVC</t>
  </si>
  <si>
    <t>OUTROS</t>
  </si>
  <si>
    <t>LDA - LIGAÇÕES DOMICILIARES DE ÁGUA</t>
  </si>
  <si>
    <t>LIGAÇÕES PREDIAIS</t>
  </si>
  <si>
    <t>No passeio sem pavimento</t>
  </si>
  <si>
    <t>Cotovelo 90º pvc rosca 3/4" c/ reforço</t>
  </si>
  <si>
    <t>Profundidade 1 m &lt; h &lt;= 2 m</t>
  </si>
  <si>
    <t>COMPACTAÇÃO NÃO EM VALAS</t>
  </si>
  <si>
    <t>Sem controle do GC</t>
  </si>
  <si>
    <t>FORMA PARA VIGA, PILAR E PAREDE</t>
  </si>
  <si>
    <t>Alvenaria de tijolo furado 1/2 vez</t>
  </si>
  <si>
    <t>COBERTURA</t>
  </si>
  <si>
    <t>ESQUADRIA DE MADEIRA</t>
  </si>
  <si>
    <t>Porta de 1 folha lisa de 0,80 x 2,10 m</t>
  </si>
  <si>
    <t>PISO, SOLEIRA E DEGRAU</t>
  </si>
  <si>
    <t>PAREDE, TETO E BEIRAL</t>
  </si>
  <si>
    <t>Chapisco fino, traço 1:3 em parede</t>
  </si>
  <si>
    <t>Emboço, traço 1:3:8 em parede</t>
  </si>
  <si>
    <t>Reboco, cal e areia traço 1:3 em parede</t>
  </si>
  <si>
    <t>URBANIZAÇÃO</t>
  </si>
  <si>
    <t>VEDAÇÃO E PROTEÇÃO DE ÁREAS</t>
  </si>
  <si>
    <t>Cerca de arame farpado com 14 fios</t>
  </si>
  <si>
    <t>Portão para veículos</t>
  </si>
  <si>
    <t>PAISAGISMO</t>
  </si>
  <si>
    <t>Plantio de grama em leiva</t>
  </si>
  <si>
    <t>PLACA DE OBRA</t>
  </si>
  <si>
    <t>INSTALAÇÕES ELÉTRICAS (SERVIÇOS E MATERIAIS)</t>
  </si>
  <si>
    <t>MÊS °10</t>
  </si>
  <si>
    <t>MÊS °11</t>
  </si>
  <si>
    <t xml:space="preserve">Saneamento Rural </t>
  </si>
  <si>
    <t xml:space="preserve">Linha São Valentim </t>
  </si>
  <si>
    <t>Codig</t>
  </si>
  <si>
    <t xml:space="preserve">Especificação </t>
  </si>
  <si>
    <t>Med.</t>
  </si>
  <si>
    <t>COTAÇÃO DE MERCADO</t>
  </si>
  <si>
    <t>Tomador: Prefeitura Municipal de Dois Vizinhos - PR</t>
  </si>
  <si>
    <t>Sanepar</t>
  </si>
  <si>
    <t>PERFURAÇÃO ROTATIVA (ATÉ 350 m) - ROCHAS SEDIMENTARES CONSOLIDADAS - RSC</t>
  </si>
  <si>
    <t>FORNECIMENTO E INSTALAÇÃO DE REVESTIMENTO COM TUBO LISO DIN 2440, AÇO PRETO</t>
  </si>
  <si>
    <t>FORNECIMENTO E INSTALAÇÃO DE TAMPA DE PROTEÇÃO EM FERRO GALVANIZADO</t>
  </si>
  <si>
    <t>INSTALAÇÃO DE CONJUNTO MOTO-BOMBA PARA TESTE DE VAZÃO</t>
  </si>
  <si>
    <t>Recuperação de nível</t>
  </si>
  <si>
    <t>2.1</t>
  </si>
  <si>
    <t>Submerso até    6 CV a 25 CV - Posicionamento</t>
  </si>
  <si>
    <t>Execução de roscas em tubo FG  ate 3"</t>
  </si>
  <si>
    <t>2.2</t>
  </si>
  <si>
    <t>Sinapi</t>
  </si>
  <si>
    <t>Luva FG com rosca BSP 1 1/2"</t>
  </si>
  <si>
    <t>Tubo FG classe média c/ costura DIN 2440/NBR 5580 classe media  DN 1.1/2"</t>
  </si>
  <si>
    <t>M</t>
  </si>
  <si>
    <t>Tubo PVC JS NBR 5648 DE DN 20</t>
  </si>
  <si>
    <t>und</t>
  </si>
  <si>
    <t>2.3</t>
  </si>
  <si>
    <t>2.4</t>
  </si>
  <si>
    <t>2.5</t>
  </si>
  <si>
    <t>m²</t>
  </si>
  <si>
    <t>Camada de regularização com argamassa desempenada sem impermeabilizante</t>
  </si>
  <si>
    <t>CAPTAÇÃO SUBTERRÂNEA DE ÁGUA, TRATAMENTO E CASA TIPO "E"</t>
  </si>
  <si>
    <t>3.1</t>
  </si>
  <si>
    <t>Até          25 m³</t>
  </si>
  <si>
    <t>REVESTIMENTO E TRATAMENTO DE SUPERFÍCIE TUBO</t>
  </si>
  <si>
    <t>3.2</t>
  </si>
  <si>
    <t xml:space="preserve">VAI PARA BOMBA </t>
  </si>
  <si>
    <t>3.4</t>
  </si>
  <si>
    <t>RAP - RESERVATORIO APOIADO 20 M³</t>
  </si>
  <si>
    <t xml:space="preserve">Portão para pedestres </t>
  </si>
  <si>
    <t xml:space="preserve">ESTAÇÃO ELEVATORIA  EET - 1 </t>
  </si>
  <si>
    <t>Horizontal até              10 CV</t>
  </si>
  <si>
    <t>Reservatório de 20m³ em fibra de vidro com tampa, conforme espec</t>
  </si>
  <si>
    <t>VEM DO POÇO</t>
  </si>
  <si>
    <t>Reservatório de 5m³ em fibra de vidro com tampa, conforme espec</t>
  </si>
  <si>
    <t>VAI PRA RAP 05M³</t>
  </si>
  <si>
    <t>RAP - RESERVATORIO APOIADO 05 M³</t>
  </si>
  <si>
    <t>Bucha de Redução 1.1/2"x 1"</t>
  </si>
  <si>
    <t>Bucha de Redução 1.1/2"</t>
  </si>
  <si>
    <t>.3</t>
  </si>
  <si>
    <t>.4</t>
  </si>
  <si>
    <t>4.1</t>
  </si>
  <si>
    <t>4.2</t>
  </si>
  <si>
    <t>4.3</t>
  </si>
  <si>
    <t>4.4</t>
  </si>
  <si>
    <t>Adaptador PVC JE PBA bolsa / rosca DN 50"</t>
  </si>
  <si>
    <t>.5</t>
  </si>
  <si>
    <t>5.1</t>
  </si>
  <si>
    <t>5.2</t>
  </si>
  <si>
    <t>5.4</t>
  </si>
  <si>
    <t xml:space="preserve">RDA - REDE DE DISTRIBUIÇÃO DE ÁGUA </t>
  </si>
  <si>
    <t>ESCAVAÇÃO MECÂNICA DE VALAS EM QUALQUER TIPO DE SOLO, EXCETO ROCHA</t>
  </si>
  <si>
    <t xml:space="preserve">Profundidade 0 m &lt; h &lt;= 2 m </t>
  </si>
  <si>
    <t>DN     50</t>
  </si>
  <si>
    <t>Tubo PVC JS NBR 5648 DE 32 mm</t>
  </si>
  <si>
    <t xml:space="preserve">LIGAÇÃO PREDIAL DE ÁGUA COM FORNECIMENTO TOTAL DE MATERIAIS PELA CONTRATADA - </t>
  </si>
  <si>
    <t>RAMAL DN 15 PEAD, CAVALETE DN ¾" PVC - REDE PVC OU F°F°</t>
  </si>
  <si>
    <t>7.1</t>
  </si>
  <si>
    <t>7.2</t>
  </si>
  <si>
    <t xml:space="preserve">Empreendimento: Saneamento Rural </t>
  </si>
  <si>
    <t xml:space="preserve">Local da Obra: Comunidade São Valemtim </t>
  </si>
  <si>
    <t>INSTALAÇÃO DE RESERVATORIO</t>
  </si>
  <si>
    <t>Fornecimento e instalação de placa de obra padrão funasa, com dimensões de 2,0m x 1,50m</t>
  </si>
  <si>
    <t>8.</t>
  </si>
  <si>
    <t>Montagem de edutor de 1 1/2"</t>
  </si>
  <si>
    <t>Corte de tubo - FD, Aço e FG</t>
  </si>
  <si>
    <t>Montagem de tubo pvc js dn 20 eletroduto cabo da bomba</t>
  </si>
  <si>
    <t>Niple duplo FG 1 1/2"</t>
  </si>
  <si>
    <t>Curva FG 90º fêmea 1 1/2"</t>
  </si>
  <si>
    <t>Registro de gaveta EB 387 PB 145 CL 125 rosca BSP Ø 1 1/2"</t>
  </si>
  <si>
    <t>Fornecimento de bomba submersa, conforme especificação. Q=5,00m³/h; Hmt=162,83mca.</t>
  </si>
  <si>
    <t>Tubo e conexão FG JR 1 1/4" a 2"</t>
  </si>
  <si>
    <t>Adaptador com flange rosca BSP p/ caixa 1 1/2"</t>
  </si>
  <si>
    <t>União FG c/ assento cônico de bronze 1 1/2"</t>
  </si>
  <si>
    <t>Te FG rosca BSP 1 1/2"</t>
  </si>
  <si>
    <t>Te red FG com rosca BSP 1 1/2"x1"</t>
  </si>
  <si>
    <t>Válvula de retenção horizontal Ø 1 1/2"</t>
  </si>
  <si>
    <t>Luva RD FG Rosca BSP 1 1/2x 1 1/4"</t>
  </si>
  <si>
    <t>Niple duplo red FG 1 1/4 - 3/4"</t>
  </si>
  <si>
    <t>Bucha de red FG com rosca BSP 1 1/2".1 1/4"</t>
  </si>
  <si>
    <t>Bucha de red FG com rosca BSP 1 1/4".1/2"</t>
  </si>
  <si>
    <t>Adaptador PVC je bolsa/roscan 1" 32mm</t>
  </si>
  <si>
    <t>UN</t>
  </si>
  <si>
    <t>Luva de Redução PVC DN 50x32mm para rede de agua(NBR 10351)</t>
  </si>
  <si>
    <t xml:space="preserve">Hidrometro 5,00m3/H, D=3/4" </t>
  </si>
  <si>
    <t>Adaptador pvc p/ pead  DN 20 x 3/4"</t>
  </si>
  <si>
    <t>KIT CAVALETE</t>
  </si>
  <si>
    <t>Registro de pressão DN 3/4" roscavel</t>
  </si>
  <si>
    <t>unid</t>
  </si>
  <si>
    <t xml:space="preserve">Torneira de Jardim em latao 3/4 </t>
  </si>
  <si>
    <t>Dosador de coluna</t>
  </si>
  <si>
    <t>Caixa de passagem em alvenaria de tijolos, com tampa de concreto, dimensões 400 x 400 x 400mm</t>
  </si>
  <si>
    <t>Tubo PVC JS NBR 5648   DE 25 mm 3/4"</t>
  </si>
  <si>
    <t>Tubo PVC JS NBR 5648   DE 32 mm 1/2"</t>
  </si>
  <si>
    <t>Colar de tomada PVC  DN   50  1/2"</t>
  </si>
  <si>
    <t>Colar de tomada 50 x 3/4" c/ registro</t>
  </si>
  <si>
    <t>Tubo PVC JS NBR 5648   DE 20 mm</t>
  </si>
  <si>
    <t>Reservatório de fibra de vidro 250 l</t>
  </si>
  <si>
    <t>fck = 15 MPa</t>
  </si>
  <si>
    <t>Reboco, cal e areia traço 1:3 em parede calfino</t>
  </si>
  <si>
    <t>Diam. 32 mm</t>
  </si>
  <si>
    <t>Te PVC JE BBB PBA DN    50</t>
  </si>
  <si>
    <t>Te PVC JS   32 mm</t>
  </si>
  <si>
    <t>Curva PVC 90º JE PBA  DN  50</t>
  </si>
  <si>
    <t>Cap PVC JS   32 mm</t>
  </si>
  <si>
    <t>Colar de tomada PVC  DN   32  3/4"</t>
  </si>
  <si>
    <t>Colar de tomada PVC  DN   50  3/4"</t>
  </si>
  <si>
    <t>Cavalete 3/4", rede PEAD no passeio</t>
  </si>
  <si>
    <t>74209/001</t>
  </si>
  <si>
    <t>Torneira PVC rosca externa 3/4"</t>
  </si>
  <si>
    <t>00001C</t>
  </si>
  <si>
    <t>00002C</t>
  </si>
  <si>
    <t>00003C</t>
  </si>
  <si>
    <t>00004C</t>
  </si>
  <si>
    <t>00005C</t>
  </si>
  <si>
    <t>00006C</t>
  </si>
  <si>
    <t>00007C</t>
  </si>
  <si>
    <t>00008C</t>
  </si>
  <si>
    <t>00009C</t>
  </si>
  <si>
    <t>00010C</t>
  </si>
  <si>
    <t>00011C</t>
  </si>
  <si>
    <t>00012C</t>
  </si>
  <si>
    <t>Conjunto moto-bomba horizontal, conforme especificação. Q=2,50m3 Hmt=83,38mca</t>
  </si>
  <si>
    <t>BDI - Bonificações e Despesas Indiretas (MATERIAIS)</t>
  </si>
  <si>
    <t>BDI - Bonificações e Despesas Indiretas (SERVIÇOS)</t>
  </si>
  <si>
    <t>BDI c/ desoneração: SERVIÇOS</t>
  </si>
  <si>
    <t xml:space="preserve">BDI c/ desoneração: MATERIAIS </t>
  </si>
  <si>
    <t xml:space="preserve">PERFURAÇÃO DE POÇO </t>
  </si>
  <si>
    <t xml:space="preserve">CANTEIRO DE OBRAS </t>
  </si>
  <si>
    <t>POÇOS PROFUNDOS BDI: 27,58%</t>
  </si>
  <si>
    <t>CAPTAÇÃO SUBTERRÂNEA DE ÁGUA-SERVIÇOS BDI: 27,58%</t>
  </si>
  <si>
    <t xml:space="preserve"> TRATAMENTO - SERVIÇOS  BDI: 27,58%</t>
  </si>
  <si>
    <t>CASA DE TRATAMENTO TIPO "E" (CONSTRUÇÃO) BDI: 27,58%</t>
  </si>
  <si>
    <t>CAPTAÇÃO SUBTERRÂNEA DE ÁGUA-MATERIAIS BDI:17,728%</t>
  </si>
  <si>
    <t xml:space="preserve"> TRATAMENTO - MATERIAIS BDI:17,728%</t>
  </si>
  <si>
    <t>SERVIÇOS, RAP 20m³  BDI: 27,58%</t>
  </si>
  <si>
    <t>BASE PARA RAP de 20m³  BDI: 27,58%</t>
  </si>
  <si>
    <t>MATERIAIS  -RAP 20m³  BDI:17,728%</t>
  </si>
  <si>
    <t>MATERIAIS  - EET 1, RAP 20m³  BDI:17,728%</t>
  </si>
  <si>
    <t>SERVIÇOS, EET 1, RAP 05m³  BDI: 27,58%</t>
  </si>
  <si>
    <t>EET1 - CASA DE PROTEÇÃO DA BOMBA  BDI: 27,58%</t>
  </si>
  <si>
    <t>BASE PARA RAP de 05m³ (anexo a EET1)  BDI: 27,58%</t>
  </si>
  <si>
    <t>SERVIÇOS, RAP 05m³ BDI: 27,58%</t>
  </si>
  <si>
    <t>BASE PARA RAP de 05m³  BDI: 27,58%</t>
  </si>
  <si>
    <t>MATERIAIS  -RAP 05m³ BDI:17,728%</t>
  </si>
  <si>
    <t>RDA - SERVIÇOS BDI: 27,58%</t>
  </si>
  <si>
    <t>RDA - MATERIAIS BDI:17,728%</t>
  </si>
  <si>
    <t>LDA -  SERVIÇOS BDI: 27,58%</t>
  </si>
  <si>
    <t>DIVERSOS BDI: 27,58%</t>
  </si>
  <si>
    <t>LDA - SERVIÇOS BDI:17,728%</t>
  </si>
  <si>
    <t>Fornecimento de materiais para instalação do quadro de comando e sistema eletrico da EET1, conforme quantitativo específico.</t>
  </si>
  <si>
    <t>Fornecimento de mão de obra para instalação do quadro de comando e sistema eletrico da EET1, conforme quantitativo específico.</t>
  </si>
  <si>
    <t>Fornecimento de materiais para instalação do quadro de comando e sistema eletrico da CBS 01, conforme quantitativo específico.</t>
  </si>
  <si>
    <t>Fornecimento de mao de obra para instalação do quadro de comando e sistema eletrico da CBS 01, conforme quantitativo específico.</t>
  </si>
  <si>
    <t>SERVIÇOS BDI: 27,58%</t>
  </si>
  <si>
    <t>MATERIAIS  BDI:17,728%</t>
  </si>
  <si>
    <t>VALOR SERVIÇOS :</t>
  </si>
  <si>
    <t>VALOR MATERIAIS :</t>
  </si>
  <si>
    <t>VALOR BDI SERVIÇOS :</t>
  </si>
  <si>
    <t>VALOR BDI MATERIAIS :</t>
  </si>
  <si>
    <t>9.</t>
  </si>
  <si>
    <t>Ramal PEAD DE DN 20</t>
  </si>
  <si>
    <t>74253/1</t>
  </si>
  <si>
    <t>Impermebilização Emulsão de asfalto (hidroasfalto)</t>
  </si>
  <si>
    <t>Tubo FG classe média c/ costura DIN 2440/NBR 5580 classe media  DN 1.1/4 DN 32"</t>
  </si>
  <si>
    <t>Tubo FG classe média c/ costura DIN 2440/NBR 5580 classe media  DN 2" DN 50"</t>
  </si>
  <si>
    <t>Luva fg com rosca BSP DN 2" 50mm</t>
  </si>
  <si>
    <t>Luva fg com rosca BSP DN 1.1/4" 32mm</t>
  </si>
  <si>
    <t>Cabo de cobre, têmpera mole, seção retangular, isolamento 0,75 KV, PVC 70 oC, tipo Eledeep plastichumbo, para uso em bomba submersa. 3x16mm² -</t>
  </si>
  <si>
    <t>Aplicação manual de Fundo selador em paredes e laje internas e externas.</t>
  </si>
  <si>
    <t>Aplicação manual de pintura texturizada acrilica em paredes e lajes uma cor</t>
  </si>
  <si>
    <t>Laje Pré-moldada Para forro, vão até 4,00 metros</t>
  </si>
  <si>
    <t>Laje pré-moldada Para forro, vão até 4,00 metros</t>
  </si>
  <si>
    <t>% ITEM</t>
  </si>
  <si>
    <t>Custo R$/ml</t>
  </si>
  <si>
    <t>Curva PVC 90º JE PBA  DN 32</t>
  </si>
  <si>
    <t>Enc. Sociais Desonerados: 88,33%(Hora)50,42%(Mês)</t>
  </si>
  <si>
    <t>Tubo PVC JEI PBA CL 20 NBR 5647 DN 50</t>
  </si>
  <si>
    <t xml:space="preserve">EMLIFOZ LIMPEZA E CONSERVAÇÃO </t>
  </si>
  <si>
    <t>Valor Unit Medio .</t>
  </si>
  <si>
    <t xml:space="preserve">CAZENGE ENGENHARIA E CONSTRUTORA </t>
  </si>
  <si>
    <t>CBO CONSTRUTORA BRASILEIRA DE OBRAS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</si>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</sst>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_);\(&quot;R$ &quot;#,##0\)"/>
    <numFmt numFmtId="165" formatCode="_(&quot;R$ &quot;* #,##0.00_);_(&quot;R$ &quot;* \(#,##0.00\);_(&quot;R$ &quot;* &quot;-&quot;??_);_(@_)"/>
    <numFmt numFmtId="166" formatCode="###,###,##0.00"/>
    <numFmt numFmtId="167" formatCode="&quot;( &quot;0&quot; )&quot;"/>
    <numFmt numFmtId="168" formatCode="###,###,##0.000"/>
  </numFmts>
  <fonts count="25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MS Sans Serif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/>
      <right style="medium">
        <color indexed="9"/>
      </right>
      <top/>
      <bottom style="medium">
        <color indexed="9"/>
      </bottom>
    </border>
    <border>
      <left/>
      <right/>
      <top style="thin"/>
      <bottom/>
    </border>
    <border>
      <left style="hair"/>
      <right style="hair"/>
      <top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>
        <color indexed="9"/>
      </left>
      <right/>
      <top style="thin"/>
      <bottom style="medium">
        <color indexed="9"/>
      </bottom>
    </border>
    <border>
      <left/>
      <right/>
      <top style="thin"/>
      <bottom style="medium">
        <color indexed="9"/>
      </bottom>
    </border>
    <border>
      <left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5">
    <xf numFmtId="0" fontId="0" fillId="0" borderId="0" xfId="0"/>
    <xf numFmtId="1" fontId="0" fillId="0" borderId="1" xfId="0" applyNumberFormat="1" applyFont="1" applyFill="1" applyBorder="1" applyAlignment="1" applyProtection="1">
      <alignment horizontal="center"/>
      <protection/>
    </xf>
    <xf numFmtId="167" fontId="2" fillId="0" borderId="2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10" fontId="1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1" fontId="0" fillId="0" borderId="1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right" vertical="top"/>
      <protection/>
    </xf>
    <xf numFmtId="10" fontId="0" fillId="0" borderId="6" xfId="0" applyNumberFormat="1" applyFont="1" applyBorder="1" applyAlignment="1" applyProtection="1">
      <alignment vertical="top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0" fontId="6" fillId="3" borderId="9" xfId="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 vertical="center" wrapText="1"/>
      <protection/>
    </xf>
    <xf numFmtId="10" fontId="3" fillId="0" borderId="8" xfId="0" applyNumberFormat="1" applyFont="1" applyFill="1" applyBorder="1" applyAlignment="1" applyProtection="1">
      <alignment horizontal="center" vertical="center"/>
      <protection/>
    </xf>
    <xf numFmtId="10" fontId="3" fillId="0" borderId="11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10" fillId="4" borderId="12" xfId="0" applyNumberFormat="1" applyFont="1" applyFill="1" applyBorder="1" applyAlignment="1" applyProtection="1">
      <alignment horizontal="center" vertical="center"/>
      <protection/>
    </xf>
    <xf numFmtId="10" fontId="3" fillId="0" borderId="13" xfId="0" applyNumberFormat="1" applyFont="1" applyFill="1" applyBorder="1" applyAlignment="1" applyProtection="1">
      <alignment horizontal="center" vertical="center"/>
      <protection/>
    </xf>
    <xf numFmtId="10" fontId="3" fillId="0" borderId="1" xfId="0" applyNumberFormat="1" applyFont="1" applyFill="1" applyBorder="1" applyAlignment="1" applyProtection="1">
      <alignment horizontal="center" vertical="center"/>
      <protection/>
    </xf>
    <xf numFmtId="10" fontId="3" fillId="0" borderId="14" xfId="0" applyNumberFormat="1" applyFont="1" applyFill="1" applyBorder="1" applyAlignment="1" applyProtection="1">
      <alignment horizontal="center" vertical="center"/>
      <protection/>
    </xf>
    <xf numFmtId="10" fontId="3" fillId="0" borderId="15" xfId="0" applyNumberFormat="1" applyFont="1" applyFill="1" applyBorder="1" applyAlignment="1" applyProtection="1">
      <alignment horizontal="center" vertical="center"/>
      <protection/>
    </xf>
    <xf numFmtId="10" fontId="3" fillId="0" borderId="16" xfId="0" applyNumberFormat="1" applyFont="1" applyFill="1" applyBorder="1" applyAlignment="1" applyProtection="1">
      <alignment horizontal="center"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6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19" xfId="0" applyNumberFormat="1" applyFont="1" applyFill="1" applyBorder="1" applyAlignment="1" applyProtection="1">
      <alignment horizontal="center" vertical="center"/>
      <protection/>
    </xf>
    <xf numFmtId="10" fontId="10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2" borderId="1" xfId="0" applyNumberFormat="1" applyFont="1" applyFill="1" applyBorder="1" applyAlignment="1" applyProtection="1">
      <alignment horizontal="left" vertical="center" indent="2"/>
      <protection locked="0"/>
    </xf>
    <xf numFmtId="14" fontId="2" fillId="2" borderId="1" xfId="0" applyNumberFormat="1" applyFont="1" applyFill="1" applyBorder="1" applyAlignment="1" applyProtection="1">
      <alignment horizontal="left" vertical="center" indent="2"/>
      <protection locked="0"/>
    </xf>
    <xf numFmtId="10" fontId="2" fillId="2" borderId="1" xfId="27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  <protection/>
    </xf>
    <xf numFmtId="0" fontId="4" fillId="0" borderId="9" xfId="0" applyFont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wrapText="1"/>
      <protection/>
    </xf>
    <xf numFmtId="0" fontId="4" fillId="0" borderId="9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1" fillId="0" borderId="9" xfId="0" applyFont="1" applyFill="1" applyBorder="1" applyAlignment="1" applyProtection="1">
      <alignment horizontal="left" wrapText="1"/>
      <protection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/>
    </xf>
    <xf numFmtId="14" fontId="0" fillId="0" borderId="0" xfId="0" applyNumberFormat="1"/>
    <xf numFmtId="0" fontId="6" fillId="3" borderId="23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2" borderId="5" xfId="0" applyNumberFormat="1" applyFont="1" applyFill="1" applyBorder="1" applyAlignment="1" applyProtection="1">
      <alignment horizontal="right" vertical="top"/>
      <protection locked="0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10" fontId="10" fillId="4" borderId="12" xfId="0" applyNumberFormat="1" applyFont="1" applyFill="1" applyBorder="1" applyAlignment="1" applyProtection="1">
      <alignment horizontal="center" vertical="center"/>
      <protection locked="0"/>
    </xf>
    <xf numFmtId="10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27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27" applyNumberFormat="1" applyFont="1" applyAlignment="1" applyProtection="1">
      <alignment horizontal="center" vertical="center"/>
      <protection/>
    </xf>
    <xf numFmtId="10" fontId="0" fillId="0" borderId="0" xfId="27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2" borderId="1" xfId="0" applyNumberFormat="1" applyFont="1" applyFill="1" applyBorder="1" applyAlignment="1" applyProtection="1">
      <alignment horizontal="left" vertical="center" indent="2"/>
      <protection/>
    </xf>
    <xf numFmtId="1" fontId="2" fillId="2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17" fillId="5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21" xfId="0" applyBorder="1" applyProtection="1">
      <protection/>
    </xf>
    <xf numFmtId="166" fontId="4" fillId="0" borderId="22" xfId="0" applyNumberFormat="1" applyFont="1" applyFill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6" fontId="4" fillId="0" borderId="9" xfId="0" applyNumberFormat="1" applyFont="1" applyFill="1" applyBorder="1" applyAlignment="1" applyProtection="1">
      <alignment horizontal="right"/>
      <protection locked="0"/>
    </xf>
    <xf numFmtId="166" fontId="4" fillId="0" borderId="21" xfId="0" applyNumberFormat="1" applyFont="1" applyBorder="1" applyAlignment="1" applyProtection="1">
      <alignment vertical="center"/>
      <protection locked="0"/>
    </xf>
    <xf numFmtId="166" fontId="4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166" fontId="0" fillId="0" borderId="0" xfId="0" applyNumberFormat="1" applyProtection="1">
      <protection/>
    </xf>
    <xf numFmtId="166" fontId="16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1" xfId="0" applyNumberFormat="1" applyFont="1" applyFill="1" applyBorder="1" applyAlignment="1" applyProtection="1">
      <alignment horizontal="left" vertical="center" wrapText="1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166" fontId="2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6" borderId="19" xfId="0" applyFont="1" applyFill="1" applyBorder="1" applyAlignment="1" applyProtection="1">
      <alignment/>
      <protection/>
    </xf>
    <xf numFmtId="0" fontId="1" fillId="6" borderId="19" xfId="0" applyFont="1" applyFill="1" applyBorder="1" applyAlignment="1" applyProtection="1">
      <alignment wrapText="1"/>
      <protection/>
    </xf>
    <xf numFmtId="0" fontId="4" fillId="6" borderId="19" xfId="0" applyFont="1" applyFill="1" applyBorder="1" applyAlignment="1" applyProtection="1">
      <alignment/>
      <protection/>
    </xf>
    <xf numFmtId="166" fontId="4" fillId="6" borderId="19" xfId="0" applyNumberFormat="1" applyFont="1" applyFill="1" applyBorder="1" applyAlignment="1" applyProtection="1">
      <alignment/>
      <protection/>
    </xf>
    <xf numFmtId="166" fontId="1" fillId="6" borderId="19" xfId="0" applyNumberFormat="1" applyFont="1" applyFill="1" applyBorder="1" applyAlignment="1" applyProtection="1">
      <alignment/>
      <protection/>
    </xf>
    <xf numFmtId="166" fontId="1" fillId="6" borderId="19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Protection="1">
      <protection/>
    </xf>
    <xf numFmtId="166" fontId="4" fillId="0" borderId="22" xfId="0" applyNumberFormat="1" applyFont="1" applyFill="1" applyBorder="1" applyAlignment="1" applyProtection="1">
      <alignment/>
      <protection/>
    </xf>
    <xf numFmtId="0" fontId="4" fillId="0" borderId="26" xfId="0" applyFont="1" applyBorder="1" applyProtection="1">
      <protection/>
    </xf>
    <xf numFmtId="0" fontId="4" fillId="0" borderId="13" xfId="0" applyFont="1" applyBorder="1" applyProtection="1"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wrapText="1"/>
      <protection/>
    </xf>
    <xf numFmtId="166" fontId="4" fillId="0" borderId="1" xfId="0" applyNumberFormat="1" applyFont="1" applyFill="1" applyBorder="1" applyAlignment="1" applyProtection="1">
      <alignment/>
      <protection/>
    </xf>
    <xf numFmtId="166" fontId="4" fillId="0" borderId="1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Protection="1"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wrapText="1"/>
      <protection/>
    </xf>
    <xf numFmtId="166" fontId="1" fillId="0" borderId="1" xfId="0" applyNumberFormat="1" applyFont="1" applyFill="1" applyBorder="1" applyAlignment="1" applyProtection="1">
      <alignment/>
      <protection/>
    </xf>
    <xf numFmtId="166" fontId="1" fillId="0" borderId="1" xfId="0" applyNumberFormat="1" applyFont="1" applyFill="1" applyBorder="1" applyAlignment="1" applyProtection="1">
      <alignment horizontal="right"/>
      <protection/>
    </xf>
    <xf numFmtId="166" fontId="1" fillId="0" borderId="22" xfId="0" applyNumberFormat="1" applyFont="1" applyFill="1" applyBorder="1" applyAlignment="1" applyProtection="1">
      <alignment horizontal="right"/>
      <protection/>
    </xf>
    <xf numFmtId="166" fontId="1" fillId="0" borderId="27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/>
    </xf>
    <xf numFmtId="0" fontId="4" fillId="0" borderId="13" xfId="0" applyFont="1" applyFill="1" applyBorder="1" applyProtection="1">
      <protection/>
    </xf>
    <xf numFmtId="0" fontId="0" fillId="7" borderId="0" xfId="0" applyFill="1" applyProtection="1">
      <protection/>
    </xf>
    <xf numFmtId="0" fontId="1" fillId="0" borderId="13" xfId="0" applyFont="1" applyBorder="1" applyProtection="1">
      <protection/>
    </xf>
    <xf numFmtId="0" fontId="0" fillId="0" borderId="0" xfId="0" applyFill="1" applyProtection="1">
      <protection/>
    </xf>
    <xf numFmtId="0" fontId="4" fillId="0" borderId="29" xfId="0" applyFont="1" applyFill="1" applyBorder="1" applyAlignment="1" applyProtection="1">
      <alignment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6" fontId="4" fillId="0" borderId="27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wrapText="1"/>
      <protection/>
    </xf>
    <xf numFmtId="166" fontId="4" fillId="0" borderId="9" xfId="0" applyNumberFormat="1" applyFont="1" applyFill="1" applyBorder="1" applyAlignment="1" applyProtection="1">
      <alignment horizontal="right"/>
      <protection/>
    </xf>
    <xf numFmtId="166" fontId="4" fillId="0" borderId="9" xfId="0" applyNumberFormat="1" applyFont="1" applyFill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166" fontId="4" fillId="6" borderId="19" xfId="0" applyNumberFormat="1" applyFont="1" applyFill="1" applyBorder="1" applyAlignment="1" applyProtection="1">
      <alignment horizontal="right"/>
      <protection/>
    </xf>
    <xf numFmtId="166" fontId="1" fillId="6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wrapText="1"/>
      <protection/>
    </xf>
    <xf numFmtId="0" fontId="1" fillId="0" borderId="28" xfId="0" applyFont="1" applyFill="1" applyBorder="1" applyAlignment="1" applyProtection="1">
      <alignment/>
      <protection/>
    </xf>
    <xf numFmtId="166" fontId="1" fillId="0" borderId="9" xfId="0" applyNumberFormat="1" applyFont="1" applyFill="1" applyBorder="1" applyAlignment="1" applyProtection="1">
      <alignment horizontal="right"/>
      <protection/>
    </xf>
    <xf numFmtId="166" fontId="1" fillId="0" borderId="9" xfId="0" applyNumberFormat="1" applyFont="1" applyFill="1" applyBorder="1" applyAlignment="1" applyProtection="1">
      <alignment horizontal="center"/>
      <protection/>
    </xf>
    <xf numFmtId="166" fontId="1" fillId="0" borderId="22" xfId="0" applyNumberFormat="1" applyFont="1" applyFill="1" applyBorder="1" applyAlignment="1" applyProtection="1">
      <alignment horizontal="center"/>
      <protection/>
    </xf>
    <xf numFmtId="166" fontId="1" fillId="0" borderId="27" xfId="0" applyNumberFormat="1" applyFont="1" applyFill="1" applyBorder="1" applyAlignment="1" applyProtection="1">
      <alignment horizontal="center"/>
      <protection/>
    </xf>
    <xf numFmtId="2" fontId="4" fillId="0" borderId="9" xfId="0" applyNumberFormat="1" applyFont="1" applyFill="1" applyBorder="1" applyAlignment="1" applyProtection="1">
      <alignment/>
      <protection/>
    </xf>
    <xf numFmtId="166" fontId="1" fillId="0" borderId="1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wrapText="1"/>
      <protection/>
    </xf>
    <xf numFmtId="166" fontId="4" fillId="0" borderId="1" xfId="0" applyNumberFormat="1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0" fontId="4" fillId="0" borderId="28" xfId="0" applyFont="1" applyBorder="1" applyProtection="1">
      <protection/>
    </xf>
    <xf numFmtId="166" fontId="4" fillId="0" borderId="9" xfId="0" applyNumberFormat="1" applyFont="1" applyFill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vertical="center"/>
      <protection/>
    </xf>
    <xf numFmtId="10" fontId="4" fillId="0" borderId="22" xfId="27" applyNumberFormat="1" applyFont="1" applyFill="1" applyBorder="1" applyAlignment="1" applyProtection="1">
      <alignment horizontal="center"/>
      <protection locked="0"/>
    </xf>
    <xf numFmtId="10" fontId="4" fillId="0" borderId="1" xfId="27" applyNumberFormat="1" applyFont="1" applyFill="1" applyBorder="1" applyAlignment="1" applyProtection="1">
      <alignment horizontal="center"/>
      <protection locked="0"/>
    </xf>
    <xf numFmtId="10" fontId="4" fillId="0" borderId="22" xfId="27" applyNumberFormat="1" applyFont="1" applyFill="1" applyBorder="1" applyAlignment="1" applyProtection="1">
      <alignment horizontal="center"/>
      <protection/>
    </xf>
    <xf numFmtId="10" fontId="4" fillId="0" borderId="27" xfId="27" applyNumberFormat="1" applyFont="1" applyFill="1" applyBorder="1" applyAlignment="1" applyProtection="1">
      <alignment horizontal="center"/>
      <protection/>
    </xf>
    <xf numFmtId="10" fontId="4" fillId="0" borderId="1" xfId="27" applyNumberFormat="1" applyFont="1" applyFill="1" applyBorder="1" applyAlignment="1" applyProtection="1">
      <alignment horizontal="center"/>
      <protection/>
    </xf>
    <xf numFmtId="10" fontId="4" fillId="0" borderId="9" xfId="27" applyNumberFormat="1" applyFont="1" applyFill="1" applyBorder="1" applyAlignment="1" applyProtection="1">
      <alignment horizontal="center"/>
      <protection/>
    </xf>
    <xf numFmtId="10" fontId="4" fillId="0" borderId="11" xfId="27" applyNumberFormat="1" applyFont="1" applyFill="1" applyBorder="1" applyAlignment="1" applyProtection="1">
      <alignment horizontal="center"/>
      <protection/>
    </xf>
    <xf numFmtId="166" fontId="4" fillId="0" borderId="16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0" xfId="0" applyBorder="1" applyProtection="1">
      <protection/>
    </xf>
    <xf numFmtId="0" fontId="0" fillId="0" borderId="31" xfId="0" applyBorder="1" applyProtection="1">
      <protection/>
    </xf>
    <xf numFmtId="0" fontId="2" fillId="0" borderId="32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3" xfId="0" applyFont="1" applyBorder="1" applyProtection="1">
      <protection/>
    </xf>
    <xf numFmtId="0" fontId="0" fillId="0" borderId="25" xfId="0" applyBorder="1" applyProtection="1">
      <protection/>
    </xf>
    <xf numFmtId="0" fontId="0" fillId="0" borderId="34" xfId="0" applyBorder="1" applyProtection="1"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wrapText="1"/>
      <protection/>
    </xf>
    <xf numFmtId="168" fontId="4" fillId="0" borderId="19" xfId="0" applyNumberFormat="1" applyFont="1" applyFill="1" applyBorder="1" applyAlignment="1" applyProtection="1">
      <alignment horizontal="center"/>
      <protection/>
    </xf>
    <xf numFmtId="166" fontId="4" fillId="0" borderId="19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Protection="1">
      <protection/>
    </xf>
    <xf numFmtId="4" fontId="0" fillId="0" borderId="0" xfId="0" applyNumberFormat="1" applyProtection="1">
      <protection/>
    </xf>
    <xf numFmtId="0" fontId="15" fillId="0" borderId="0" xfId="0" applyFont="1" applyAlignment="1" applyProtection="1">
      <alignment vertical="center"/>
      <protection/>
    </xf>
    <xf numFmtId="0" fontId="6" fillId="3" borderId="35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3" borderId="23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2" fillId="2" borderId="24" xfId="0" applyNumberFormat="1" applyFont="1" applyFill="1" applyBorder="1" applyAlignment="1" applyProtection="1">
      <alignment horizontal="center" vertical="center"/>
      <protection/>
    </xf>
    <xf numFmtId="1" fontId="2" fillId="2" borderId="40" xfId="0" applyNumberFormat="1" applyFont="1" applyFill="1" applyBorder="1" applyAlignment="1" applyProtection="1">
      <alignment horizontal="center" vertical="center"/>
      <protection/>
    </xf>
    <xf numFmtId="1" fontId="2" fillId="2" borderId="29" xfId="0" applyNumberFormat="1" applyFont="1" applyFill="1" applyBorder="1" applyAlignment="1" applyProtection="1">
      <alignment horizontal="center" vertical="center"/>
      <protection/>
    </xf>
    <xf numFmtId="14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2" borderId="29" xfId="0" applyNumberFormat="1" applyFont="1" applyFill="1" applyBorder="1" applyAlignment="1" applyProtection="1">
      <alignment horizontal="center" vertical="center"/>
      <protection/>
    </xf>
    <xf numFmtId="10" fontId="2" fillId="0" borderId="41" xfId="0" applyNumberFormat="1" applyFont="1" applyBorder="1" applyAlignment="1" applyProtection="1">
      <alignment horizontal="center"/>
      <protection/>
    </xf>
    <xf numFmtId="10" fontId="2" fillId="0" borderId="36" xfId="0" applyNumberFormat="1" applyFont="1" applyBorder="1" applyAlignment="1" applyProtection="1">
      <alignment horizontal="center"/>
      <protection/>
    </xf>
    <xf numFmtId="10" fontId="2" fillId="0" borderId="37" xfId="0" applyNumberFormat="1" applyFont="1" applyBorder="1" applyAlignment="1" applyProtection="1">
      <alignment horizontal="center"/>
      <protection/>
    </xf>
    <xf numFmtId="10" fontId="2" fillId="0" borderId="41" xfId="0" applyNumberFormat="1" applyFont="1" applyBorder="1" applyAlignment="1" applyProtection="1">
      <alignment horizontal="distributed" vertical="top"/>
      <protection/>
    </xf>
    <xf numFmtId="0" fontId="2" fillId="0" borderId="36" xfId="0" applyFont="1" applyBorder="1" applyAlignment="1" applyProtection="1">
      <alignment horizontal="distributed" vertical="top"/>
      <protection/>
    </xf>
    <xf numFmtId="0" fontId="2" fillId="0" borderId="37" xfId="0" applyFont="1" applyBorder="1" applyAlignment="1" applyProtection="1">
      <alignment horizontal="distributed" vertical="top"/>
      <protection/>
    </xf>
    <xf numFmtId="0" fontId="6" fillId="3" borderId="42" xfId="0" applyFont="1" applyFill="1" applyBorder="1" applyAlignment="1" applyProtection="1">
      <alignment horizontal="center" vertical="center"/>
      <protection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40" xfId="0" applyNumberFormat="1" applyFont="1" applyFill="1" applyBorder="1" applyAlignment="1" applyProtection="1">
      <alignment horizontal="center" vertical="center"/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14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NumberFormat="1" applyFont="1" applyFill="1" applyBorder="1" applyAlignment="1" applyProtection="1">
      <alignment horizontal="center" vertical="center"/>
      <protection locked="0"/>
    </xf>
    <xf numFmtId="10" fontId="4" fillId="0" borderId="22" xfId="27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3" fontId="2" fillId="2" borderId="14" xfId="0" applyNumberFormat="1" applyFont="1" applyFill="1" applyBorder="1" applyAlignment="1" applyProtection="1">
      <alignment horizontal="right" vertical="center"/>
      <protection/>
    </xf>
    <xf numFmtId="3" fontId="2" fillId="2" borderId="13" xfId="0" applyNumberFormat="1" applyFont="1" applyFill="1" applyBorder="1" applyAlignment="1" applyProtection="1">
      <alignment horizontal="right" vertical="center"/>
      <protection/>
    </xf>
    <xf numFmtId="165" fontId="2" fillId="2" borderId="14" xfId="20" applyFont="1" applyFill="1" applyBorder="1" applyAlignment="1" applyProtection="1">
      <alignment horizontal="right" vertical="center"/>
      <protection/>
    </xf>
    <xf numFmtId="165" fontId="2" fillId="2" borderId="13" xfId="20" applyFont="1" applyFill="1" applyBorder="1" applyAlignment="1" applyProtection="1">
      <alignment horizontal="right" vertical="center"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166" fontId="4" fillId="0" borderId="22" xfId="0" applyNumberFormat="1" applyFont="1" applyFill="1" applyBorder="1" applyAlignment="1" applyProtection="1">
      <alignment horizontal="center"/>
      <protection/>
    </xf>
    <xf numFmtId="10" fontId="4" fillId="0" borderId="1" xfId="27" applyNumberFormat="1" applyFont="1" applyFill="1" applyBorder="1" applyAlignment="1" applyProtection="1">
      <alignment horizontal="center"/>
      <protection/>
    </xf>
    <xf numFmtId="0" fontId="17" fillId="5" borderId="19" xfId="0" applyFont="1" applyFill="1" applyBorder="1" applyAlignment="1" applyProtection="1">
      <alignment horizontal="right" vertical="center" wrapText="1"/>
      <protection/>
    </xf>
    <xf numFmtId="166" fontId="4" fillId="0" borderId="9" xfId="0" applyNumberFormat="1" applyFont="1" applyFill="1" applyBorder="1" applyAlignment="1" applyProtection="1">
      <alignment horizontal="center"/>
      <protection/>
    </xf>
    <xf numFmtId="166" fontId="17" fillId="5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10" fontId="17" fillId="5" borderId="19" xfId="0" applyNumberFormat="1" applyFont="1" applyFill="1" applyBorder="1" applyAlignment="1" applyProtection="1">
      <alignment horizontal="center" vertical="center" wrapText="1"/>
      <protection/>
    </xf>
    <xf numFmtId="0" fontId="1" fillId="6" borderId="19" xfId="0" applyFont="1" applyFill="1" applyBorder="1" applyAlignment="1" applyProtection="1">
      <alignment horizontal="right"/>
      <protection/>
    </xf>
    <xf numFmtId="4" fontId="2" fillId="2" borderId="14" xfId="0" applyNumberFormat="1" applyFont="1" applyFill="1" applyBorder="1" applyAlignment="1" applyProtection="1">
      <alignment horizontal="right" vertical="center"/>
      <protection/>
    </xf>
    <xf numFmtId="4" fontId="2" fillId="2" borderId="13" xfId="0" applyNumberFormat="1" applyFont="1" applyFill="1" applyBorder="1" applyAlignment="1" applyProtection="1">
      <alignment horizontal="right" vertical="center"/>
      <protection/>
    </xf>
    <xf numFmtId="166" fontId="4" fillId="0" borderId="24" xfId="0" applyNumberFormat="1" applyFont="1" applyFill="1" applyBorder="1" applyAlignment="1" applyProtection="1">
      <alignment horizontal="center"/>
      <protection/>
    </xf>
    <xf numFmtId="166" fontId="4" fillId="0" borderId="29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 wrapText="1" indent="2"/>
      <protection/>
    </xf>
    <xf numFmtId="0" fontId="4" fillId="0" borderId="29" xfId="0" applyFont="1" applyFill="1" applyBorder="1" applyAlignment="1" applyProtection="1">
      <alignment horizontal="left" wrapText="1" indent="2"/>
      <protection/>
    </xf>
    <xf numFmtId="10" fontId="4" fillId="0" borderId="43" xfId="27" applyNumberFormat="1" applyFont="1" applyFill="1" applyBorder="1" applyAlignment="1" applyProtection="1">
      <alignment horizontal="center" vertical="center"/>
      <protection/>
    </xf>
    <xf numFmtId="10" fontId="4" fillId="0" borderId="44" xfId="27" applyNumberFormat="1" applyFont="1" applyFill="1" applyBorder="1" applyAlignment="1" applyProtection="1">
      <alignment horizontal="center" vertical="center"/>
      <protection/>
    </xf>
    <xf numFmtId="10" fontId="4" fillId="0" borderId="45" xfId="27" applyNumberFormat="1" applyFont="1" applyFill="1" applyBorder="1" applyAlignment="1" applyProtection="1">
      <alignment horizontal="center" vertical="center"/>
      <protection/>
    </xf>
    <xf numFmtId="0" fontId="17" fillId="5" borderId="19" xfId="0" applyFont="1" applyFill="1" applyBorder="1" applyAlignment="1" applyProtection="1">
      <alignment horizontal="right" vertical="center" wrapText="1" indent="2"/>
      <protection/>
    </xf>
    <xf numFmtId="166" fontId="4" fillId="0" borderId="46" xfId="0" applyNumberFormat="1" applyFont="1" applyFill="1" applyBorder="1" applyAlignment="1" applyProtection="1">
      <alignment horizontal="center"/>
      <protection/>
    </xf>
    <xf numFmtId="166" fontId="4" fillId="0" borderId="16" xfId="0" applyNumberFormat="1" applyFont="1" applyFill="1" applyBorder="1" applyAlignment="1" applyProtection="1">
      <alignment horizontal="center"/>
      <protection/>
    </xf>
    <xf numFmtId="10" fontId="4" fillId="0" borderId="47" xfId="27" applyNumberFormat="1" applyFont="1" applyFill="1" applyBorder="1" applyAlignment="1" applyProtection="1">
      <alignment horizontal="center"/>
      <protection/>
    </xf>
    <xf numFmtId="10" fontId="4" fillId="0" borderId="11" xfId="27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left" wrapText="1" indent="2"/>
      <protection/>
    </xf>
    <xf numFmtId="0" fontId="4" fillId="0" borderId="22" xfId="0" applyFont="1" applyFill="1" applyBorder="1" applyAlignment="1" applyProtection="1">
      <alignment horizontal="left" wrapText="1" indent="2"/>
      <protection/>
    </xf>
    <xf numFmtId="0" fontId="2" fillId="0" borderId="48" xfId="0" applyFont="1" applyBorder="1" applyAlignment="1" applyProtection="1">
      <alignment horizontal="center" wrapText="1"/>
      <protection/>
    </xf>
    <xf numFmtId="0" fontId="2" fillId="0" borderId="49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  <cellStyle name="Normal 2" xfId="22"/>
    <cellStyle name="Normal 2 2" xfId="23"/>
    <cellStyle name="Normal 3" xfId="24"/>
    <cellStyle name="Normal 4" xfId="25"/>
    <cellStyle name="Normal 5" xfId="26"/>
    <cellStyle name="Porcentagem" xfId="27"/>
    <cellStyle name="Porcentagem 2" xfId="28"/>
    <cellStyle name="Porcentagem 3" xfId="29"/>
    <cellStyle name="Separador de milhares 2" xfId="30"/>
    <cellStyle name="Separador de milhares 2 2" xfId="31"/>
  </cellStyles>
  <dxfs count="50"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  <condense val="0"/>
        <extend val="0"/>
      </font>
      <border>
        <left style="hair"/>
        <right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 val="0"/>
        <color auto="1"/>
        <condense val="0"/>
        <extend val="0"/>
      </font>
      <fill>
        <patternFill>
          <bgColor indexed="26"/>
        </patternFill>
      </fill>
      <border/>
    </dxf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  <condense val="0"/>
        <extend val="0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ndense val="0"/>
        <extend val="0"/>
      </font>
      <border/>
    </dxf>
    <dxf>
      <font>
        <condense val="0"/>
        <extend val="0"/>
      </font>
      <border/>
    </dxf>
    <dxf>
      <font>
        <b/>
        <i val="0"/>
        <color auto="1"/>
        <condense val="0"/>
        <extend val="0"/>
      </font>
      <fill>
        <patternFill>
          <bgColor indexed="26"/>
        </patternFill>
      </fill>
      <border/>
    </dxf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  <condense val="0"/>
        <extend val="0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ndense val="0"/>
        <extend val="0"/>
      </font>
      <border/>
    </dxf>
    <dxf>
      <font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view="pageBreakPreview" zoomScaleSheetLayoutView="100" workbookViewId="0" topLeftCell="A34">
      <selection activeCell="A1" sqref="A1:XFD1048576"/>
    </sheetView>
  </sheetViews>
  <sheetFormatPr defaultColWidth="9.140625" defaultRowHeight="12.75"/>
  <cols>
    <col min="1" max="1" width="1.7109375" style="33" customWidth="1"/>
    <col min="2" max="2" width="24.421875" style="33" bestFit="1" customWidth="1"/>
    <col min="3" max="5" width="10.7109375" style="33" customWidth="1"/>
    <col min="6" max="6" width="17.7109375" style="18" customWidth="1"/>
    <col min="7" max="7" width="9.140625" style="33" customWidth="1"/>
    <col min="8" max="8" width="11.28125" style="33" hidden="1" customWidth="1"/>
    <col min="9" max="9" width="12.8515625" style="33" hidden="1" customWidth="1"/>
    <col min="10" max="10" width="11.7109375" style="33" hidden="1" customWidth="1"/>
    <col min="11" max="11" width="9.140625" style="33" hidden="1" customWidth="1"/>
    <col min="12" max="18" width="9.140625" style="33" customWidth="1"/>
    <col min="19" max="19" width="9.140625" style="64" customWidth="1"/>
    <col min="20" max="20" width="9.140625" style="65" customWidth="1"/>
    <col min="21" max="16384" width="9.140625" style="33" customWidth="1"/>
  </cols>
  <sheetData>
    <row r="1" ht="35.25" customHeight="1">
      <c r="B1" s="63" t="s">
        <v>42</v>
      </c>
    </row>
    <row r="2" spans="2:20" s="66" customFormat="1" ht="32.25" customHeight="1">
      <c r="B2" s="247" t="s">
        <v>319</v>
      </c>
      <c r="C2" s="247"/>
      <c r="D2" s="247"/>
      <c r="E2" s="247"/>
      <c r="F2" s="247"/>
      <c r="S2" s="67"/>
      <c r="T2" s="68"/>
    </row>
    <row r="3" spans="2:20" s="8" customFormat="1" ht="12.75">
      <c r="B3" s="8" t="s">
        <v>37</v>
      </c>
      <c r="C3" s="248" t="s">
        <v>38</v>
      </c>
      <c r="D3" s="249"/>
      <c r="E3" s="249"/>
      <c r="F3" s="250"/>
      <c r="S3" s="69"/>
      <c r="T3" s="70"/>
    </row>
    <row r="4" spans="2:20" s="8" customFormat="1" ht="12.75">
      <c r="B4" s="8" t="s">
        <v>2</v>
      </c>
      <c r="C4" s="248" t="s">
        <v>39</v>
      </c>
      <c r="D4" s="249"/>
      <c r="E4" s="249"/>
      <c r="F4" s="250"/>
      <c r="S4" s="69"/>
      <c r="T4" s="70"/>
    </row>
    <row r="5" spans="2:20" s="8" customFormat="1" ht="12.75">
      <c r="B5" s="71" t="s">
        <v>3</v>
      </c>
      <c r="C5" s="248" t="s">
        <v>189</v>
      </c>
      <c r="D5" s="249"/>
      <c r="E5" s="249"/>
      <c r="F5" s="250"/>
      <c r="S5" s="69"/>
      <c r="T5" s="70"/>
    </row>
    <row r="6" spans="2:20" s="55" customFormat="1" ht="13.5" customHeight="1">
      <c r="B6" s="55" t="s">
        <v>43</v>
      </c>
      <c r="C6" s="248" t="s">
        <v>190</v>
      </c>
      <c r="D6" s="249"/>
      <c r="E6" s="249"/>
      <c r="F6" s="250"/>
      <c r="S6" s="72"/>
      <c r="T6" s="73"/>
    </row>
    <row r="7" spans="2:20" s="55" customFormat="1" ht="13.5" customHeight="1">
      <c r="B7" s="55" t="s">
        <v>45</v>
      </c>
      <c r="C7" s="248" t="s">
        <v>40</v>
      </c>
      <c r="D7" s="249"/>
      <c r="E7" s="249"/>
      <c r="F7" s="250"/>
      <c r="S7" s="72"/>
      <c r="T7" s="73"/>
    </row>
    <row r="8" spans="2:20" s="55" customFormat="1" ht="13.5" customHeight="1">
      <c r="B8" s="55" t="s">
        <v>41</v>
      </c>
      <c r="C8" s="248" t="s">
        <v>40</v>
      </c>
      <c r="D8" s="249"/>
      <c r="E8" s="249"/>
      <c r="F8" s="250"/>
      <c r="S8" s="72"/>
      <c r="T8" s="73"/>
    </row>
    <row r="9" spans="2:20" s="55" customFormat="1" ht="12.75">
      <c r="B9" s="55" t="s">
        <v>46</v>
      </c>
      <c r="C9" s="251" t="s">
        <v>40</v>
      </c>
      <c r="D9" s="252"/>
      <c r="E9" s="252"/>
      <c r="F9" s="253"/>
      <c r="S9" s="72"/>
      <c r="T9" s="73"/>
    </row>
    <row r="10" spans="3:20" s="55" customFormat="1" ht="12.75">
      <c r="C10" s="74"/>
      <c r="D10" s="75"/>
      <c r="E10" s="75"/>
      <c r="F10" s="75"/>
      <c r="S10" s="72"/>
      <c r="T10" s="73"/>
    </row>
    <row r="11" spans="2:20" s="55" customFormat="1" ht="24.75" customHeight="1">
      <c r="B11" s="5" t="s">
        <v>4</v>
      </c>
      <c r="C11" s="6">
        <v>6</v>
      </c>
      <c r="D11" s="7">
        <f>IF(C11&gt;0,IF(C11&lt;7,,"&lt;--- Insira valor entre 1 e 6"),"&lt;--- Insira valor entre 1 e 6")</f>
        <v>0</v>
      </c>
      <c r="E11" s="8"/>
      <c r="F11" s="9"/>
      <c r="S11" s="72"/>
      <c r="T11" s="73"/>
    </row>
    <row r="12" spans="2:20" s="55" customFormat="1" ht="12.75">
      <c r="B12" s="10" t="s">
        <v>5</v>
      </c>
      <c r="C12" s="1">
        <v>1</v>
      </c>
      <c r="D12" s="254" t="s">
        <v>6</v>
      </c>
      <c r="E12" s="255"/>
      <c r="F12" s="256"/>
      <c r="S12" s="72"/>
      <c r="T12" s="73"/>
    </row>
    <row r="13" spans="2:20" s="55" customFormat="1" ht="25.5">
      <c r="B13" s="10" t="s">
        <v>7</v>
      </c>
      <c r="C13" s="11">
        <v>2</v>
      </c>
      <c r="D13" s="2">
        <f>IF(D14&lt;&gt;0,0,"( X )")</f>
        <v>0</v>
      </c>
      <c r="E13" s="12" t="s">
        <v>8</v>
      </c>
      <c r="F13" s="13"/>
      <c r="S13" s="72"/>
      <c r="T13" s="73"/>
    </row>
    <row r="14" spans="2:20" s="55" customFormat="1" ht="51">
      <c r="B14" s="10" t="s">
        <v>9</v>
      </c>
      <c r="C14" s="11">
        <v>3</v>
      </c>
      <c r="D14" s="14" t="s">
        <v>57</v>
      </c>
      <c r="E14" s="15" t="s">
        <v>10</v>
      </c>
      <c r="F14" s="16"/>
      <c r="S14" s="72"/>
      <c r="T14" s="73"/>
    </row>
    <row r="15" spans="2:20" s="55" customFormat="1" ht="51">
      <c r="B15" s="10" t="s">
        <v>11</v>
      </c>
      <c r="C15" s="11">
        <v>4</v>
      </c>
      <c r="D15" s="257" t="s">
        <v>12</v>
      </c>
      <c r="E15" s="258"/>
      <c r="F15" s="259"/>
      <c r="S15" s="72"/>
      <c r="T15" s="73"/>
    </row>
    <row r="16" spans="2:20" s="55" customFormat="1" ht="25.5">
      <c r="B16" s="10" t="s">
        <v>13</v>
      </c>
      <c r="C16" s="11">
        <v>5</v>
      </c>
      <c r="D16" s="3">
        <f>IF(D17&lt;&gt;0,0,"( X )")</f>
        <v>0</v>
      </c>
      <c r="E16" s="12" t="s">
        <v>14</v>
      </c>
      <c r="F16" s="13"/>
      <c r="S16" s="72"/>
      <c r="T16" s="73"/>
    </row>
    <row r="17" spans="2:20" s="55" customFormat="1" ht="25.5">
      <c r="B17" s="10" t="s">
        <v>15</v>
      </c>
      <c r="C17" s="11">
        <v>6</v>
      </c>
      <c r="D17" s="14" t="s">
        <v>57</v>
      </c>
      <c r="E17" s="15" t="s">
        <v>16</v>
      </c>
      <c r="F17" s="16"/>
      <c r="S17" s="72"/>
      <c r="T17" s="73"/>
    </row>
    <row r="18" spans="2:20" s="55" customFormat="1" ht="12.75">
      <c r="B18" s="17"/>
      <c r="C18" s="8"/>
      <c r="D18" s="8"/>
      <c r="E18" s="8"/>
      <c r="F18" s="9"/>
      <c r="S18" s="72"/>
      <c r="T18" s="73"/>
    </row>
    <row r="19" spans="2:10" ht="15.75" customHeight="1">
      <c r="B19" s="18"/>
      <c r="C19" s="260" t="s">
        <v>17</v>
      </c>
      <c r="D19" s="260"/>
      <c r="E19" s="260"/>
      <c r="H19" s="76" t="s">
        <v>61</v>
      </c>
      <c r="I19" s="77">
        <f>F21</f>
        <v>0.0345</v>
      </c>
      <c r="J19" s="76"/>
    </row>
    <row r="20" spans="2:20" s="78" customFormat="1" ht="31.5">
      <c r="B20" s="19" t="s">
        <v>18</v>
      </c>
      <c r="C20" s="20" t="s">
        <v>19</v>
      </c>
      <c r="D20" s="20" t="s">
        <v>20</v>
      </c>
      <c r="E20" s="20" t="s">
        <v>21</v>
      </c>
      <c r="F20" s="21" t="s">
        <v>22</v>
      </c>
      <c r="H20" s="79" t="s">
        <v>62</v>
      </c>
      <c r="I20" s="80">
        <f>F22</f>
        <v>0.0048</v>
      </c>
      <c r="J20" s="79"/>
      <c r="S20" s="81"/>
      <c r="T20" s="82"/>
    </row>
    <row r="21" spans="2:19" ht="15.75">
      <c r="B21" s="53" t="s">
        <v>23</v>
      </c>
      <c r="C21" s="22">
        <v>0.015</v>
      </c>
      <c r="D21" s="23">
        <v>0.0345</v>
      </c>
      <c r="E21" s="24">
        <v>0.0449</v>
      </c>
      <c r="F21" s="25">
        <f>D21</f>
        <v>0.0345</v>
      </c>
      <c r="G21" s="83" t="str">
        <f>IF(F21=0,"",IF(F21&lt;C21,"Atenção, observar os intervalos!",IF(F21&gt;E21,"Atenção, observar os intervalos!","")))</f>
        <v/>
      </c>
      <c r="H21" s="76" t="s">
        <v>63</v>
      </c>
      <c r="I21" s="77">
        <f>I20</f>
        <v>0.0048</v>
      </c>
      <c r="J21" s="76"/>
      <c r="R21" s="65"/>
      <c r="S21" s="65"/>
    </row>
    <row r="22" spans="2:19" ht="15.75">
      <c r="B22" s="53" t="s">
        <v>24</v>
      </c>
      <c r="C22" s="26">
        <v>0.003</v>
      </c>
      <c r="D22" s="27">
        <v>0.0048</v>
      </c>
      <c r="E22" s="28">
        <v>0.0082</v>
      </c>
      <c r="F22" s="25">
        <f>D22</f>
        <v>0.0048</v>
      </c>
      <c r="G22" s="83" t="str">
        <f>IF(F22=0,"",IF(F22&lt;C22,"Atenção, observar os intervalos!",IF(F22&gt;E22,"Atenção, observar os intervalos!","")))</f>
        <v/>
      </c>
      <c r="H22" s="76" t="s">
        <v>64</v>
      </c>
      <c r="I22" s="77">
        <f aca="true" t="shared" si="0" ref="I22:I27">F23</f>
        <v>0.0085</v>
      </c>
      <c r="J22" s="76"/>
      <c r="R22" s="65"/>
      <c r="S22" s="65"/>
    </row>
    <row r="23" spans="2:19" ht="15.75">
      <c r="B23" s="53" t="s">
        <v>25</v>
      </c>
      <c r="C23" s="26">
        <v>0.0056</v>
      </c>
      <c r="D23" s="27">
        <v>0.0085</v>
      </c>
      <c r="E23" s="28">
        <v>0.0089</v>
      </c>
      <c r="F23" s="25">
        <f>D23</f>
        <v>0.0085</v>
      </c>
      <c r="G23" s="83" t="str">
        <f>IF(F23=0,"",IF(F23&lt;C23,"Atenção, observar os intervalos!",IF(F23&gt;E23,"Atenção, observar os intervalos!","")))</f>
        <v/>
      </c>
      <c r="H23" s="76" t="s">
        <v>65</v>
      </c>
      <c r="I23" s="77">
        <f t="shared" si="0"/>
        <v>0.0085</v>
      </c>
      <c r="J23" s="84"/>
      <c r="R23" s="65"/>
      <c r="S23" s="65"/>
    </row>
    <row r="24" spans="2:19" ht="15.75">
      <c r="B24" s="53" t="s">
        <v>26</v>
      </c>
      <c r="C24" s="26">
        <v>0.0085</v>
      </c>
      <c r="D24" s="27">
        <v>0.0085</v>
      </c>
      <c r="E24" s="28">
        <v>0.0111</v>
      </c>
      <c r="F24" s="25">
        <f>D24</f>
        <v>0.0085</v>
      </c>
      <c r="G24" s="83" t="str">
        <f>IF(F24=0,"",IF(F24&lt;C24,"Atenção, observar os intervalos!",IF(F24&gt;E24,"Atenção, observar os intervalos!","")))</f>
        <v/>
      </c>
      <c r="H24" s="76" t="s">
        <v>66</v>
      </c>
      <c r="I24" s="77">
        <f t="shared" si="0"/>
        <v>0.0511</v>
      </c>
      <c r="J24" s="84"/>
      <c r="R24" s="65"/>
      <c r="S24" s="65"/>
    </row>
    <row r="25" spans="2:19" ht="15.75">
      <c r="B25" s="53" t="s">
        <v>27</v>
      </c>
      <c r="C25" s="29">
        <v>0.035</v>
      </c>
      <c r="D25" s="30">
        <v>0.0511</v>
      </c>
      <c r="E25" s="31">
        <v>0.0622</v>
      </c>
      <c r="F25" s="25">
        <f>D25</f>
        <v>0.0511</v>
      </c>
      <c r="G25" s="83" t="str">
        <f>IF(F25=0,"",IF(F25&lt;C25,"Atenção, observar os intervalos!",IF(F25&gt;E25,"Atenção, observar os intervalos!","")))</f>
        <v/>
      </c>
      <c r="H25" s="76" t="s">
        <v>67</v>
      </c>
      <c r="I25" s="77">
        <f t="shared" si="0"/>
        <v>0.0365</v>
      </c>
      <c r="J25" s="76"/>
      <c r="R25" s="65"/>
      <c r="S25" s="65"/>
    </row>
    <row r="26" spans="2:19" ht="15.75">
      <c r="B26" s="244" t="s">
        <v>28</v>
      </c>
      <c r="C26" s="245"/>
      <c r="D26" s="245"/>
      <c r="E26" s="246"/>
      <c r="F26" s="32">
        <v>0.0365</v>
      </c>
      <c r="G26" s="83"/>
      <c r="H26" s="76" t="s">
        <v>68</v>
      </c>
      <c r="I26" s="77">
        <f t="shared" si="0"/>
        <v>0</v>
      </c>
      <c r="J26" s="76"/>
      <c r="R26" s="65"/>
      <c r="S26" s="65"/>
    </row>
    <row r="27" spans="2:19" ht="15.75">
      <c r="B27" s="234" t="s">
        <v>29</v>
      </c>
      <c r="C27" s="235"/>
      <c r="D27" s="235"/>
      <c r="E27" s="236"/>
      <c r="F27" s="32">
        <v>0</v>
      </c>
      <c r="G27" s="83"/>
      <c r="H27" s="76" t="s">
        <v>69</v>
      </c>
      <c r="I27" s="77">
        <f t="shared" si="0"/>
        <v>0.02</v>
      </c>
      <c r="J27" s="76"/>
      <c r="R27" s="65"/>
      <c r="S27" s="65"/>
    </row>
    <row r="28" spans="2:19" ht="16.5" thickBot="1">
      <c r="B28" s="237" t="s">
        <v>30</v>
      </c>
      <c r="C28" s="238"/>
      <c r="D28" s="238"/>
      <c r="E28" s="238"/>
      <c r="F28" s="4">
        <v>0.02</v>
      </c>
      <c r="G28" s="83"/>
      <c r="H28" s="76"/>
      <c r="I28" s="85"/>
      <c r="J28" s="85"/>
      <c r="K28" s="86"/>
      <c r="L28" s="87"/>
      <c r="M28" s="88"/>
      <c r="N28" s="88"/>
      <c r="O28" s="89"/>
      <c r="R28" s="65"/>
      <c r="S28" s="65"/>
    </row>
    <row r="29" spans="8:18" ht="12.75">
      <c r="H29" s="76"/>
      <c r="I29" s="85"/>
      <c r="J29" s="85"/>
      <c r="K29" s="86"/>
      <c r="L29" s="87"/>
      <c r="M29" s="87"/>
      <c r="N29" s="87"/>
      <c r="R29" s="64"/>
    </row>
    <row r="30" spans="2:19" ht="15.75">
      <c r="B30" s="239" t="s">
        <v>31</v>
      </c>
      <c r="C30" s="239"/>
      <c r="D30" s="239"/>
      <c r="E30" s="239"/>
      <c r="F30" s="34">
        <f>(((1+I19+I21+I22)*(1+I23)*(1+I24))/(1-I25-I26))-1</f>
        <v>0.15278047942916406</v>
      </c>
      <c r="G30" s="90"/>
      <c r="H30" s="84" t="s">
        <v>58</v>
      </c>
      <c r="I30" s="84" t="s">
        <v>59</v>
      </c>
      <c r="J30" s="84" t="s">
        <v>60</v>
      </c>
      <c r="R30" s="65"/>
      <c r="S30" s="65"/>
    </row>
    <row r="31" spans="2:19" ht="16.5" thickBot="1">
      <c r="B31" s="240" t="s">
        <v>32</v>
      </c>
      <c r="C31" s="241"/>
      <c r="D31" s="241"/>
      <c r="E31" s="241"/>
      <c r="F31" s="35">
        <f>(((1+I19+I21+I22)*(1+I23)*(1+I24))/(1-I25-I26-I27))-1</f>
        <v>0.17721673760466317</v>
      </c>
      <c r="G31" s="54"/>
      <c r="H31" s="84">
        <v>0.2034</v>
      </c>
      <c r="I31" s="84">
        <v>0.2212</v>
      </c>
      <c r="J31" s="84">
        <v>0.25</v>
      </c>
      <c r="R31" s="65"/>
      <c r="S31" s="65"/>
    </row>
    <row r="33" spans="2:6" ht="48" customHeight="1">
      <c r="B33" s="242" t="s">
        <v>33</v>
      </c>
      <c r="C33" s="242"/>
      <c r="D33" s="242"/>
      <c r="E33" s="242"/>
      <c r="F33" s="242"/>
    </row>
    <row r="35" spans="2:6" ht="12.75">
      <c r="B35" s="243" t="s">
        <v>34</v>
      </c>
      <c r="C35" s="243"/>
      <c r="D35" s="243"/>
      <c r="E35" s="243"/>
      <c r="F35" s="243"/>
    </row>
    <row r="36" spans="2:6" ht="12.75">
      <c r="B36" s="233" t="s">
        <v>35</v>
      </c>
      <c r="C36" s="233"/>
      <c r="D36" s="233"/>
      <c r="E36" s="233"/>
      <c r="F36" s="233"/>
    </row>
    <row r="37" ht="22.5" customHeight="1">
      <c r="F37" s="36"/>
    </row>
    <row r="38" ht="12.75">
      <c r="B38" s="66"/>
    </row>
    <row r="39" spans="2:4" ht="12.75">
      <c r="B39" s="91" t="s">
        <v>90</v>
      </c>
      <c r="C39" s="92"/>
      <c r="D39" s="92"/>
    </row>
    <row r="40" spans="2:4" ht="12.75">
      <c r="B40" s="93" t="s">
        <v>92</v>
      </c>
      <c r="C40" s="94"/>
      <c r="D40" s="94"/>
    </row>
    <row r="41" spans="2:4" ht="12.75">
      <c r="B41" s="95"/>
      <c r="C41" s="95"/>
      <c r="D41" s="95"/>
    </row>
    <row r="42" spans="2:4" ht="12.75">
      <c r="B42" s="95"/>
      <c r="C42" s="95"/>
      <c r="D42" s="95"/>
    </row>
    <row r="44" spans="2:4" ht="12.75">
      <c r="B44" s="96"/>
      <c r="C44" s="96"/>
      <c r="D44" s="96"/>
    </row>
    <row r="45" spans="2:4" ht="12.75">
      <c r="B45" s="91" t="s">
        <v>91</v>
      </c>
      <c r="C45" s="97"/>
      <c r="D45" s="97"/>
    </row>
    <row r="46" spans="2:4" ht="12.75">
      <c r="B46" s="93" t="s">
        <v>36</v>
      </c>
      <c r="C46" s="94"/>
      <c r="D46" s="94"/>
    </row>
  </sheetData>
  <sheetProtection algorithmName="SHA-512" hashValue="rTDzmZJcGTqfCpdm2Z41I0bzGCr68XgIC3MRt74J/cgw68eFpBfqu7NTOQTVdbQ1j6GS8EMg/6s8i+OXwoW5sg==" saltValue="k1LZMti5eea6rijh1nWoqA==" spinCount="100000" sheet="1" objects="1" scenarios="1" selectLockedCells="1"/>
  <mergeCells count="19">
    <mergeCell ref="B26:E26"/>
    <mergeCell ref="B2:F2"/>
    <mergeCell ref="C3:F3"/>
    <mergeCell ref="C4:F4"/>
    <mergeCell ref="C5:F5"/>
    <mergeCell ref="C6:F6"/>
    <mergeCell ref="C7:F7"/>
    <mergeCell ref="C8:F8"/>
    <mergeCell ref="C9:F9"/>
    <mergeCell ref="D12:F12"/>
    <mergeCell ref="D15:F15"/>
    <mergeCell ref="C19:E19"/>
    <mergeCell ref="B36:F36"/>
    <mergeCell ref="B27:E27"/>
    <mergeCell ref="B28:E28"/>
    <mergeCell ref="B30:E30"/>
    <mergeCell ref="B31:E31"/>
    <mergeCell ref="B33:F33"/>
    <mergeCell ref="B35:F35"/>
  </mergeCells>
  <conditionalFormatting sqref="B12:C17">
    <cfRule type="expression" priority="11" dxfId="25" stopIfTrue="1">
      <formula>$C$11=0</formula>
    </cfRule>
    <cfRule type="expression" priority="12" dxfId="25" stopIfTrue="1">
      <formula>$C$11&gt;6</formula>
    </cfRule>
    <cfRule type="expression" priority="13" dxfId="34" stopIfTrue="1">
      <formula>$C12&lt;&gt;$C$11</formula>
    </cfRule>
  </conditionalFormatting>
  <conditionalFormatting sqref="E13">
    <cfRule type="expression" priority="10" dxfId="25" stopIfTrue="1">
      <formula>$D$14&lt;&gt;0</formula>
    </cfRule>
  </conditionalFormatting>
  <conditionalFormatting sqref="E14">
    <cfRule type="expression" priority="9" dxfId="30" stopIfTrue="1">
      <formula>$D$14&lt;&gt;0</formula>
    </cfRule>
  </conditionalFormatting>
  <conditionalFormatting sqref="E16 B30:F30">
    <cfRule type="expression" priority="8" dxfId="25" stopIfTrue="1">
      <formula>$D$17&lt;&gt;0</formula>
    </cfRule>
  </conditionalFormatting>
  <conditionalFormatting sqref="E17">
    <cfRule type="expression" priority="7" dxfId="30" stopIfTrue="1">
      <formula>$D$17&lt;&gt;0</formula>
    </cfRule>
  </conditionalFormatting>
  <conditionalFormatting sqref="B31:F31">
    <cfRule type="expression" priority="6" dxfId="29" stopIfTrue="1">
      <formula>$D$17&lt;&gt;0</formula>
    </cfRule>
  </conditionalFormatting>
  <conditionalFormatting sqref="B36:F36">
    <cfRule type="expression" priority="5" dxfId="25" stopIfTrue="1">
      <formula>$D$17&lt;&gt;0</formula>
    </cfRule>
  </conditionalFormatting>
  <conditionalFormatting sqref="F28">
    <cfRule type="expression" priority="4" dxfId="27" stopIfTrue="1">
      <formula>$D$17&lt;&gt;0</formula>
    </cfRule>
  </conditionalFormatting>
  <conditionalFormatting sqref="B28:E28">
    <cfRule type="expression" priority="3" dxfId="26" stopIfTrue="1">
      <formula>$D$17&lt;&gt;0</formula>
    </cfRule>
  </conditionalFormatting>
  <conditionalFormatting sqref="B35:F35">
    <cfRule type="expression" priority="2" dxfId="25" stopIfTrue="1">
      <formula>$D$17&lt;&gt;0</formula>
    </cfRule>
  </conditionalFormatting>
  <conditionalFormatting sqref="F21:F25">
    <cfRule type="cellIs" priority="1" dxfId="24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view="pageBreakPreview" zoomScaleSheetLayoutView="100" workbookViewId="0" topLeftCell="A13">
      <selection activeCell="F21" sqref="F21:F27"/>
    </sheetView>
  </sheetViews>
  <sheetFormatPr defaultColWidth="9.140625" defaultRowHeight="12.75"/>
  <cols>
    <col min="1" max="1" width="1.7109375" style="33" customWidth="1"/>
    <col min="2" max="2" width="24.421875" style="33" bestFit="1" customWidth="1"/>
    <col min="3" max="5" width="10.7109375" style="33" customWidth="1"/>
    <col min="6" max="6" width="17.7109375" style="18" customWidth="1"/>
    <col min="7" max="7" width="9.140625" style="33" customWidth="1"/>
    <col min="8" max="8" width="11.28125" style="33" hidden="1" customWidth="1"/>
    <col min="9" max="9" width="12.8515625" style="33" hidden="1" customWidth="1"/>
    <col min="10" max="10" width="11.7109375" style="33" hidden="1" customWidth="1"/>
    <col min="11" max="11" width="9.140625" style="33" hidden="1" customWidth="1"/>
    <col min="12" max="18" width="9.140625" style="33" customWidth="1"/>
    <col min="19" max="19" width="9.140625" style="64" customWidth="1"/>
    <col min="20" max="20" width="9.140625" style="65" customWidth="1"/>
    <col min="21" max="16384" width="9.140625" style="33" customWidth="1"/>
  </cols>
  <sheetData>
    <row r="1" ht="35.25" customHeight="1">
      <c r="B1" s="63" t="s">
        <v>42</v>
      </c>
    </row>
    <row r="2" spans="2:20" s="66" customFormat="1" ht="32.25" customHeight="1">
      <c r="B2" s="247" t="s">
        <v>320</v>
      </c>
      <c r="C2" s="247"/>
      <c r="D2" s="247"/>
      <c r="E2" s="247"/>
      <c r="F2" s="247"/>
      <c r="S2" s="67"/>
      <c r="T2" s="68"/>
    </row>
    <row r="3" spans="2:20" s="8" customFormat="1" ht="12.75">
      <c r="B3" s="8" t="s">
        <v>37</v>
      </c>
      <c r="C3" s="261" t="s">
        <v>38</v>
      </c>
      <c r="D3" s="262"/>
      <c r="E3" s="262"/>
      <c r="F3" s="263"/>
      <c r="S3" s="69"/>
      <c r="T3" s="70"/>
    </row>
    <row r="4" spans="2:20" s="8" customFormat="1" ht="12.75">
      <c r="B4" s="8" t="s">
        <v>2</v>
      </c>
      <c r="C4" s="248" t="s">
        <v>39</v>
      </c>
      <c r="D4" s="249"/>
      <c r="E4" s="249"/>
      <c r="F4" s="250"/>
      <c r="S4" s="69"/>
      <c r="T4" s="70"/>
    </row>
    <row r="5" spans="2:20" s="8" customFormat="1" ht="12.75">
      <c r="B5" s="71" t="s">
        <v>3</v>
      </c>
      <c r="C5" s="248" t="s">
        <v>189</v>
      </c>
      <c r="D5" s="249"/>
      <c r="E5" s="249"/>
      <c r="F5" s="250"/>
      <c r="S5" s="69"/>
      <c r="T5" s="70"/>
    </row>
    <row r="6" spans="2:20" s="55" customFormat="1" ht="13.5" customHeight="1">
      <c r="B6" s="55" t="s">
        <v>43</v>
      </c>
      <c r="C6" s="248" t="s">
        <v>190</v>
      </c>
      <c r="D6" s="249"/>
      <c r="E6" s="249"/>
      <c r="F6" s="250"/>
      <c r="S6" s="72"/>
      <c r="T6" s="73"/>
    </row>
    <row r="7" spans="2:20" s="55" customFormat="1" ht="13.5" customHeight="1">
      <c r="B7" s="55" t="s">
        <v>45</v>
      </c>
      <c r="C7" s="261" t="s">
        <v>40</v>
      </c>
      <c r="D7" s="262"/>
      <c r="E7" s="262"/>
      <c r="F7" s="263"/>
      <c r="S7" s="72"/>
      <c r="T7" s="73"/>
    </row>
    <row r="8" spans="2:20" s="55" customFormat="1" ht="13.5" customHeight="1">
      <c r="B8" s="55" t="s">
        <v>41</v>
      </c>
      <c r="C8" s="261" t="s">
        <v>40</v>
      </c>
      <c r="D8" s="262"/>
      <c r="E8" s="262"/>
      <c r="F8" s="263"/>
      <c r="S8" s="72"/>
      <c r="T8" s="73"/>
    </row>
    <row r="9" spans="2:20" s="55" customFormat="1" ht="12.75">
      <c r="B9" s="55" t="s">
        <v>46</v>
      </c>
      <c r="C9" s="264" t="s">
        <v>40</v>
      </c>
      <c r="D9" s="265"/>
      <c r="E9" s="265"/>
      <c r="F9" s="266"/>
      <c r="S9" s="72"/>
      <c r="T9" s="73"/>
    </row>
    <row r="10" spans="3:20" s="55" customFormat="1" ht="12.75">
      <c r="C10" s="74"/>
      <c r="D10" s="75"/>
      <c r="E10" s="75"/>
      <c r="F10" s="75"/>
      <c r="S10" s="72"/>
      <c r="T10" s="73"/>
    </row>
    <row r="11" spans="2:20" s="55" customFormat="1" ht="24.75" customHeight="1">
      <c r="B11" s="5" t="s">
        <v>4</v>
      </c>
      <c r="C11" s="6">
        <v>3</v>
      </c>
      <c r="D11" s="7">
        <f>IF(C11&gt;0,IF(C11&lt;7,,"&lt;--- Insira valor entre 1 e 6"),"&lt;--- Insira valor entre 1 e 6")</f>
        <v>0</v>
      </c>
      <c r="E11" s="8"/>
      <c r="F11" s="9"/>
      <c r="S11" s="72"/>
      <c r="T11" s="73"/>
    </row>
    <row r="12" spans="2:20" s="55" customFormat="1" ht="12.75">
      <c r="B12" s="10" t="s">
        <v>5</v>
      </c>
      <c r="C12" s="1">
        <v>1</v>
      </c>
      <c r="D12" s="254" t="s">
        <v>6</v>
      </c>
      <c r="E12" s="255"/>
      <c r="F12" s="256"/>
      <c r="S12" s="72"/>
      <c r="T12" s="73"/>
    </row>
    <row r="13" spans="2:20" s="55" customFormat="1" ht="25.5">
      <c r="B13" s="10" t="s">
        <v>7</v>
      </c>
      <c r="C13" s="11">
        <v>2</v>
      </c>
      <c r="D13" s="2">
        <f>IF(D14&lt;&gt;0,0,"( X )")</f>
        <v>0</v>
      </c>
      <c r="E13" s="12" t="s">
        <v>8</v>
      </c>
      <c r="F13" s="13"/>
      <c r="S13" s="72"/>
      <c r="T13" s="73"/>
    </row>
    <row r="14" spans="2:20" s="55" customFormat="1" ht="51">
      <c r="B14" s="10" t="s">
        <v>9</v>
      </c>
      <c r="C14" s="11">
        <v>3</v>
      </c>
      <c r="D14" s="14" t="s">
        <v>57</v>
      </c>
      <c r="E14" s="15" t="s">
        <v>10</v>
      </c>
      <c r="F14" s="16"/>
      <c r="S14" s="72"/>
      <c r="T14" s="73"/>
    </row>
    <row r="15" spans="2:20" s="55" customFormat="1" ht="51">
      <c r="B15" s="10" t="s">
        <v>11</v>
      </c>
      <c r="C15" s="11">
        <v>4</v>
      </c>
      <c r="D15" s="257" t="s">
        <v>12</v>
      </c>
      <c r="E15" s="258"/>
      <c r="F15" s="259"/>
      <c r="S15" s="72"/>
      <c r="T15" s="73"/>
    </row>
    <row r="16" spans="2:20" s="55" customFormat="1" ht="25.5">
      <c r="B16" s="10" t="s">
        <v>13</v>
      </c>
      <c r="C16" s="11">
        <v>5</v>
      </c>
      <c r="D16" s="58">
        <f>IF(D17&lt;&gt;0,0,"( X )")</f>
        <v>0</v>
      </c>
      <c r="E16" s="12" t="s">
        <v>14</v>
      </c>
      <c r="F16" s="13"/>
      <c r="S16" s="72"/>
      <c r="T16" s="73"/>
    </row>
    <row r="17" spans="2:20" s="55" customFormat="1" ht="25.5">
      <c r="B17" s="10" t="s">
        <v>15</v>
      </c>
      <c r="C17" s="11">
        <v>6</v>
      </c>
      <c r="D17" s="57" t="s">
        <v>57</v>
      </c>
      <c r="E17" s="15" t="s">
        <v>16</v>
      </c>
      <c r="F17" s="16"/>
      <c r="S17" s="72"/>
      <c r="T17" s="73"/>
    </row>
    <row r="18" spans="2:20" s="55" customFormat="1" ht="12.75">
      <c r="B18" s="17"/>
      <c r="C18" s="8"/>
      <c r="D18" s="8"/>
      <c r="E18" s="8"/>
      <c r="F18" s="9"/>
      <c r="S18" s="72"/>
      <c r="T18" s="73"/>
    </row>
    <row r="19" spans="2:10" ht="15.75" customHeight="1">
      <c r="B19" s="18"/>
      <c r="C19" s="260" t="s">
        <v>17</v>
      </c>
      <c r="D19" s="260"/>
      <c r="E19" s="260"/>
      <c r="H19" s="76" t="s">
        <v>61</v>
      </c>
      <c r="I19" s="77">
        <f>F21</f>
        <v>0</v>
      </c>
      <c r="J19" s="76"/>
    </row>
    <row r="20" spans="2:20" s="78" customFormat="1" ht="31.5">
      <c r="B20" s="19" t="s">
        <v>18</v>
      </c>
      <c r="C20" s="20" t="s">
        <v>19</v>
      </c>
      <c r="D20" s="20" t="s">
        <v>20</v>
      </c>
      <c r="E20" s="20" t="s">
        <v>21</v>
      </c>
      <c r="F20" s="21" t="s">
        <v>22</v>
      </c>
      <c r="H20" s="79" t="s">
        <v>62</v>
      </c>
      <c r="I20" s="80">
        <f>F22</f>
        <v>0</v>
      </c>
      <c r="J20" s="79"/>
      <c r="S20" s="81"/>
      <c r="T20" s="82"/>
    </row>
    <row r="21" spans="2:19" ht="15.75">
      <c r="B21" s="53" t="s">
        <v>23</v>
      </c>
      <c r="C21" s="22">
        <v>0.0343</v>
      </c>
      <c r="D21" s="23">
        <v>0.0493</v>
      </c>
      <c r="E21" s="24">
        <v>0.0671</v>
      </c>
      <c r="F21" s="59"/>
      <c r="G21" s="83" t="str">
        <f>IF(F21=0,"",IF(F21&lt;C21,"Atenção, observar os intervalos!",IF(F21&gt;E21,"Atenção, observar os intervalos!","")))</f>
        <v/>
      </c>
      <c r="H21" s="76" t="s">
        <v>63</v>
      </c>
      <c r="I21" s="77">
        <f>I20</f>
        <v>0</v>
      </c>
      <c r="J21" s="76"/>
      <c r="R21" s="65"/>
      <c r="S21" s="65"/>
    </row>
    <row r="22" spans="2:19" ht="15.75">
      <c r="B22" s="53" t="s">
        <v>24</v>
      </c>
      <c r="C22" s="26">
        <v>0.0028</v>
      </c>
      <c r="D22" s="27">
        <v>0.0049</v>
      </c>
      <c r="E22" s="28">
        <v>0.0075</v>
      </c>
      <c r="F22" s="59"/>
      <c r="G22" s="83" t="str">
        <f>IF(F22=0,"",IF(F22&lt;C22,"Atenção, observar os intervalos!",IF(F22&gt;E22,"Atenção, observar os intervalos!","")))</f>
        <v/>
      </c>
      <c r="H22" s="76" t="s">
        <v>64</v>
      </c>
      <c r="I22" s="77">
        <f aca="true" t="shared" si="0" ref="I22:I27">F23</f>
        <v>0</v>
      </c>
      <c r="J22" s="76"/>
      <c r="R22" s="65"/>
      <c r="S22" s="65"/>
    </row>
    <row r="23" spans="2:19" ht="15.75">
      <c r="B23" s="53" t="s">
        <v>25</v>
      </c>
      <c r="C23" s="26">
        <v>0.01</v>
      </c>
      <c r="D23" s="27">
        <v>0.0139</v>
      </c>
      <c r="E23" s="28">
        <v>0.0174</v>
      </c>
      <c r="F23" s="59"/>
      <c r="G23" s="83" t="str">
        <f>IF(F23=0,"",IF(F23&lt;C23,"Atenção, observar os intervalos!",IF(F23&gt;E23,"Atenção, observar os intervalos!","")))</f>
        <v/>
      </c>
      <c r="H23" s="76" t="s">
        <v>65</v>
      </c>
      <c r="I23" s="77">
        <f t="shared" si="0"/>
        <v>0</v>
      </c>
      <c r="J23" s="84"/>
      <c r="R23" s="65"/>
      <c r="S23" s="65"/>
    </row>
    <row r="24" spans="2:19" ht="15.75">
      <c r="B24" s="53" t="s">
        <v>26</v>
      </c>
      <c r="C24" s="26">
        <v>0.0094</v>
      </c>
      <c r="D24" s="27">
        <v>0.0099</v>
      </c>
      <c r="E24" s="28">
        <v>0.0117</v>
      </c>
      <c r="F24" s="59"/>
      <c r="G24" s="83" t="str">
        <f>IF(F24=0,"",IF(F24&lt;C24,"Atenção, observar os intervalos!",IF(F24&gt;E24,"Atenção, observar os intervalos!","")))</f>
        <v/>
      </c>
      <c r="H24" s="76" t="s">
        <v>66</v>
      </c>
      <c r="I24" s="77">
        <f t="shared" si="0"/>
        <v>0</v>
      </c>
      <c r="J24" s="84"/>
      <c r="R24" s="65"/>
      <c r="S24" s="65"/>
    </row>
    <row r="25" spans="2:19" ht="15.75">
      <c r="B25" s="53" t="s">
        <v>27</v>
      </c>
      <c r="C25" s="29">
        <v>0.0674</v>
      </c>
      <c r="D25" s="30">
        <v>0.0804</v>
      </c>
      <c r="E25" s="31">
        <v>0.094</v>
      </c>
      <c r="F25" s="59"/>
      <c r="G25" s="83" t="str">
        <f>IF(F25=0,"",IF(F25&lt;C25,"Atenção, observar os intervalos!",IF(F25&gt;E25,"Atenção, observar os intervalos!","")))</f>
        <v/>
      </c>
      <c r="H25" s="76" t="s">
        <v>67</v>
      </c>
      <c r="I25" s="77">
        <f t="shared" si="0"/>
        <v>0</v>
      </c>
      <c r="J25" s="76"/>
      <c r="R25" s="65"/>
      <c r="S25" s="65"/>
    </row>
    <row r="26" spans="2:19" ht="15.75">
      <c r="B26" s="244" t="s">
        <v>28</v>
      </c>
      <c r="C26" s="245"/>
      <c r="D26" s="245"/>
      <c r="E26" s="246"/>
      <c r="F26" s="60"/>
      <c r="G26" s="83"/>
      <c r="H26" s="76" t="s">
        <v>68</v>
      </c>
      <c r="I26" s="77">
        <f t="shared" si="0"/>
        <v>0</v>
      </c>
      <c r="J26" s="76"/>
      <c r="R26" s="65"/>
      <c r="S26" s="65"/>
    </row>
    <row r="27" spans="2:19" ht="15.75">
      <c r="B27" s="234" t="s">
        <v>29</v>
      </c>
      <c r="C27" s="235"/>
      <c r="D27" s="235"/>
      <c r="E27" s="236"/>
      <c r="F27" s="60"/>
      <c r="G27" s="83"/>
      <c r="H27" s="76" t="s">
        <v>69</v>
      </c>
      <c r="I27" s="77">
        <f t="shared" si="0"/>
        <v>0.02</v>
      </c>
      <c r="J27" s="76"/>
      <c r="R27" s="65"/>
      <c r="S27" s="65"/>
    </row>
    <row r="28" spans="2:19" ht="16.5" thickBot="1">
      <c r="B28" s="237" t="s">
        <v>30</v>
      </c>
      <c r="C28" s="238"/>
      <c r="D28" s="238"/>
      <c r="E28" s="238"/>
      <c r="F28" s="4">
        <v>0.02</v>
      </c>
      <c r="G28" s="83"/>
      <c r="H28" s="76"/>
      <c r="I28" s="85"/>
      <c r="J28" s="85"/>
      <c r="K28" s="86"/>
      <c r="L28" s="87"/>
      <c r="M28" s="88"/>
      <c r="N28" s="88"/>
      <c r="O28" s="89"/>
      <c r="R28" s="65"/>
      <c r="S28" s="65"/>
    </row>
    <row r="29" spans="8:18" ht="12.75">
      <c r="H29" s="76"/>
      <c r="I29" s="85"/>
      <c r="J29" s="85"/>
      <c r="K29" s="86"/>
      <c r="L29" s="87"/>
      <c r="M29" s="87"/>
      <c r="N29" s="87"/>
      <c r="R29" s="64"/>
    </row>
    <row r="30" spans="2:19" ht="15.75">
      <c r="B30" s="239" t="s">
        <v>31</v>
      </c>
      <c r="C30" s="239"/>
      <c r="D30" s="239"/>
      <c r="E30" s="239"/>
      <c r="F30" s="34">
        <f>(((1+I19+I21+I22)*(1+I23)*(1+I24))/(1-I25-I26))-1</f>
        <v>0</v>
      </c>
      <c r="G30" s="90"/>
      <c r="H30" s="84" t="s">
        <v>58</v>
      </c>
      <c r="I30" s="84" t="s">
        <v>59</v>
      </c>
      <c r="J30" s="84" t="s">
        <v>60</v>
      </c>
      <c r="R30" s="65"/>
      <c r="S30" s="65"/>
    </row>
    <row r="31" spans="2:19" ht="16.5" thickBot="1">
      <c r="B31" s="240" t="s">
        <v>32</v>
      </c>
      <c r="C31" s="241"/>
      <c r="D31" s="241"/>
      <c r="E31" s="241"/>
      <c r="F31" s="35">
        <f>(((1+I19+I21+I22)*(1+I23)*(1+I24))/(1-I25-I26-I27))-1</f>
        <v>0.020408163265306145</v>
      </c>
      <c r="G31" s="54"/>
      <c r="H31" s="84">
        <v>0.2034</v>
      </c>
      <c r="I31" s="84">
        <v>0.2212</v>
      </c>
      <c r="J31" s="84">
        <v>0.25</v>
      </c>
      <c r="R31" s="65"/>
      <c r="S31" s="65"/>
    </row>
    <row r="33" spans="2:6" ht="48" customHeight="1">
      <c r="B33" s="242" t="s">
        <v>33</v>
      </c>
      <c r="C33" s="242"/>
      <c r="D33" s="242"/>
      <c r="E33" s="242"/>
      <c r="F33" s="242"/>
    </row>
    <row r="35" spans="2:6" ht="12.75">
      <c r="B35" s="243" t="s">
        <v>34</v>
      </c>
      <c r="C35" s="243"/>
      <c r="D35" s="243"/>
      <c r="E35" s="243"/>
      <c r="F35" s="243"/>
    </row>
    <row r="36" spans="2:6" ht="12.75">
      <c r="B36" s="233" t="s">
        <v>35</v>
      </c>
      <c r="C36" s="233"/>
      <c r="D36" s="233"/>
      <c r="E36" s="233"/>
      <c r="F36" s="233"/>
    </row>
    <row r="37" ht="22.5" customHeight="1">
      <c r="F37" s="36"/>
    </row>
    <row r="38" ht="12.75">
      <c r="B38" s="66"/>
    </row>
    <row r="39" spans="2:5" ht="12.75">
      <c r="B39" s="91" t="s">
        <v>90</v>
      </c>
      <c r="C39" s="40"/>
      <c r="D39" s="40"/>
      <c r="E39" s="56"/>
    </row>
    <row r="40" spans="2:5" ht="12.75">
      <c r="B40" s="93" t="s">
        <v>92</v>
      </c>
      <c r="C40" s="61"/>
      <c r="D40" s="61"/>
      <c r="E40" s="56"/>
    </row>
    <row r="41" spans="2:4" ht="12.75">
      <c r="B41" s="95"/>
      <c r="C41" s="95"/>
      <c r="D41" s="95"/>
    </row>
    <row r="42" spans="2:4" ht="12.75">
      <c r="B42" s="95"/>
      <c r="C42" s="95"/>
      <c r="D42" s="95"/>
    </row>
    <row r="44" spans="2:4" ht="12.75">
      <c r="B44" s="96"/>
      <c r="C44" s="96"/>
      <c r="D44" s="96"/>
    </row>
    <row r="45" spans="2:5" ht="12.75">
      <c r="B45" s="91" t="s">
        <v>91</v>
      </c>
      <c r="C45" s="62"/>
      <c r="D45" s="62"/>
      <c r="E45" s="56"/>
    </row>
    <row r="46" spans="2:5" ht="12.75">
      <c r="B46" s="93" t="s">
        <v>36</v>
      </c>
      <c r="C46" s="61"/>
      <c r="D46" s="61"/>
      <c r="E46" s="56"/>
    </row>
  </sheetData>
  <sheetProtection algorithmName="SHA-512" hashValue="bJXhNOyxJfP0EzqOcrniflISmZgq9PFFq3ouIL6UyYmRXmKMbAEbvwBam5RF7YLI6L9X/3B68CCIFEKZ4c/hSA==" saltValue="cLcQRxrhfjefu67+9gQ0Pg==" spinCount="100000" sheet="1" objects="1" scenarios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D12:F12"/>
    <mergeCell ref="C7:F7"/>
    <mergeCell ref="C8:F8"/>
    <mergeCell ref="C9:F9"/>
    <mergeCell ref="B2:F2"/>
    <mergeCell ref="C3:F3"/>
    <mergeCell ref="C4:F4"/>
    <mergeCell ref="C5:F5"/>
    <mergeCell ref="C6:F6"/>
  </mergeCells>
  <conditionalFormatting sqref="B12:C17">
    <cfRule type="expression" priority="11" dxfId="25" stopIfTrue="1">
      <formula>$C$11=0</formula>
    </cfRule>
    <cfRule type="expression" priority="12" dxfId="25" stopIfTrue="1">
      <formula>$C$11&gt;6</formula>
    </cfRule>
    <cfRule type="expression" priority="13" dxfId="34" stopIfTrue="1">
      <formula>$C12&lt;&gt;$C$11</formula>
    </cfRule>
  </conditionalFormatting>
  <conditionalFormatting sqref="E13">
    <cfRule type="expression" priority="10" dxfId="25" stopIfTrue="1">
      <formula>$D$14&lt;&gt;0</formula>
    </cfRule>
  </conditionalFormatting>
  <conditionalFormatting sqref="E14">
    <cfRule type="expression" priority="9" dxfId="30" stopIfTrue="1">
      <formula>$D$14&lt;&gt;0</formula>
    </cfRule>
  </conditionalFormatting>
  <conditionalFormatting sqref="E16 B30:F30">
    <cfRule type="expression" priority="8" dxfId="25" stopIfTrue="1">
      <formula>$D$17&lt;&gt;0</formula>
    </cfRule>
  </conditionalFormatting>
  <conditionalFormatting sqref="E17">
    <cfRule type="expression" priority="7" dxfId="30" stopIfTrue="1">
      <formula>$D$17&lt;&gt;0</formula>
    </cfRule>
  </conditionalFormatting>
  <conditionalFormatting sqref="B31:F31">
    <cfRule type="expression" priority="6" dxfId="29" stopIfTrue="1">
      <formula>$D$17&lt;&gt;0</formula>
    </cfRule>
  </conditionalFormatting>
  <conditionalFormatting sqref="B36:F36">
    <cfRule type="expression" priority="5" dxfId="25" stopIfTrue="1">
      <formula>$D$17&lt;&gt;0</formula>
    </cfRule>
  </conditionalFormatting>
  <conditionalFormatting sqref="F28">
    <cfRule type="expression" priority="4" dxfId="27" stopIfTrue="1">
      <formula>$D$17&lt;&gt;0</formula>
    </cfRule>
  </conditionalFormatting>
  <conditionalFormatting sqref="B28:E28">
    <cfRule type="expression" priority="3" dxfId="26" stopIfTrue="1">
      <formula>$D$17&lt;&gt;0</formula>
    </cfRule>
  </conditionalFormatting>
  <conditionalFormatting sqref="B35:F35">
    <cfRule type="expression" priority="2" dxfId="25" stopIfTrue="1">
      <formula>$D$17&lt;&gt;0</formula>
    </cfRule>
  </conditionalFormatting>
  <conditionalFormatting sqref="F21:F25">
    <cfRule type="cellIs" priority="1" dxfId="24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BreakPreview" zoomScaleSheetLayoutView="100" workbookViewId="0" topLeftCell="A14">
      <selection activeCell="C8" sqref="C8"/>
    </sheetView>
  </sheetViews>
  <sheetFormatPr defaultColWidth="9.140625" defaultRowHeight="12.75"/>
  <cols>
    <col min="1" max="1" width="9.140625" style="101" customWidth="1"/>
    <col min="2" max="2" width="13.140625" style="101" customWidth="1"/>
    <col min="3" max="3" width="48.00390625" style="101" customWidth="1"/>
    <col min="4" max="4" width="6.28125" style="101" customWidth="1"/>
    <col min="5" max="5" width="10.28125" style="101" customWidth="1"/>
    <col min="6" max="6" width="10.7109375" style="101" bestFit="1" customWidth="1"/>
    <col min="7" max="7" width="11.7109375" style="101" customWidth="1"/>
    <col min="8" max="8" width="13.140625" style="101" customWidth="1"/>
    <col min="9" max="16384" width="9.140625" style="101" customWidth="1"/>
  </cols>
  <sheetData>
    <row r="1" ht="37.5" customHeight="1">
      <c r="A1" s="63" t="s">
        <v>42</v>
      </c>
    </row>
    <row r="2" spans="1:9" ht="12.75" customHeight="1">
      <c r="A2" s="271" t="s">
        <v>70</v>
      </c>
      <c r="B2" s="271"/>
      <c r="C2" s="271"/>
      <c r="D2" s="271"/>
      <c r="E2" s="271"/>
      <c r="F2" s="271"/>
      <c r="G2" s="271"/>
      <c r="H2" s="271"/>
      <c r="I2" s="102"/>
    </row>
    <row r="3" spans="1:8" ht="15" customHeight="1">
      <c r="A3" s="271"/>
      <c r="B3" s="271"/>
      <c r="C3" s="271"/>
      <c r="D3" s="271"/>
      <c r="E3" s="271"/>
      <c r="F3" s="271"/>
      <c r="G3" s="271"/>
      <c r="H3" s="271"/>
    </row>
    <row r="4" spans="1:8" ht="12.75" customHeight="1">
      <c r="A4" s="103"/>
      <c r="B4" s="103"/>
      <c r="C4" s="103"/>
      <c r="D4" s="103"/>
      <c r="E4" s="103"/>
      <c r="F4" s="103"/>
      <c r="G4" s="103"/>
      <c r="H4" s="103"/>
    </row>
    <row r="5" spans="1:8" ht="12.75" customHeight="1">
      <c r="A5" s="103"/>
      <c r="B5" s="103"/>
      <c r="C5" s="103"/>
      <c r="D5" s="103"/>
      <c r="E5" s="103"/>
      <c r="F5" s="103"/>
      <c r="G5" s="103"/>
      <c r="H5" s="103"/>
    </row>
    <row r="6" spans="1:8" ht="12.75" customHeight="1">
      <c r="A6" s="103"/>
      <c r="B6" s="103"/>
      <c r="C6" s="103"/>
      <c r="D6" s="103"/>
      <c r="E6" s="103"/>
      <c r="F6" s="103"/>
      <c r="G6" s="103"/>
      <c r="H6" s="103"/>
    </row>
    <row r="7" spans="1:8" ht="12.75" customHeight="1">
      <c r="A7" s="103"/>
      <c r="B7" s="103"/>
      <c r="C7" s="103"/>
      <c r="D7" s="103"/>
      <c r="E7" s="103"/>
      <c r="F7" s="103"/>
      <c r="G7" s="103"/>
      <c r="H7" s="103"/>
    </row>
    <row r="8" spans="1:7" ht="15.75" customHeight="1">
      <c r="A8" s="269" t="str">
        <f>'P. BDI -2'!B3</f>
        <v>Edital :</v>
      </c>
      <c r="B8" s="269"/>
      <c r="C8" s="37" t="str">
        <f>'P. BDI -2'!C3:F3</f>
        <v>TP -xxx</v>
      </c>
      <c r="D8" s="269" t="s">
        <v>378</v>
      </c>
      <c r="E8" s="269"/>
      <c r="F8" s="272">
        <v>1</v>
      </c>
      <c r="G8" s="273"/>
    </row>
    <row r="9" spans="1:9" ht="12.75">
      <c r="A9" s="269" t="str">
        <f>'P. BDI -2'!B4</f>
        <v xml:space="preserve">Tomador: </v>
      </c>
      <c r="B9" s="269"/>
      <c r="C9" s="104" t="str">
        <f>'P. BDI -2'!C4:F4</f>
        <v>Prefeitura Municipal de Dois Vizinhos - PR</v>
      </c>
      <c r="D9" s="269" t="s">
        <v>72</v>
      </c>
      <c r="E9" s="269"/>
      <c r="F9" s="274">
        <f>Orçamento!H494</f>
        <v>0</v>
      </c>
      <c r="G9" s="275"/>
      <c r="I9" s="105"/>
    </row>
    <row r="10" spans="1:8" ht="12.75">
      <c r="A10" s="269" t="str">
        <f>'P. BDI -2'!B5</f>
        <v xml:space="preserve">Empreendimento: </v>
      </c>
      <c r="B10" s="269"/>
      <c r="C10" s="104" t="str">
        <f>'P. BDI -2'!C5:F5</f>
        <v xml:space="preserve">Saneamento Rural </v>
      </c>
      <c r="D10" s="269" t="s">
        <v>370</v>
      </c>
      <c r="E10" s="269"/>
      <c r="F10" s="274">
        <f>F9/F8</f>
        <v>0</v>
      </c>
      <c r="G10" s="275"/>
      <c r="H10" s="106"/>
    </row>
    <row r="11" spans="1:8" ht="12.75">
      <c r="A11" s="269" t="str">
        <f>'P. BDI -2'!B6</f>
        <v>Local da Obra:</v>
      </c>
      <c r="B11" s="269"/>
      <c r="C11" s="104" t="str">
        <f>'P. BDI -2'!C6:F6</f>
        <v xml:space="preserve">Linha São Valentim </v>
      </c>
      <c r="D11" s="107"/>
      <c r="E11" s="106"/>
      <c r="F11" s="106"/>
      <c r="G11" s="106"/>
      <c r="H11" s="106"/>
    </row>
    <row r="12" spans="1:8" ht="12.75">
      <c r="A12" s="269" t="str">
        <f>'P. BDI -2'!B7</f>
        <v>Empresa Prop.:</v>
      </c>
      <c r="B12" s="269"/>
      <c r="C12" s="37" t="str">
        <f>'P. BDI -2'!C7:F7</f>
        <v>xxxxxxxxxxxxxx</v>
      </c>
      <c r="D12" s="107"/>
      <c r="E12" s="106"/>
      <c r="F12" s="106"/>
      <c r="G12" s="106"/>
      <c r="H12" s="106"/>
    </row>
    <row r="13" spans="1:8" ht="12.75">
      <c r="A13" s="269" t="str">
        <f>'P. BDI -2'!B8</f>
        <v>CNPJ:</v>
      </c>
      <c r="B13" s="269"/>
      <c r="C13" s="37" t="str">
        <f>'P. BDI -2'!C8:F8</f>
        <v>xxxxxxxxxxxxxx</v>
      </c>
      <c r="D13" s="107"/>
      <c r="E13" s="106"/>
      <c r="F13" s="106"/>
      <c r="G13" s="106"/>
      <c r="H13" s="106"/>
    </row>
    <row r="14" spans="1:8" ht="12.75">
      <c r="A14" s="269" t="str">
        <f>'P. BDI -2'!B9</f>
        <v>Data Base:</v>
      </c>
      <c r="B14" s="269"/>
      <c r="C14" s="38" t="str">
        <f>'P. BDI -2'!C9:F9</f>
        <v>xxxxxxxxxxxxxx</v>
      </c>
      <c r="D14" s="107"/>
      <c r="E14" s="107"/>
      <c r="F14" s="108"/>
      <c r="G14" s="75"/>
      <c r="H14" s="75"/>
    </row>
    <row r="15" spans="1:8" ht="26.25" customHeight="1">
      <c r="A15" s="270" t="s">
        <v>321</v>
      </c>
      <c r="B15" s="270"/>
      <c r="C15" s="39">
        <f>'P. BDI -2'!F31</f>
        <v>0.020408163265306145</v>
      </c>
      <c r="D15" s="107"/>
      <c r="E15" s="107"/>
      <c r="F15" s="108"/>
      <c r="G15" s="75"/>
      <c r="H15" s="75"/>
    </row>
    <row r="16" spans="1:8" ht="32.25" customHeight="1" hidden="1">
      <c r="A16" s="270" t="s">
        <v>322</v>
      </c>
      <c r="B16" s="270"/>
      <c r="C16" s="39">
        <f>'P. BDI -1 '!F31</f>
        <v>0.17721673760466317</v>
      </c>
      <c r="D16" s="106"/>
      <c r="E16" s="106"/>
      <c r="F16" s="106"/>
      <c r="G16" s="106"/>
      <c r="H16" s="106"/>
    </row>
    <row r="17" spans="1:8" ht="12.75">
      <c r="A17" s="109"/>
      <c r="B17" s="110"/>
      <c r="C17" s="111"/>
      <c r="D17" s="106"/>
      <c r="E17" s="106"/>
      <c r="F17" s="106"/>
      <c r="G17" s="106"/>
      <c r="H17" s="106"/>
    </row>
    <row r="18" spans="1:8" ht="12.75">
      <c r="A18" s="109"/>
      <c r="B18" s="110"/>
      <c r="C18" s="111"/>
      <c r="D18" s="106"/>
      <c r="E18" s="106"/>
      <c r="F18" s="106"/>
      <c r="G18" s="106"/>
      <c r="H18" s="106"/>
    </row>
    <row r="19" spans="1:8" ht="12.75">
      <c r="A19" s="109"/>
      <c r="B19" s="110"/>
      <c r="C19" s="111"/>
      <c r="D19" s="106"/>
      <c r="E19" s="106"/>
      <c r="F19" s="106"/>
      <c r="G19" s="106"/>
      <c r="H19" s="106"/>
    </row>
    <row r="20" spans="1:8" ht="12.75">
      <c r="A20" s="109"/>
      <c r="B20" s="110"/>
      <c r="C20" s="111"/>
      <c r="D20" s="106"/>
      <c r="E20" s="106"/>
      <c r="F20" s="106"/>
      <c r="G20" s="106"/>
      <c r="H20" s="106"/>
    </row>
    <row r="21" spans="1:8" ht="12.75">
      <c r="A21" s="109"/>
      <c r="B21" s="110"/>
      <c r="C21" s="111"/>
      <c r="D21" s="106"/>
      <c r="E21" s="106"/>
      <c r="F21" s="106"/>
      <c r="G21" s="106"/>
      <c r="H21" s="106"/>
    </row>
    <row r="22" spans="1:8" ht="12.75">
      <c r="A22" s="109"/>
      <c r="B22" s="110"/>
      <c r="C22" s="111"/>
      <c r="D22" s="106"/>
      <c r="E22" s="106"/>
      <c r="F22" s="106"/>
      <c r="G22" s="106"/>
      <c r="H22" s="106"/>
    </row>
    <row r="23" spans="1:8" ht="12.75">
      <c r="A23" s="109"/>
      <c r="B23" s="110"/>
      <c r="C23" s="111"/>
      <c r="D23" s="106"/>
      <c r="E23" s="106"/>
      <c r="F23" s="106"/>
      <c r="G23" s="106"/>
      <c r="H23" s="106"/>
    </row>
    <row r="24" spans="1:8" ht="12.75">
      <c r="A24" s="109"/>
      <c r="B24" s="110"/>
      <c r="C24" s="111"/>
      <c r="D24" s="106"/>
      <c r="E24" s="106"/>
      <c r="F24" s="106"/>
      <c r="G24" s="106"/>
      <c r="H24" s="106"/>
    </row>
    <row r="25" spans="2:8" ht="12.75">
      <c r="B25" s="112" t="s">
        <v>50</v>
      </c>
      <c r="C25" s="112" t="s">
        <v>71</v>
      </c>
      <c r="D25" s="276" t="s">
        <v>74</v>
      </c>
      <c r="E25" s="276"/>
      <c r="F25" s="276" t="s">
        <v>73</v>
      </c>
      <c r="G25" s="276"/>
      <c r="H25" s="112" t="s">
        <v>75</v>
      </c>
    </row>
    <row r="26" spans="2:8" ht="12.75">
      <c r="B26" s="113" t="str">
        <f>Orçamento!A17</f>
        <v>.1</v>
      </c>
      <c r="C26" s="43" t="str">
        <f>Orçamento!C17</f>
        <v xml:space="preserve">PERFURAÇÃO DE POÇO </v>
      </c>
      <c r="D26" s="267" t="e">
        <f>F26/$F$9</f>
        <v>#DIV/0!</v>
      </c>
      <c r="E26" s="267"/>
      <c r="F26" s="277">
        <f>Orçamento!H17</f>
        <v>0</v>
      </c>
      <c r="G26" s="277"/>
      <c r="H26" s="114">
        <f>F26</f>
        <v>0</v>
      </c>
    </row>
    <row r="27" spans="2:8" ht="22.5" hidden="1">
      <c r="B27" s="115" t="str">
        <f>Orçamento!A37</f>
        <v>.2</v>
      </c>
      <c r="C27" s="41" t="str">
        <f>Orçamento!C37</f>
        <v>CAPTAÇÃO SUBTERRÂNEA DE ÁGUA, TRATAMENTO E CASA TIPO "E"</v>
      </c>
      <c r="D27" s="267" t="e">
        <f>F27/$F$9</f>
        <v>#DIV/0!</v>
      </c>
      <c r="E27" s="267"/>
      <c r="F27" s="268">
        <f>Orçamento!H37</f>
        <v>0</v>
      </c>
      <c r="G27" s="268"/>
      <c r="H27" s="114">
        <f>H26+F27</f>
        <v>0</v>
      </c>
    </row>
    <row r="28" spans="2:8" ht="12.75" hidden="1">
      <c r="B28" s="115" t="str">
        <f>Orçamento!A178</f>
        <v>.3</v>
      </c>
      <c r="C28" s="41" t="str">
        <f>Orçamento!C178</f>
        <v>RAP - RESERVATORIO APOIADO 20 M³</v>
      </c>
      <c r="D28" s="267" t="e">
        <f aca="true" t="shared" si="0" ref="D28:D34">F28/$F$9</f>
        <v>#DIV/0!</v>
      </c>
      <c r="E28" s="267"/>
      <c r="F28" s="268">
        <f>Orçamento!H178</f>
        <v>0</v>
      </c>
      <c r="G28" s="268"/>
      <c r="H28" s="114">
        <f aca="true" t="shared" si="1" ref="H28:H34">H27+F28</f>
        <v>0</v>
      </c>
    </row>
    <row r="29" spans="2:8" ht="12.75" hidden="1">
      <c r="B29" s="115" t="str">
        <f>Orçamento!A233</f>
        <v>.4</v>
      </c>
      <c r="C29" s="41" t="str">
        <f>Orçamento!C233</f>
        <v xml:space="preserve">ESTAÇÃO ELEVATORIA  EET - 1 </v>
      </c>
      <c r="D29" s="267" t="e">
        <f t="shared" si="0"/>
        <v>#DIV/0!</v>
      </c>
      <c r="E29" s="267"/>
      <c r="F29" s="268">
        <f>Orçamento!H233</f>
        <v>0</v>
      </c>
      <c r="G29" s="268"/>
      <c r="H29" s="114">
        <f t="shared" si="1"/>
        <v>0</v>
      </c>
    </row>
    <row r="30" spans="2:8" ht="12.75" hidden="1">
      <c r="B30" s="115" t="str">
        <f>Orçamento!A352</f>
        <v>.5</v>
      </c>
      <c r="C30" s="41" t="str">
        <f>Orçamento!C352</f>
        <v>RAP - RESERVATORIO APOIADO 05 M³</v>
      </c>
      <c r="D30" s="267" t="e">
        <f t="shared" si="0"/>
        <v>#DIV/0!</v>
      </c>
      <c r="E30" s="267"/>
      <c r="F30" s="268">
        <f>Orçamento!H352</f>
        <v>0</v>
      </c>
      <c r="G30" s="268"/>
      <c r="H30" s="114">
        <f t="shared" si="1"/>
        <v>0</v>
      </c>
    </row>
    <row r="31" spans="2:8" ht="12.75" hidden="1">
      <c r="B31" s="115" t="str">
        <f>Orçamento!A409</f>
        <v>.6</v>
      </c>
      <c r="C31" s="41" t="str">
        <f>Orçamento!C409</f>
        <v xml:space="preserve">RDA - REDE DE DISTRIBUIÇÃO DE ÁGUA </v>
      </c>
      <c r="D31" s="267" t="e">
        <f t="shared" si="0"/>
        <v>#DIV/0!</v>
      </c>
      <c r="E31" s="267"/>
      <c r="F31" s="268">
        <f>Orçamento!H409</f>
        <v>0</v>
      </c>
      <c r="G31" s="268"/>
      <c r="H31" s="114">
        <f t="shared" si="1"/>
        <v>0</v>
      </c>
    </row>
    <row r="32" spans="2:8" ht="12.75" hidden="1">
      <c r="B32" s="115" t="str">
        <f>Orçamento!A443</f>
        <v>.7</v>
      </c>
      <c r="C32" s="41" t="str">
        <f>Orçamento!C443</f>
        <v>LDA - LIGAÇÕES DOMICILIARES DE ÁGUA</v>
      </c>
      <c r="D32" s="267" t="e">
        <f t="shared" si="0"/>
        <v>#DIV/0!</v>
      </c>
      <c r="E32" s="267"/>
      <c r="F32" s="268">
        <f>Orçamento!H443</f>
        <v>0</v>
      </c>
      <c r="G32" s="268"/>
      <c r="H32" s="114">
        <f t="shared" si="1"/>
        <v>0</v>
      </c>
    </row>
    <row r="33" spans="2:8" ht="12.75">
      <c r="B33" s="115" t="str">
        <f>Orçamento!A467</f>
        <v>8.</v>
      </c>
      <c r="C33" s="41" t="str">
        <f>Orçamento!C467</f>
        <v>PLACA DE OBRA</v>
      </c>
      <c r="D33" s="267" t="e">
        <f t="shared" si="0"/>
        <v>#DIV/0!</v>
      </c>
      <c r="E33" s="267"/>
      <c r="F33" s="268">
        <f>Orçamento!H467</f>
        <v>0</v>
      </c>
      <c r="G33" s="268"/>
      <c r="H33" s="114">
        <f t="shared" si="1"/>
        <v>0</v>
      </c>
    </row>
    <row r="34" spans="2:8" ht="12.75" hidden="1">
      <c r="B34" s="115" t="str">
        <f>Orçamento!A474</f>
        <v>9.</v>
      </c>
      <c r="C34" s="41" t="str">
        <f>Orçamento!C474</f>
        <v>INSTALAÇÕES ELÉTRICAS (SERVIÇOS E MATERIAIS)</v>
      </c>
      <c r="D34" s="267" t="e">
        <f t="shared" si="0"/>
        <v>#DIV/0!</v>
      </c>
      <c r="E34" s="267"/>
      <c r="F34" s="268">
        <f>Orçamento!H474</f>
        <v>0</v>
      </c>
      <c r="G34" s="268"/>
      <c r="H34" s="114">
        <f t="shared" si="1"/>
        <v>0</v>
      </c>
    </row>
    <row r="35" spans="2:8" ht="12.75">
      <c r="B35" s="115"/>
      <c r="C35" s="41"/>
      <c r="D35" s="267"/>
      <c r="E35" s="267"/>
      <c r="F35" s="268"/>
      <c r="G35" s="268"/>
      <c r="H35" s="114"/>
    </row>
    <row r="36" spans="2:8" ht="12.75">
      <c r="B36" s="115"/>
      <c r="C36" s="41"/>
      <c r="D36" s="267"/>
      <c r="E36" s="267"/>
      <c r="F36" s="268"/>
      <c r="G36" s="268"/>
      <c r="H36" s="114"/>
    </row>
    <row r="37" spans="2:8" ht="12.75">
      <c r="B37" s="115"/>
      <c r="C37" s="41"/>
      <c r="D37" s="267"/>
      <c r="E37" s="267"/>
      <c r="F37" s="268"/>
      <c r="G37" s="268"/>
      <c r="H37" s="114"/>
    </row>
    <row r="38" spans="2:8" ht="12.75">
      <c r="B38" s="115"/>
      <c r="C38" s="41"/>
      <c r="D38" s="267"/>
      <c r="E38" s="267"/>
      <c r="F38" s="268"/>
      <c r="G38" s="268"/>
      <c r="H38" s="114"/>
    </row>
    <row r="39" spans="2:8" ht="12.75" hidden="1">
      <c r="B39" s="115"/>
      <c r="C39" s="41"/>
      <c r="D39" s="267"/>
      <c r="E39" s="267"/>
      <c r="F39" s="268"/>
      <c r="G39" s="268"/>
      <c r="H39" s="114"/>
    </row>
    <row r="40" spans="2:8" ht="12.75" hidden="1">
      <c r="B40" s="115"/>
      <c r="C40" s="41"/>
      <c r="D40" s="267"/>
      <c r="E40" s="267"/>
      <c r="F40" s="268"/>
      <c r="G40" s="268"/>
      <c r="H40" s="114"/>
    </row>
    <row r="41" spans="2:8" ht="12.75" hidden="1">
      <c r="B41" s="115"/>
      <c r="C41" s="41"/>
      <c r="D41" s="267"/>
      <c r="E41" s="267"/>
      <c r="F41" s="268"/>
      <c r="G41" s="268"/>
      <c r="H41" s="114"/>
    </row>
    <row r="42" spans="2:8" ht="12.75" hidden="1">
      <c r="B42" s="115"/>
      <c r="C42" s="41"/>
      <c r="D42" s="267"/>
      <c r="E42" s="267"/>
      <c r="F42" s="268"/>
      <c r="G42" s="268"/>
      <c r="H42" s="114"/>
    </row>
    <row r="43" spans="2:8" ht="12.75" hidden="1">
      <c r="B43" s="115"/>
      <c r="C43" s="41"/>
      <c r="D43" s="267"/>
      <c r="E43" s="267"/>
      <c r="F43" s="268"/>
      <c r="G43" s="268"/>
      <c r="H43" s="114"/>
    </row>
    <row r="44" spans="2:8" ht="12.75" hidden="1">
      <c r="B44" s="115"/>
      <c r="C44" s="41"/>
      <c r="D44" s="267"/>
      <c r="E44" s="267"/>
      <c r="F44" s="268"/>
      <c r="G44" s="268"/>
      <c r="H44" s="114"/>
    </row>
    <row r="45" spans="2:8" ht="12.75" hidden="1">
      <c r="B45" s="115"/>
      <c r="C45" s="41"/>
      <c r="D45" s="267"/>
      <c r="E45" s="267"/>
      <c r="F45" s="268"/>
      <c r="G45" s="268"/>
      <c r="H45" s="114"/>
    </row>
    <row r="46" spans="2:8" ht="12.75" hidden="1">
      <c r="B46" s="115"/>
      <c r="C46" s="41"/>
      <c r="D46" s="267"/>
      <c r="E46" s="267"/>
      <c r="F46" s="268"/>
      <c r="G46" s="268"/>
      <c r="H46" s="114"/>
    </row>
    <row r="47" spans="2:8" ht="12.75" hidden="1">
      <c r="B47" s="115"/>
      <c r="C47" s="41"/>
      <c r="D47" s="267"/>
      <c r="E47" s="267"/>
      <c r="F47" s="268"/>
      <c r="G47" s="268"/>
      <c r="H47" s="114"/>
    </row>
    <row r="48" spans="2:8" ht="12.75" hidden="1">
      <c r="B48" s="115"/>
      <c r="C48" s="41"/>
      <c r="D48" s="267"/>
      <c r="E48" s="267"/>
      <c r="F48" s="268"/>
      <c r="G48" s="268"/>
      <c r="H48" s="114"/>
    </row>
    <row r="49" spans="2:8" ht="12.75" hidden="1">
      <c r="B49" s="115"/>
      <c r="C49" s="41"/>
      <c r="D49" s="267"/>
      <c r="E49" s="267"/>
      <c r="F49" s="268"/>
      <c r="G49" s="268"/>
      <c r="H49" s="114"/>
    </row>
    <row r="50" spans="2:8" ht="12.75" hidden="1">
      <c r="B50" s="115"/>
      <c r="C50" s="41"/>
      <c r="D50" s="267"/>
      <c r="E50" s="267"/>
      <c r="F50" s="268"/>
      <c r="G50" s="268"/>
      <c r="H50" s="114"/>
    </row>
    <row r="51" spans="2:8" ht="12.75">
      <c r="B51" s="115"/>
      <c r="C51" s="41"/>
      <c r="D51" s="278"/>
      <c r="E51" s="278"/>
      <c r="F51" s="268"/>
      <c r="G51" s="268"/>
      <c r="H51" s="114"/>
    </row>
    <row r="52" spans="2:8" ht="12.75">
      <c r="B52" s="115"/>
      <c r="C52" s="41"/>
      <c r="D52" s="278"/>
      <c r="E52" s="278"/>
      <c r="F52" s="268"/>
      <c r="G52" s="268"/>
      <c r="H52" s="114"/>
    </row>
    <row r="53" spans="2:8" ht="12.75">
      <c r="B53" s="116"/>
      <c r="C53" s="42"/>
      <c r="D53" s="282"/>
      <c r="E53" s="282"/>
      <c r="F53" s="280"/>
      <c r="G53" s="280"/>
      <c r="H53" s="117"/>
    </row>
    <row r="54" spans="2:8" ht="12.75">
      <c r="B54" s="279" t="s">
        <v>76</v>
      </c>
      <c r="C54" s="279"/>
      <c r="D54" s="283" t="e">
        <f>SUM(D26:E52)</f>
        <v>#DIV/0!</v>
      </c>
      <c r="E54" s="276"/>
      <c r="F54" s="281">
        <f>SUM(F26:G52)</f>
        <v>0</v>
      </c>
      <c r="G54" s="276"/>
      <c r="H54" s="118">
        <f>H50</f>
        <v>0</v>
      </c>
    </row>
    <row r="58" ht="13.5" customHeight="1"/>
    <row r="60" spans="3:7" ht="12.75">
      <c r="C60" s="119"/>
      <c r="D60" s="91" t="s">
        <v>90</v>
      </c>
      <c r="E60" s="62"/>
      <c r="F60" s="100"/>
      <c r="G60" s="98"/>
    </row>
    <row r="61" spans="3:7" ht="12.75">
      <c r="C61" s="119"/>
      <c r="D61" s="93" t="s">
        <v>92</v>
      </c>
      <c r="E61" s="99"/>
      <c r="F61" s="98"/>
      <c r="G61" s="98"/>
    </row>
    <row r="62" spans="3:5" ht="12.75">
      <c r="C62" s="36"/>
      <c r="D62" s="95"/>
      <c r="E62" s="36"/>
    </row>
    <row r="63" spans="3:5" ht="12.75">
      <c r="C63" s="36"/>
      <c r="D63" s="95"/>
      <c r="E63" s="36"/>
    </row>
    <row r="64" spans="3:5" ht="12.75">
      <c r="C64" s="66"/>
      <c r="D64" s="33"/>
      <c r="E64" s="66"/>
    </row>
    <row r="65" spans="3:5" ht="12.75">
      <c r="C65" s="66"/>
      <c r="D65" s="66"/>
      <c r="E65" s="66"/>
    </row>
    <row r="66" spans="3:7" ht="12.75">
      <c r="C66" s="119"/>
      <c r="D66" s="91" t="s">
        <v>91</v>
      </c>
      <c r="E66" s="62"/>
      <c r="F66" s="100"/>
      <c r="G66" s="98"/>
    </row>
    <row r="67" spans="3:7" ht="12.75">
      <c r="C67" s="119"/>
      <c r="D67" s="93" t="s">
        <v>36</v>
      </c>
      <c r="E67" s="99"/>
      <c r="F67" s="98"/>
      <c r="G67" s="98"/>
    </row>
  </sheetData>
  <sheetProtection algorithmName="SHA-512" hashValue="yd1RbBlzOxIXEuWIq/nqT3ORO/dLqj8mBuZgtfhGQcf/Gm9+La3tR13CWF1eJcXuN2Z8XOzddsqyRtsZ+wcO0g==" saltValue="DmnP41Ut+vwfslcvieClog==" spinCount="100000" sheet="1" objects="1" scenarios="1" selectLockedCells="1"/>
  <mergeCells count="77">
    <mergeCell ref="F46:G46"/>
    <mergeCell ref="F39:G39"/>
    <mergeCell ref="F40:G40"/>
    <mergeCell ref="F41:G41"/>
    <mergeCell ref="B54:C54"/>
    <mergeCell ref="F53:G53"/>
    <mergeCell ref="F54:G54"/>
    <mergeCell ref="F47:G47"/>
    <mergeCell ref="F48:G48"/>
    <mergeCell ref="F49:G49"/>
    <mergeCell ref="F50:G50"/>
    <mergeCell ref="F51:G51"/>
    <mergeCell ref="F52:G52"/>
    <mergeCell ref="D52:E52"/>
    <mergeCell ref="D53:E53"/>
    <mergeCell ref="D54:E54"/>
    <mergeCell ref="D46:E46"/>
    <mergeCell ref="D47:E47"/>
    <mergeCell ref="D48:E48"/>
    <mergeCell ref="D51:E51"/>
    <mergeCell ref="D10:E10"/>
    <mergeCell ref="D38:E38"/>
    <mergeCell ref="D49:E49"/>
    <mergeCell ref="D50:E50"/>
    <mergeCell ref="D34:E34"/>
    <mergeCell ref="D35:E35"/>
    <mergeCell ref="D36:E36"/>
    <mergeCell ref="D37:E37"/>
    <mergeCell ref="D39:E39"/>
    <mergeCell ref="D40:E40"/>
    <mergeCell ref="D41:E41"/>
    <mergeCell ref="D42:E42"/>
    <mergeCell ref="F10:G10"/>
    <mergeCell ref="D25:E25"/>
    <mergeCell ref="D26:E26"/>
    <mergeCell ref="D28:E28"/>
    <mergeCell ref="D29:E29"/>
    <mergeCell ref="D27:E27"/>
    <mergeCell ref="F27:G27"/>
    <mergeCell ref="F25:G25"/>
    <mergeCell ref="F26:G26"/>
    <mergeCell ref="F28:G28"/>
    <mergeCell ref="F29:G29"/>
    <mergeCell ref="A2:H3"/>
    <mergeCell ref="A8:B8"/>
    <mergeCell ref="D8:E8"/>
    <mergeCell ref="F8:G8"/>
    <mergeCell ref="A9:B9"/>
    <mergeCell ref="D9:E9"/>
    <mergeCell ref="F9:G9"/>
    <mergeCell ref="A10:B10"/>
    <mergeCell ref="A11:B11"/>
    <mergeCell ref="D30:E30"/>
    <mergeCell ref="D31:E31"/>
    <mergeCell ref="D32:E32"/>
    <mergeCell ref="D33:E33"/>
    <mergeCell ref="A12:B12"/>
    <mergeCell ref="A13:B13"/>
    <mergeCell ref="A14:B14"/>
    <mergeCell ref="A15:B15"/>
    <mergeCell ref="A16:B16"/>
    <mergeCell ref="D43:E43"/>
    <mergeCell ref="D44:E44"/>
    <mergeCell ref="D45:E45"/>
    <mergeCell ref="F30:G30"/>
    <mergeCell ref="F31:G31"/>
    <mergeCell ref="F32:G32"/>
    <mergeCell ref="F33:G33"/>
    <mergeCell ref="F34:G34"/>
    <mergeCell ref="F35:G35"/>
    <mergeCell ref="F42:G42"/>
    <mergeCell ref="F43:G43"/>
    <mergeCell ref="F44:G44"/>
    <mergeCell ref="F45:G45"/>
    <mergeCell ref="F36:G36"/>
    <mergeCell ref="F37:G37"/>
    <mergeCell ref="F38:G38"/>
  </mergeCells>
  <conditionalFormatting sqref="C29:C53 C26">
    <cfRule type="expression" priority="4" dxfId="2" stopIfTrue="1">
      <formula>$J26=1</formula>
    </cfRule>
    <cfRule type="expression" priority="5" dxfId="1" stopIfTrue="1">
      <formula>$K26=2</formula>
    </cfRule>
    <cfRule type="expression" priority="6" dxfId="0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view="pageBreakPreview" zoomScale="110" zoomScaleSheetLayoutView="110" workbookViewId="0" topLeftCell="A17">
      <selection activeCell="E470" sqref="E470"/>
    </sheetView>
  </sheetViews>
  <sheetFormatPr defaultColWidth="9.140625" defaultRowHeight="12.75"/>
  <cols>
    <col min="1" max="1" width="10.00390625" style="102" customWidth="1"/>
    <col min="2" max="2" width="9.421875" style="101" customWidth="1"/>
    <col min="3" max="3" width="54.140625" style="127" customWidth="1"/>
    <col min="4" max="4" width="6.28125" style="101" customWidth="1"/>
    <col min="5" max="5" width="10.28125" style="128" customWidth="1"/>
    <col min="6" max="6" width="10.7109375" style="101" bestFit="1" customWidth="1"/>
    <col min="7" max="7" width="11.7109375" style="101" customWidth="1"/>
    <col min="8" max="8" width="13.140625" style="101" customWidth="1"/>
    <col min="9" max="16384" width="9.140625" style="101" customWidth="1"/>
  </cols>
  <sheetData>
    <row r="1" ht="37.5" customHeight="1">
      <c r="A1" s="126" t="s">
        <v>42</v>
      </c>
    </row>
    <row r="2" spans="1:8" ht="12.75" customHeight="1">
      <c r="A2" s="271" t="s">
        <v>44</v>
      </c>
      <c r="B2" s="271"/>
      <c r="C2" s="271"/>
      <c r="D2" s="271"/>
      <c r="E2" s="271"/>
      <c r="F2" s="271"/>
      <c r="G2" s="271"/>
      <c r="H2" s="271"/>
    </row>
    <row r="3" spans="1:8" ht="12.75">
      <c r="A3" s="271"/>
      <c r="B3" s="271"/>
      <c r="C3" s="271"/>
      <c r="D3" s="271"/>
      <c r="E3" s="271"/>
      <c r="F3" s="271"/>
      <c r="G3" s="271"/>
      <c r="H3" s="271"/>
    </row>
    <row r="4" spans="1:8" ht="12.75" customHeight="1">
      <c r="A4" s="103"/>
      <c r="B4" s="103"/>
      <c r="C4" s="103"/>
      <c r="D4" s="103"/>
      <c r="E4" s="129"/>
      <c r="F4" s="103"/>
      <c r="G4" s="103"/>
      <c r="H4" s="103"/>
    </row>
    <row r="5" spans="1:7" ht="15.75" customHeight="1">
      <c r="A5" s="269" t="str">
        <f>'P. BDI -2'!B3</f>
        <v>Edital :</v>
      </c>
      <c r="B5" s="269"/>
      <c r="C5" s="48" t="str">
        <f>'P. BDI -2'!C3:F3</f>
        <v>TP -xxx</v>
      </c>
      <c r="D5" s="269" t="str">
        <f>QCI!D8</f>
        <v>Und</v>
      </c>
      <c r="E5" s="269"/>
      <c r="F5" s="285">
        <f>QCI!F8</f>
        <v>1</v>
      </c>
      <c r="G5" s="286"/>
    </row>
    <row r="6" spans="1:7" ht="12.75">
      <c r="A6" s="269" t="str">
        <f>'P. BDI -2'!B4</f>
        <v xml:space="preserve">Tomador: </v>
      </c>
      <c r="B6" s="269"/>
      <c r="C6" s="130" t="str">
        <f>'P. BDI -2'!C4:F4</f>
        <v>Prefeitura Municipal de Dois Vizinhos - PR</v>
      </c>
      <c r="D6" s="269" t="s">
        <v>370</v>
      </c>
      <c r="E6" s="269"/>
      <c r="F6" s="274">
        <f>H494/F5</f>
        <v>0</v>
      </c>
      <c r="G6" s="275"/>
    </row>
    <row r="7" spans="1:8" ht="12.75">
      <c r="A7" s="269" t="str">
        <f>'P. BDI -2'!B5</f>
        <v xml:space="preserve">Empreendimento: </v>
      </c>
      <c r="B7" s="269"/>
      <c r="C7" s="130" t="str">
        <f>'P. BDI -2'!C5:F5</f>
        <v xml:space="preserve">Saneamento Rural </v>
      </c>
      <c r="D7" s="107"/>
      <c r="E7" s="131"/>
      <c r="F7" s="106"/>
      <c r="G7" s="106"/>
      <c r="H7" s="106"/>
    </row>
    <row r="8" spans="1:8" ht="12.75">
      <c r="A8" s="269" t="str">
        <f>'P. BDI -2'!B6</f>
        <v>Local da Obra:</v>
      </c>
      <c r="B8" s="269"/>
      <c r="C8" s="130" t="str">
        <f>'P. BDI -2'!C6:F6</f>
        <v xml:space="preserve">Linha São Valentim </v>
      </c>
      <c r="D8" s="107"/>
      <c r="E8" s="131"/>
      <c r="F8" s="106"/>
      <c r="G8" s="106"/>
      <c r="H8" s="106"/>
    </row>
    <row r="9" spans="1:8" ht="12.75">
      <c r="A9" s="269" t="str">
        <f>'P. BDI -2'!B7</f>
        <v>Empresa Prop.:</v>
      </c>
      <c r="B9" s="269"/>
      <c r="C9" s="48" t="str">
        <f>'P. BDI -2'!C7:F7</f>
        <v>xxxxxxxxxxxxxx</v>
      </c>
      <c r="D9" s="131"/>
      <c r="E9" s="131"/>
      <c r="F9" s="106"/>
      <c r="G9" s="106"/>
      <c r="H9" s="106"/>
    </row>
    <row r="10" spans="1:8" ht="12.75">
      <c r="A10" s="269" t="str">
        <f>'P. BDI -2'!B8</f>
        <v>CNPJ:</v>
      </c>
      <c r="B10" s="269"/>
      <c r="C10" s="48" t="str">
        <f>'P. BDI -2'!C8:F8</f>
        <v>xxxxxxxxxxxxxx</v>
      </c>
      <c r="D10" s="131" t="s">
        <v>372</v>
      </c>
      <c r="E10" s="131"/>
      <c r="F10" s="106"/>
      <c r="G10" s="106"/>
      <c r="H10" s="106"/>
    </row>
    <row r="11" spans="1:8" ht="12.75">
      <c r="A11" s="269" t="str">
        <f>'P. BDI -2'!B9</f>
        <v>Data Base:</v>
      </c>
      <c r="B11" s="269"/>
      <c r="C11" s="49" t="str">
        <f>'P. BDI -2'!C9:F9</f>
        <v>xxxxxxxxxxxxxx</v>
      </c>
      <c r="D11" s="132"/>
      <c r="E11" s="133"/>
      <c r="F11" s="108"/>
      <c r="G11" s="75"/>
      <c r="H11" s="75"/>
    </row>
    <row r="12" spans="1:8" ht="21.75" customHeight="1">
      <c r="A12" s="270" t="s">
        <v>321</v>
      </c>
      <c r="B12" s="270"/>
      <c r="C12" s="50">
        <f>'P. BDI -2'!F31</f>
        <v>0.020408163265306145</v>
      </c>
      <c r="D12" s="131"/>
      <c r="E12" s="133"/>
      <c r="F12" s="108"/>
      <c r="G12" s="75"/>
      <c r="H12" s="75"/>
    </row>
    <row r="13" spans="1:8" ht="22.5" customHeight="1" hidden="1">
      <c r="A13" s="270" t="s">
        <v>322</v>
      </c>
      <c r="B13" s="270"/>
      <c r="C13" s="50">
        <f>'P. BDI -1 '!F31</f>
        <v>0.17721673760466317</v>
      </c>
      <c r="D13" s="131"/>
      <c r="E13" s="133"/>
      <c r="F13" s="108"/>
      <c r="G13" s="75"/>
      <c r="H13" s="75"/>
    </row>
    <row r="14" spans="1:8" ht="12.75">
      <c r="A14" s="134"/>
      <c r="B14" s="110"/>
      <c r="C14" s="135"/>
      <c r="D14" s="106"/>
      <c r="E14" s="131"/>
      <c r="F14" s="106"/>
      <c r="G14" s="106"/>
      <c r="H14" s="106"/>
    </row>
    <row r="15" spans="1:8" s="138" customFormat="1" ht="25.5" customHeight="1">
      <c r="A15" s="136" t="s">
        <v>50</v>
      </c>
      <c r="B15" s="136" t="s">
        <v>125</v>
      </c>
      <c r="C15" s="136" t="s">
        <v>51</v>
      </c>
      <c r="D15" s="136" t="s">
        <v>49</v>
      </c>
      <c r="E15" s="137" t="s">
        <v>52</v>
      </c>
      <c r="F15" s="136" t="s">
        <v>53</v>
      </c>
      <c r="G15" s="136" t="s">
        <v>54</v>
      </c>
      <c r="H15" s="136" t="s">
        <v>55</v>
      </c>
    </row>
    <row r="16" spans="1:8" s="138" customFormat="1" ht="14.25" customHeight="1">
      <c r="A16" s="139"/>
      <c r="B16" s="140"/>
      <c r="C16" s="140"/>
      <c r="D16" s="140"/>
      <c r="E16" s="141"/>
      <c r="F16" s="140"/>
      <c r="G16" s="140"/>
      <c r="H16" s="140"/>
    </row>
    <row r="17" spans="1:8" s="102" customFormat="1" ht="12.75">
      <c r="A17" s="142" t="s">
        <v>47</v>
      </c>
      <c r="B17" s="142"/>
      <c r="C17" s="143" t="s">
        <v>323</v>
      </c>
      <c r="D17" s="144"/>
      <c r="E17" s="145"/>
      <c r="F17" s="146"/>
      <c r="G17" s="147" t="s">
        <v>0</v>
      </c>
      <c r="H17" s="146">
        <f>SUM(H18:H33)</f>
        <v>0</v>
      </c>
    </row>
    <row r="18" spans="1:8" s="102" customFormat="1" ht="12.75">
      <c r="A18" s="113"/>
      <c r="B18" s="148"/>
      <c r="C18" s="46" t="s">
        <v>325</v>
      </c>
      <c r="D18" s="148"/>
      <c r="E18" s="149"/>
      <c r="F18" s="150"/>
      <c r="G18" s="150"/>
      <c r="H18" s="114"/>
    </row>
    <row r="19" spans="1:8" s="102" customFormat="1" ht="12.75">
      <c r="A19" s="113"/>
      <c r="B19" s="148"/>
      <c r="C19" s="46" t="s">
        <v>324</v>
      </c>
      <c r="D19" s="148"/>
      <c r="E19" s="149"/>
      <c r="F19" s="150"/>
      <c r="G19" s="150"/>
      <c r="H19" s="114"/>
    </row>
    <row r="20" spans="1:8" s="102" customFormat="1" ht="12.75">
      <c r="A20" s="113" t="s">
        <v>196</v>
      </c>
      <c r="B20" s="148">
        <v>500102</v>
      </c>
      <c r="C20" s="46" t="s">
        <v>93</v>
      </c>
      <c r="D20" s="148" t="s">
        <v>94</v>
      </c>
      <c r="E20" s="121"/>
      <c r="F20" s="150">
        <v>1</v>
      </c>
      <c r="G20" s="150">
        <f>(E20*$C$12)+E20</f>
        <v>0</v>
      </c>
      <c r="H20" s="114">
        <f>G20*F20</f>
        <v>0</v>
      </c>
    </row>
    <row r="21" spans="1:8" s="102" customFormat="1" ht="22.5">
      <c r="A21" s="113"/>
      <c r="B21" s="148"/>
      <c r="C21" s="46" t="s">
        <v>197</v>
      </c>
      <c r="D21" s="148"/>
      <c r="E21" s="121"/>
      <c r="F21" s="150"/>
      <c r="G21" s="150"/>
      <c r="H21" s="114"/>
    </row>
    <row r="22" spans="1:8" s="102" customFormat="1" ht="12.75">
      <c r="A22" s="113" t="s">
        <v>196</v>
      </c>
      <c r="B22" s="148">
        <v>500604</v>
      </c>
      <c r="C22" s="46" t="s">
        <v>95</v>
      </c>
      <c r="D22" s="148" t="s">
        <v>96</v>
      </c>
      <c r="E22" s="121"/>
      <c r="F22" s="150">
        <v>156</v>
      </c>
      <c r="G22" s="150">
        <f>(E22*$C$12)+E22</f>
        <v>0</v>
      </c>
      <c r="H22" s="114">
        <f aca="true" t="shared" si="0" ref="H22:H32">G22*F22</f>
        <v>0</v>
      </c>
    </row>
    <row r="23" spans="1:8" s="102" customFormat="1" ht="22.5">
      <c r="A23" s="113"/>
      <c r="B23" s="148"/>
      <c r="C23" s="46" t="s">
        <v>198</v>
      </c>
      <c r="D23" s="148"/>
      <c r="E23" s="121"/>
      <c r="F23" s="150"/>
      <c r="G23" s="150"/>
      <c r="H23" s="114"/>
    </row>
    <row r="24" spans="1:8" s="102" customFormat="1" ht="12.75">
      <c r="A24" s="113" t="s">
        <v>196</v>
      </c>
      <c r="B24" s="148">
        <v>502201</v>
      </c>
      <c r="C24" s="46" t="s">
        <v>97</v>
      </c>
      <c r="D24" s="148" t="s">
        <v>96</v>
      </c>
      <c r="E24" s="121"/>
      <c r="F24" s="150">
        <v>12</v>
      </c>
      <c r="G24" s="150">
        <f aca="true" t="shared" si="1" ref="G24:G32">(E24*$C$12)+E24</f>
        <v>0</v>
      </c>
      <c r="H24" s="114">
        <f t="shared" si="0"/>
        <v>0</v>
      </c>
    </row>
    <row r="25" spans="1:8" s="102" customFormat="1" ht="22.5">
      <c r="A25" s="113"/>
      <c r="B25" s="148"/>
      <c r="C25" s="46" t="s">
        <v>199</v>
      </c>
      <c r="D25" s="148"/>
      <c r="E25" s="121"/>
      <c r="F25" s="150"/>
      <c r="G25" s="150"/>
      <c r="H25" s="114"/>
    </row>
    <row r="26" spans="1:8" s="102" customFormat="1" ht="12.75">
      <c r="A26" s="113" t="s">
        <v>196</v>
      </c>
      <c r="B26" s="148">
        <v>503402</v>
      </c>
      <c r="C26" s="46" t="s">
        <v>97</v>
      </c>
      <c r="D26" s="148" t="s">
        <v>94</v>
      </c>
      <c r="E26" s="121"/>
      <c r="F26" s="150">
        <v>1</v>
      </c>
      <c r="G26" s="150">
        <f t="shared" si="1"/>
        <v>0</v>
      </c>
      <c r="H26" s="114">
        <f t="shared" si="0"/>
        <v>0</v>
      </c>
    </row>
    <row r="27" spans="1:8" s="102" customFormat="1" ht="12.75">
      <c r="A27" s="113"/>
      <c r="B27" s="148"/>
      <c r="C27" s="46" t="s">
        <v>98</v>
      </c>
      <c r="D27" s="148"/>
      <c r="E27" s="121"/>
      <c r="F27" s="150"/>
      <c r="G27" s="150"/>
      <c r="H27" s="114"/>
    </row>
    <row r="28" spans="1:8" s="102" customFormat="1" ht="12.75">
      <c r="A28" s="113" t="s">
        <v>196</v>
      </c>
      <c r="B28" s="148">
        <v>504001</v>
      </c>
      <c r="C28" s="46" t="s">
        <v>99</v>
      </c>
      <c r="D28" s="148" t="s">
        <v>107</v>
      </c>
      <c r="E28" s="121"/>
      <c r="F28" s="150">
        <v>1</v>
      </c>
      <c r="G28" s="150">
        <f t="shared" si="1"/>
        <v>0</v>
      </c>
      <c r="H28" s="114">
        <f t="shared" si="0"/>
        <v>0</v>
      </c>
    </row>
    <row r="29" spans="1:8" s="102" customFormat="1" ht="12.75">
      <c r="A29" s="113"/>
      <c r="B29" s="148"/>
      <c r="C29" s="46" t="s">
        <v>200</v>
      </c>
      <c r="D29" s="148"/>
      <c r="E29" s="121"/>
      <c r="F29" s="150"/>
      <c r="G29" s="150"/>
      <c r="H29" s="114"/>
    </row>
    <row r="30" spans="1:8" s="102" customFormat="1" ht="12.75">
      <c r="A30" s="113" t="s">
        <v>196</v>
      </c>
      <c r="B30" s="148">
        <v>507501</v>
      </c>
      <c r="C30" s="46" t="s">
        <v>101</v>
      </c>
      <c r="D30" s="148" t="s">
        <v>94</v>
      </c>
      <c r="E30" s="121"/>
      <c r="F30" s="150">
        <v>1</v>
      </c>
      <c r="G30" s="150">
        <f t="shared" si="1"/>
        <v>0</v>
      </c>
      <c r="H30" s="114">
        <f t="shared" si="0"/>
        <v>0</v>
      </c>
    </row>
    <row r="31" spans="1:8" s="102" customFormat="1" ht="12.75">
      <c r="A31" s="113"/>
      <c r="B31" s="148"/>
      <c r="C31" s="46" t="s">
        <v>102</v>
      </c>
      <c r="D31" s="148"/>
      <c r="E31" s="121"/>
      <c r="F31" s="150"/>
      <c r="G31" s="150"/>
      <c r="H31" s="114"/>
    </row>
    <row r="32" spans="1:8" s="102" customFormat="1" ht="12.75">
      <c r="A32" s="113" t="s">
        <v>196</v>
      </c>
      <c r="B32" s="148">
        <v>507610</v>
      </c>
      <c r="C32" s="46" t="s">
        <v>201</v>
      </c>
      <c r="D32" s="148" t="s">
        <v>103</v>
      </c>
      <c r="E32" s="121"/>
      <c r="F32" s="150">
        <v>48</v>
      </c>
      <c r="G32" s="150">
        <f t="shared" si="1"/>
        <v>0</v>
      </c>
      <c r="H32" s="114">
        <f t="shared" si="0"/>
        <v>0</v>
      </c>
    </row>
    <row r="33" spans="1:8" s="102" customFormat="1" ht="12.75">
      <c r="A33" s="151"/>
      <c r="B33" s="148"/>
      <c r="C33" s="46"/>
      <c r="D33" s="148"/>
      <c r="E33" s="152"/>
      <c r="F33" s="152"/>
      <c r="G33" s="149"/>
      <c r="H33" s="114"/>
    </row>
    <row r="34" spans="1:8" s="102" customFormat="1" ht="12.75" hidden="1">
      <c r="A34" s="151"/>
      <c r="B34" s="148"/>
      <c r="C34" s="46"/>
      <c r="D34" s="148"/>
      <c r="E34" s="152"/>
      <c r="F34" s="152"/>
      <c r="G34" s="149"/>
      <c r="H34" s="114"/>
    </row>
    <row r="35" spans="1:8" s="102" customFormat="1" ht="12.75" hidden="1">
      <c r="A35" s="151"/>
      <c r="B35" s="148"/>
      <c r="C35" s="46"/>
      <c r="D35" s="148"/>
      <c r="E35" s="152"/>
      <c r="F35" s="152"/>
      <c r="G35" s="149"/>
      <c r="H35" s="114"/>
    </row>
    <row r="36" spans="1:8" s="102" customFormat="1" ht="12.75" hidden="1">
      <c r="A36" s="153"/>
      <c r="B36" s="148"/>
      <c r="C36" s="43"/>
      <c r="D36" s="148"/>
      <c r="E36" s="152"/>
      <c r="F36" s="152"/>
      <c r="G36" s="152"/>
      <c r="H36" s="114"/>
    </row>
    <row r="37" spans="1:8" s="102" customFormat="1" ht="12.75" hidden="1">
      <c r="A37" s="142" t="s">
        <v>48</v>
      </c>
      <c r="B37" s="142"/>
      <c r="C37" s="143" t="s">
        <v>217</v>
      </c>
      <c r="D37" s="144"/>
      <c r="E37" s="145"/>
      <c r="F37" s="146"/>
      <c r="G37" s="147" t="s">
        <v>0</v>
      </c>
      <c r="H37" s="146">
        <f>H40+H67+H93+H113+H134</f>
        <v>0</v>
      </c>
    </row>
    <row r="38" spans="1:8" ht="12.75" hidden="1">
      <c r="A38" s="154"/>
      <c r="B38" s="155"/>
      <c r="C38" s="156"/>
      <c r="D38" s="155"/>
      <c r="E38" s="157"/>
      <c r="F38" s="158"/>
      <c r="G38" s="149"/>
      <c r="H38" s="114"/>
    </row>
    <row r="39" spans="1:8" ht="12.75" hidden="1">
      <c r="A39" s="154"/>
      <c r="B39" s="155"/>
      <c r="C39" s="156"/>
      <c r="D39" s="155"/>
      <c r="E39" s="157"/>
      <c r="F39" s="158"/>
      <c r="G39" s="149"/>
      <c r="H39" s="114"/>
    </row>
    <row r="40" spans="1:8" s="166" customFormat="1" ht="24.75" customHeight="1" hidden="1">
      <c r="A40" s="159"/>
      <c r="B40" s="160" t="s">
        <v>202</v>
      </c>
      <c r="C40" s="161" t="s">
        <v>326</v>
      </c>
      <c r="D40" s="160"/>
      <c r="E40" s="162"/>
      <c r="F40" s="163"/>
      <c r="G40" s="164"/>
      <c r="H40" s="165">
        <f>SUM(H43:H64)</f>
        <v>0</v>
      </c>
    </row>
    <row r="41" spans="1:8" ht="12.75" hidden="1">
      <c r="A41" s="167"/>
      <c r="B41" s="155"/>
      <c r="C41" s="156" t="s">
        <v>104</v>
      </c>
      <c r="D41" s="155"/>
      <c r="E41" s="157"/>
      <c r="F41" s="158"/>
      <c r="G41" s="149"/>
      <c r="H41" s="114"/>
    </row>
    <row r="42" spans="1:8" ht="12.75" hidden="1">
      <c r="A42" s="167"/>
      <c r="B42" s="155"/>
      <c r="C42" s="156" t="s">
        <v>105</v>
      </c>
      <c r="D42" s="155"/>
      <c r="E42" s="157"/>
      <c r="F42" s="158"/>
      <c r="G42" s="149"/>
      <c r="H42" s="114"/>
    </row>
    <row r="43" spans="1:8" ht="12.75" hidden="1">
      <c r="A43" s="113" t="s">
        <v>196</v>
      </c>
      <c r="B43" s="148">
        <v>40109</v>
      </c>
      <c r="C43" s="46" t="s">
        <v>106</v>
      </c>
      <c r="D43" s="148" t="s">
        <v>100</v>
      </c>
      <c r="E43" s="149"/>
      <c r="F43" s="150"/>
      <c r="G43" s="150">
        <f aca="true" t="shared" si="2" ref="G43:G64">(E43*$C$12)+E43</f>
        <v>0</v>
      </c>
      <c r="H43" s="114">
        <f aca="true" t="shared" si="3" ref="H43:H64">G43*F43</f>
        <v>0</v>
      </c>
    </row>
    <row r="44" spans="1:8" ht="22.5" hidden="1">
      <c r="A44" s="167"/>
      <c r="B44" s="155"/>
      <c r="C44" s="156" t="s">
        <v>108</v>
      </c>
      <c r="D44" s="155"/>
      <c r="E44" s="157"/>
      <c r="F44" s="158"/>
      <c r="G44" s="149"/>
      <c r="H44" s="114"/>
    </row>
    <row r="45" spans="1:8" ht="12.75" hidden="1">
      <c r="A45" s="113" t="s">
        <v>196</v>
      </c>
      <c r="B45" s="148">
        <v>40601</v>
      </c>
      <c r="C45" s="46" t="s">
        <v>109</v>
      </c>
      <c r="D45" s="148" t="s">
        <v>100</v>
      </c>
      <c r="E45" s="149"/>
      <c r="F45" s="150"/>
      <c r="G45" s="150">
        <f t="shared" si="2"/>
        <v>0</v>
      </c>
      <c r="H45" s="114">
        <f t="shared" si="3"/>
        <v>0</v>
      </c>
    </row>
    <row r="46" spans="1:8" ht="12.75" hidden="1">
      <c r="A46" s="167"/>
      <c r="B46" s="155"/>
      <c r="C46" s="156" t="s">
        <v>110</v>
      </c>
      <c r="D46" s="155"/>
      <c r="E46" s="157"/>
      <c r="F46" s="158"/>
      <c r="G46" s="149"/>
      <c r="H46" s="114"/>
    </row>
    <row r="47" spans="1:8" ht="12.75" hidden="1">
      <c r="A47" s="113" t="s">
        <v>196</v>
      </c>
      <c r="B47" s="148">
        <v>41301</v>
      </c>
      <c r="C47" s="46" t="s">
        <v>111</v>
      </c>
      <c r="D47" s="148" t="s">
        <v>100</v>
      </c>
      <c r="E47" s="149"/>
      <c r="F47" s="150"/>
      <c r="G47" s="150">
        <f t="shared" si="2"/>
        <v>0</v>
      </c>
      <c r="H47" s="114">
        <f t="shared" si="3"/>
        <v>0</v>
      </c>
    </row>
    <row r="48" spans="1:8" ht="12.75" hidden="1">
      <c r="A48" s="167"/>
      <c r="B48" s="155"/>
      <c r="C48" s="156" t="s">
        <v>112</v>
      </c>
      <c r="D48" s="155"/>
      <c r="E48" s="157"/>
      <c r="F48" s="158"/>
      <c r="G48" s="149"/>
      <c r="H48" s="114"/>
    </row>
    <row r="49" spans="1:8" ht="12.75" hidden="1">
      <c r="A49" s="167"/>
      <c r="B49" s="155"/>
      <c r="C49" s="156" t="s">
        <v>113</v>
      </c>
      <c r="D49" s="155"/>
      <c r="E49" s="157"/>
      <c r="F49" s="158"/>
      <c r="G49" s="149"/>
      <c r="H49" s="114"/>
    </row>
    <row r="50" spans="1:8" ht="12.75" hidden="1">
      <c r="A50" s="113" t="s">
        <v>196</v>
      </c>
      <c r="B50" s="148">
        <v>82101</v>
      </c>
      <c r="C50" s="46" t="s">
        <v>114</v>
      </c>
      <c r="D50" s="148" t="s">
        <v>100</v>
      </c>
      <c r="E50" s="149"/>
      <c r="F50" s="150"/>
      <c r="G50" s="150">
        <f t="shared" si="2"/>
        <v>0</v>
      </c>
      <c r="H50" s="114">
        <f t="shared" si="3"/>
        <v>0</v>
      </c>
    </row>
    <row r="51" spans="1:8" ht="12.75" hidden="1">
      <c r="A51" s="167"/>
      <c r="B51" s="155"/>
      <c r="C51" s="156" t="s">
        <v>115</v>
      </c>
      <c r="D51" s="155"/>
      <c r="E51" s="157"/>
      <c r="F51" s="158"/>
      <c r="G51" s="149"/>
      <c r="H51" s="114"/>
    </row>
    <row r="52" spans="1:8" ht="12.75" hidden="1">
      <c r="A52" s="167"/>
      <c r="B52" s="155"/>
      <c r="C52" s="156" t="s">
        <v>116</v>
      </c>
      <c r="D52" s="155"/>
      <c r="E52" s="157"/>
      <c r="F52" s="158"/>
      <c r="G52" s="149"/>
      <c r="H52" s="114"/>
    </row>
    <row r="53" spans="1:8" ht="12.75" hidden="1">
      <c r="A53" s="113" t="s">
        <v>196</v>
      </c>
      <c r="B53" s="148">
        <v>120422</v>
      </c>
      <c r="C53" s="46" t="s">
        <v>117</v>
      </c>
      <c r="D53" s="148" t="s">
        <v>118</v>
      </c>
      <c r="E53" s="149"/>
      <c r="F53" s="150"/>
      <c r="G53" s="150">
        <f t="shared" si="2"/>
        <v>0</v>
      </c>
      <c r="H53" s="114">
        <f t="shared" si="3"/>
        <v>0</v>
      </c>
    </row>
    <row r="54" spans="1:8" ht="12.75" hidden="1">
      <c r="A54" s="167"/>
      <c r="B54" s="155"/>
      <c r="C54" s="156" t="s">
        <v>119</v>
      </c>
      <c r="D54" s="155"/>
      <c r="E54" s="157"/>
      <c r="F54" s="158"/>
      <c r="G54" s="149"/>
      <c r="H54" s="114"/>
    </row>
    <row r="55" spans="1:8" ht="12.75" hidden="1">
      <c r="A55" s="167"/>
      <c r="B55" s="155"/>
      <c r="C55" s="156" t="s">
        <v>120</v>
      </c>
      <c r="D55" s="155"/>
      <c r="E55" s="157"/>
      <c r="F55" s="158"/>
      <c r="G55" s="149"/>
      <c r="H55" s="114"/>
    </row>
    <row r="56" spans="1:8" ht="12.75" hidden="1">
      <c r="A56" s="113" t="s">
        <v>196</v>
      </c>
      <c r="B56" s="148">
        <v>140102</v>
      </c>
      <c r="C56" s="46" t="s">
        <v>203</v>
      </c>
      <c r="D56" s="148" t="s">
        <v>94</v>
      </c>
      <c r="E56" s="149"/>
      <c r="F56" s="150"/>
      <c r="G56" s="150">
        <f t="shared" si="2"/>
        <v>0</v>
      </c>
      <c r="H56" s="114">
        <f t="shared" si="3"/>
        <v>0</v>
      </c>
    </row>
    <row r="57" spans="1:8" ht="12.75" hidden="1">
      <c r="A57" s="113" t="s">
        <v>196</v>
      </c>
      <c r="B57" s="148">
        <v>140105</v>
      </c>
      <c r="C57" s="46" t="s">
        <v>260</v>
      </c>
      <c r="D57" s="148" t="s">
        <v>94</v>
      </c>
      <c r="E57" s="149"/>
      <c r="F57" s="150"/>
      <c r="G57" s="150">
        <f t="shared" si="2"/>
        <v>0</v>
      </c>
      <c r="H57" s="114">
        <f t="shared" si="3"/>
        <v>0</v>
      </c>
    </row>
    <row r="58" spans="1:8" ht="12.75" hidden="1">
      <c r="A58" s="167"/>
      <c r="B58" s="155"/>
      <c r="C58" s="156" t="s">
        <v>146</v>
      </c>
      <c r="D58" s="155"/>
      <c r="E58" s="157"/>
      <c r="F58" s="158"/>
      <c r="G58" s="149"/>
      <c r="H58" s="114"/>
    </row>
    <row r="59" spans="1:8" ht="12.75" hidden="1">
      <c r="A59" s="113" t="s">
        <v>196</v>
      </c>
      <c r="B59" s="148">
        <v>143662</v>
      </c>
      <c r="C59" s="46" t="s">
        <v>267</v>
      </c>
      <c r="D59" s="148" t="s">
        <v>94</v>
      </c>
      <c r="E59" s="149"/>
      <c r="F59" s="150"/>
      <c r="G59" s="150">
        <f t="shared" si="2"/>
        <v>0</v>
      </c>
      <c r="H59" s="114">
        <f t="shared" si="3"/>
        <v>0</v>
      </c>
    </row>
    <row r="60" spans="1:8" s="168" customFormat="1" ht="12.75" hidden="1">
      <c r="A60" s="113" t="s">
        <v>196</v>
      </c>
      <c r="B60" s="148">
        <v>143693</v>
      </c>
      <c r="C60" s="46" t="s">
        <v>261</v>
      </c>
      <c r="D60" s="148" t="s">
        <v>94</v>
      </c>
      <c r="E60" s="149"/>
      <c r="F60" s="150"/>
      <c r="G60" s="150">
        <f t="shared" si="2"/>
        <v>0</v>
      </c>
      <c r="H60" s="114">
        <f t="shared" si="3"/>
        <v>0</v>
      </c>
    </row>
    <row r="61" spans="1:8" ht="12.75" hidden="1">
      <c r="A61" s="167"/>
      <c r="B61" s="155"/>
      <c r="C61" s="156" t="s">
        <v>121</v>
      </c>
      <c r="D61" s="155"/>
      <c r="E61" s="157"/>
      <c r="F61" s="158"/>
      <c r="G61" s="149"/>
      <c r="H61" s="114"/>
    </row>
    <row r="62" spans="1:8" ht="12.75" hidden="1">
      <c r="A62" s="167"/>
      <c r="B62" s="155"/>
      <c r="C62" s="156" t="s">
        <v>122</v>
      </c>
      <c r="D62" s="155"/>
      <c r="E62" s="157"/>
      <c r="F62" s="158"/>
      <c r="G62" s="149"/>
      <c r="H62" s="114"/>
    </row>
    <row r="63" spans="1:8" ht="12.75" hidden="1">
      <c r="A63" s="113" t="s">
        <v>196</v>
      </c>
      <c r="B63" s="148">
        <v>143684</v>
      </c>
      <c r="C63" s="46" t="s">
        <v>262</v>
      </c>
      <c r="D63" s="148" t="s">
        <v>94</v>
      </c>
      <c r="E63" s="149"/>
      <c r="F63" s="150"/>
      <c r="G63" s="150">
        <f t="shared" si="2"/>
        <v>0</v>
      </c>
      <c r="H63" s="114">
        <f t="shared" si="3"/>
        <v>0</v>
      </c>
    </row>
    <row r="64" spans="1:8" s="168" customFormat="1" ht="12.75" hidden="1">
      <c r="A64" s="167"/>
      <c r="B64" s="155" t="str">
        <f>cotação!A11</f>
        <v>00001C</v>
      </c>
      <c r="C64" s="156" t="str">
        <f>cotação!B11</f>
        <v>Execução de roscas em tubo FG  ate 3"</v>
      </c>
      <c r="D64" s="155" t="str">
        <f>cotação!C11</f>
        <v>ud</v>
      </c>
      <c r="E64" s="157"/>
      <c r="F64" s="158"/>
      <c r="G64" s="149">
        <f t="shared" si="2"/>
        <v>0</v>
      </c>
      <c r="H64" s="114">
        <f t="shared" si="3"/>
        <v>0</v>
      </c>
    </row>
    <row r="65" spans="1:8" ht="12.75" hidden="1">
      <c r="A65" s="167"/>
      <c r="B65" s="155"/>
      <c r="C65" s="156"/>
      <c r="D65" s="155"/>
      <c r="E65" s="157"/>
      <c r="F65" s="158"/>
      <c r="G65" s="149"/>
      <c r="H65" s="114"/>
    </row>
    <row r="66" spans="1:8" ht="12.75" hidden="1">
      <c r="A66" s="154"/>
      <c r="B66" s="155"/>
      <c r="C66" s="156"/>
      <c r="D66" s="155"/>
      <c r="E66" s="157"/>
      <c r="F66" s="158"/>
      <c r="G66" s="149"/>
      <c r="H66" s="114"/>
    </row>
    <row r="67" spans="1:8" s="166" customFormat="1" ht="25.5" customHeight="1" hidden="1">
      <c r="A67" s="169"/>
      <c r="B67" s="160" t="s">
        <v>205</v>
      </c>
      <c r="C67" s="161" t="s">
        <v>329</v>
      </c>
      <c r="D67" s="160"/>
      <c r="E67" s="162"/>
      <c r="F67" s="163"/>
      <c r="G67" s="164"/>
      <c r="H67" s="165">
        <f>SUM(H68:H90)</f>
        <v>0</v>
      </c>
    </row>
    <row r="68" spans="1:8" ht="12.75" hidden="1">
      <c r="A68" s="154"/>
      <c r="B68" s="155"/>
      <c r="C68" s="156" t="s">
        <v>123</v>
      </c>
      <c r="D68" s="155"/>
      <c r="E68" s="157"/>
      <c r="F68" s="158"/>
      <c r="G68" s="149"/>
      <c r="H68" s="114"/>
    </row>
    <row r="69" spans="1:8" ht="12.75" hidden="1">
      <c r="A69" s="154"/>
      <c r="B69" s="155"/>
      <c r="C69" s="156"/>
      <c r="D69" s="155"/>
      <c r="E69" s="157"/>
      <c r="F69" s="158"/>
      <c r="G69" s="149"/>
      <c r="H69" s="114"/>
    </row>
    <row r="70" spans="1:8" ht="12.75" hidden="1">
      <c r="A70" s="167" t="s">
        <v>206</v>
      </c>
      <c r="B70" s="155">
        <v>3939</v>
      </c>
      <c r="C70" s="156" t="s">
        <v>207</v>
      </c>
      <c r="D70" s="155"/>
      <c r="E70" s="157"/>
      <c r="F70" s="158"/>
      <c r="G70" s="149">
        <f>(E70*$C$13)+E70</f>
        <v>0</v>
      </c>
      <c r="H70" s="114">
        <f aca="true" t="shared" si="4" ref="H70:H82">G70*F70</f>
        <v>0</v>
      </c>
    </row>
    <row r="71" spans="1:8" ht="22.5" hidden="1">
      <c r="A71" s="167" t="s">
        <v>206</v>
      </c>
      <c r="B71" s="155">
        <v>7697</v>
      </c>
      <c r="C71" s="156" t="s">
        <v>208</v>
      </c>
      <c r="D71" s="155" t="s">
        <v>209</v>
      </c>
      <c r="E71" s="157"/>
      <c r="F71" s="158"/>
      <c r="G71" s="149">
        <f aca="true" t="shared" si="5" ref="G71:G89">(E71*$C$13)+E71</f>
        <v>0</v>
      </c>
      <c r="H71" s="114">
        <f t="shared" si="4"/>
        <v>0</v>
      </c>
    </row>
    <row r="72" spans="1:8" ht="12.75" hidden="1">
      <c r="A72" s="167" t="s">
        <v>206</v>
      </c>
      <c r="B72" s="155">
        <v>9867</v>
      </c>
      <c r="C72" s="156" t="s">
        <v>210</v>
      </c>
      <c r="D72" s="155" t="s">
        <v>94</v>
      </c>
      <c r="E72" s="157"/>
      <c r="F72" s="158"/>
      <c r="G72" s="149">
        <f t="shared" si="5"/>
        <v>0</v>
      </c>
      <c r="H72" s="114">
        <f t="shared" si="4"/>
        <v>0</v>
      </c>
    </row>
    <row r="73" spans="1:8" ht="12.75" hidden="1">
      <c r="A73" s="167"/>
      <c r="B73" s="155"/>
      <c r="C73" s="156"/>
      <c r="D73" s="155"/>
      <c r="E73" s="157"/>
      <c r="F73" s="158"/>
      <c r="G73" s="149"/>
      <c r="H73" s="114"/>
    </row>
    <row r="74" spans="1:8" ht="12.75" hidden="1">
      <c r="A74" s="167" t="s">
        <v>206</v>
      </c>
      <c r="B74" s="155">
        <v>4209</v>
      </c>
      <c r="C74" s="156" t="s">
        <v>263</v>
      </c>
      <c r="D74" s="155" t="s">
        <v>94</v>
      </c>
      <c r="E74" s="157"/>
      <c r="F74" s="158"/>
      <c r="G74" s="149">
        <f t="shared" si="5"/>
        <v>0</v>
      </c>
      <c r="H74" s="114">
        <f t="shared" si="4"/>
        <v>0</v>
      </c>
    </row>
    <row r="75" spans="1:8" ht="12.75" hidden="1">
      <c r="A75" s="167" t="s">
        <v>206</v>
      </c>
      <c r="B75" s="155">
        <v>1809</v>
      </c>
      <c r="C75" s="156" t="s">
        <v>264</v>
      </c>
      <c r="D75" s="155" t="s">
        <v>94</v>
      </c>
      <c r="E75" s="157"/>
      <c r="F75" s="158"/>
      <c r="G75" s="149">
        <f t="shared" si="5"/>
        <v>0</v>
      </c>
      <c r="H75" s="114">
        <f t="shared" si="4"/>
        <v>0</v>
      </c>
    </row>
    <row r="76" spans="1:8" ht="12.75" hidden="1">
      <c r="A76" s="167"/>
      <c r="B76" s="155"/>
      <c r="C76" s="156"/>
      <c r="D76" s="155"/>
      <c r="E76" s="157"/>
      <c r="F76" s="158"/>
      <c r="G76" s="149">
        <f t="shared" si="5"/>
        <v>0</v>
      </c>
      <c r="H76" s="114"/>
    </row>
    <row r="77" spans="1:8" ht="12.75" hidden="1">
      <c r="A77" s="167" t="s">
        <v>206</v>
      </c>
      <c r="B77" s="155">
        <v>12424</v>
      </c>
      <c r="C77" s="156" t="s">
        <v>269</v>
      </c>
      <c r="D77" s="155" t="s">
        <v>94</v>
      </c>
      <c r="E77" s="157"/>
      <c r="F77" s="158"/>
      <c r="G77" s="149">
        <f t="shared" si="5"/>
        <v>0</v>
      </c>
      <c r="H77" s="114">
        <f t="shared" si="4"/>
        <v>0</v>
      </c>
    </row>
    <row r="78" spans="1:8" ht="12.75" hidden="1">
      <c r="A78" s="167" t="s">
        <v>206</v>
      </c>
      <c r="B78" s="155">
        <v>6319</v>
      </c>
      <c r="C78" s="156" t="s">
        <v>271</v>
      </c>
      <c r="D78" s="155" t="s">
        <v>94</v>
      </c>
      <c r="E78" s="157"/>
      <c r="F78" s="158"/>
      <c r="G78" s="149">
        <f t="shared" si="5"/>
        <v>0</v>
      </c>
      <c r="H78" s="114">
        <f t="shared" si="4"/>
        <v>0</v>
      </c>
    </row>
    <row r="79" spans="1:8" ht="12.75" hidden="1">
      <c r="A79" s="167" t="s">
        <v>206</v>
      </c>
      <c r="B79" s="155">
        <v>10409</v>
      </c>
      <c r="C79" s="156" t="s">
        <v>272</v>
      </c>
      <c r="D79" s="155" t="s">
        <v>94</v>
      </c>
      <c r="E79" s="157"/>
      <c r="F79" s="158"/>
      <c r="G79" s="149">
        <f t="shared" si="5"/>
        <v>0</v>
      </c>
      <c r="H79" s="114">
        <f t="shared" si="4"/>
        <v>0</v>
      </c>
    </row>
    <row r="80" spans="1:8" ht="12.75" hidden="1">
      <c r="A80" s="167" t="s">
        <v>206</v>
      </c>
      <c r="B80" s="155">
        <v>6297</v>
      </c>
      <c r="C80" s="156" t="s">
        <v>270</v>
      </c>
      <c r="D80" s="155" t="s">
        <v>94</v>
      </c>
      <c r="E80" s="157"/>
      <c r="F80" s="158"/>
      <c r="G80" s="149">
        <f t="shared" si="5"/>
        <v>0</v>
      </c>
      <c r="H80" s="114">
        <f t="shared" si="4"/>
        <v>0</v>
      </c>
    </row>
    <row r="81" spans="1:8" s="168" customFormat="1" ht="12.75" hidden="1">
      <c r="A81" s="167"/>
      <c r="B81" s="155" t="str">
        <f>cotação!A12</f>
        <v>00002C</v>
      </c>
      <c r="C81" s="156" t="str">
        <f>cotação!B12</f>
        <v>Registro de gaveta EB 387 PB 145 CL 125 rosca BSP Ø 1 1/2"</v>
      </c>
      <c r="D81" s="155" t="str">
        <f>cotação!C12</f>
        <v>ud</v>
      </c>
      <c r="E81" s="157"/>
      <c r="F81" s="158"/>
      <c r="G81" s="149">
        <f t="shared" si="5"/>
        <v>0</v>
      </c>
      <c r="H81" s="114">
        <f t="shared" si="4"/>
        <v>0</v>
      </c>
    </row>
    <row r="82" spans="1:8" ht="12.75" hidden="1">
      <c r="A82" s="167" t="s">
        <v>206</v>
      </c>
      <c r="B82" s="155">
        <v>112</v>
      </c>
      <c r="C82" s="156" t="s">
        <v>241</v>
      </c>
      <c r="D82" s="155" t="s">
        <v>94</v>
      </c>
      <c r="E82" s="157"/>
      <c r="F82" s="158"/>
      <c r="G82" s="149">
        <f t="shared" si="5"/>
        <v>0</v>
      </c>
      <c r="H82" s="114">
        <f t="shared" si="4"/>
        <v>0</v>
      </c>
    </row>
    <row r="83" spans="1:8" ht="12.75" hidden="1">
      <c r="A83" s="167"/>
      <c r="B83" s="155"/>
      <c r="C83" s="156"/>
      <c r="D83" s="155"/>
      <c r="E83" s="157"/>
      <c r="F83" s="158"/>
      <c r="G83" s="149"/>
      <c r="H83" s="114"/>
    </row>
    <row r="84" spans="1:8" ht="12.75" hidden="1">
      <c r="A84" s="167"/>
      <c r="B84" s="155"/>
      <c r="C84" s="156" t="s">
        <v>127</v>
      </c>
      <c r="D84" s="155"/>
      <c r="E84" s="157"/>
      <c r="F84" s="158"/>
      <c r="G84" s="149"/>
      <c r="H84" s="114"/>
    </row>
    <row r="85" spans="1:8" ht="12.75" hidden="1">
      <c r="A85" s="167"/>
      <c r="B85" s="155"/>
      <c r="C85" s="156" t="s">
        <v>128</v>
      </c>
      <c r="D85" s="155"/>
      <c r="E85" s="157"/>
      <c r="F85" s="158"/>
      <c r="G85" s="149"/>
      <c r="H85" s="114"/>
    </row>
    <row r="86" spans="1:8" s="168" customFormat="1" ht="22.5" hidden="1">
      <c r="A86" s="167"/>
      <c r="B86" s="155" t="str">
        <f>cotação!A13</f>
        <v>00003C</v>
      </c>
      <c r="C86" s="156" t="str">
        <f>cotação!B13</f>
        <v>Fornecimento de bomba submersa, conforme especificação. Q=5,00m³/h; Hmt=162,83mca.</v>
      </c>
      <c r="D86" s="155" t="str">
        <f>cotação!C13</f>
        <v>ud</v>
      </c>
      <c r="E86" s="157"/>
      <c r="F86" s="158"/>
      <c r="G86" s="149">
        <f t="shared" si="5"/>
        <v>0</v>
      </c>
      <c r="H86" s="114">
        <f>G86*F86</f>
        <v>0</v>
      </c>
    </row>
    <row r="87" spans="1:8" s="168" customFormat="1" ht="36" customHeight="1" hidden="1">
      <c r="A87" s="167"/>
      <c r="B87" s="155" t="str">
        <f>cotação!A14</f>
        <v>00004C</v>
      </c>
      <c r="C87" s="156" t="str">
        <f>cotação!B14</f>
        <v>Cabo de cobre, têmpera mole, seção retangular, isolamento 0,75 KV, PVC 70 oC, tipo Eledeep plastichumbo, para uso em bomba submersa. 3x16mm² -</v>
      </c>
      <c r="D87" s="155" t="str">
        <f>cotação!C14</f>
        <v>m</v>
      </c>
      <c r="E87" s="157"/>
      <c r="F87" s="158"/>
      <c r="G87" s="149">
        <f t="shared" si="5"/>
        <v>0</v>
      </c>
      <c r="H87" s="114">
        <f>G87*F87</f>
        <v>0</v>
      </c>
    </row>
    <row r="88" spans="1:8" ht="12.75" hidden="1">
      <c r="A88" s="167" t="s">
        <v>206</v>
      </c>
      <c r="B88" s="155">
        <v>766</v>
      </c>
      <c r="C88" s="156" t="s">
        <v>129</v>
      </c>
      <c r="D88" s="155" t="s">
        <v>94</v>
      </c>
      <c r="E88" s="157"/>
      <c r="F88" s="158"/>
      <c r="G88" s="149">
        <f t="shared" si="5"/>
        <v>0</v>
      </c>
      <c r="H88" s="114">
        <f>G88*F88</f>
        <v>0</v>
      </c>
    </row>
    <row r="89" spans="1:8" ht="12.75" hidden="1">
      <c r="A89" s="167" t="s">
        <v>206</v>
      </c>
      <c r="B89" s="155">
        <v>4888</v>
      </c>
      <c r="C89" s="156" t="s">
        <v>130</v>
      </c>
      <c r="D89" s="155" t="s">
        <v>94</v>
      </c>
      <c r="E89" s="157"/>
      <c r="F89" s="158"/>
      <c r="G89" s="149">
        <f t="shared" si="5"/>
        <v>0</v>
      </c>
      <c r="H89" s="114">
        <f>G89*F89</f>
        <v>0</v>
      </c>
    </row>
    <row r="90" spans="1:8" ht="12.75" hidden="1">
      <c r="A90" s="167"/>
      <c r="B90" s="155"/>
      <c r="C90" s="156"/>
      <c r="D90" s="155"/>
      <c r="E90" s="157"/>
      <c r="F90" s="158"/>
      <c r="G90" s="149"/>
      <c r="H90" s="114"/>
    </row>
    <row r="91" spans="1:8" ht="12.75" hidden="1">
      <c r="A91" s="167"/>
      <c r="B91" s="155"/>
      <c r="C91" s="156"/>
      <c r="D91" s="155"/>
      <c r="E91" s="157"/>
      <c r="F91" s="158"/>
      <c r="G91" s="149"/>
      <c r="H91" s="114"/>
    </row>
    <row r="92" spans="1:8" ht="12.75" hidden="1">
      <c r="A92" s="167"/>
      <c r="B92" s="155"/>
      <c r="C92" s="156"/>
      <c r="D92" s="155"/>
      <c r="E92" s="157"/>
      <c r="F92" s="158"/>
      <c r="G92" s="149"/>
      <c r="H92" s="114"/>
    </row>
    <row r="93" spans="1:8" s="166" customFormat="1" ht="12.75" hidden="1">
      <c r="A93" s="159"/>
      <c r="B93" s="160" t="s">
        <v>212</v>
      </c>
      <c r="C93" s="161" t="s">
        <v>327</v>
      </c>
      <c r="D93" s="160"/>
      <c r="E93" s="162"/>
      <c r="F93" s="163"/>
      <c r="G93" s="164"/>
      <c r="H93" s="165">
        <f>SUM(H94:H111)</f>
        <v>0</v>
      </c>
    </row>
    <row r="94" spans="1:8" ht="12.75" hidden="1">
      <c r="A94" s="167"/>
      <c r="B94" s="155"/>
      <c r="C94" s="156" t="s">
        <v>104</v>
      </c>
      <c r="D94" s="155"/>
      <c r="E94" s="157"/>
      <c r="F94" s="158"/>
      <c r="G94" s="149"/>
      <c r="H94" s="114"/>
    </row>
    <row r="95" spans="1:8" ht="22.5" hidden="1">
      <c r="A95" s="167"/>
      <c r="B95" s="155"/>
      <c r="C95" s="156" t="s">
        <v>108</v>
      </c>
      <c r="D95" s="155"/>
      <c r="E95" s="157"/>
      <c r="F95" s="158"/>
      <c r="G95" s="149"/>
      <c r="H95" s="114"/>
    </row>
    <row r="96" spans="1:8" ht="12.75" hidden="1">
      <c r="A96" s="113" t="s">
        <v>196</v>
      </c>
      <c r="B96" s="148">
        <v>40601</v>
      </c>
      <c r="C96" s="46" t="s">
        <v>109</v>
      </c>
      <c r="D96" s="148" t="s">
        <v>100</v>
      </c>
      <c r="E96" s="149"/>
      <c r="F96" s="150"/>
      <c r="G96" s="150">
        <f aca="true" t="shared" si="6" ref="G96:G111">(E96*$C$12)+E96</f>
        <v>0</v>
      </c>
      <c r="H96" s="114">
        <f aca="true" t="shared" si="7" ref="H96:H130">G96*F96</f>
        <v>0</v>
      </c>
    </row>
    <row r="97" spans="1:8" ht="12.75" hidden="1">
      <c r="A97" s="167"/>
      <c r="B97" s="155"/>
      <c r="C97" s="156" t="s">
        <v>110</v>
      </c>
      <c r="D97" s="155"/>
      <c r="E97" s="157"/>
      <c r="F97" s="150"/>
      <c r="G97" s="149"/>
      <c r="H97" s="114"/>
    </row>
    <row r="98" spans="1:8" ht="12.75" hidden="1">
      <c r="A98" s="113" t="s">
        <v>196</v>
      </c>
      <c r="B98" s="148">
        <v>41301</v>
      </c>
      <c r="C98" s="46" t="s">
        <v>111</v>
      </c>
      <c r="D98" s="148" t="s">
        <v>100</v>
      </c>
      <c r="E98" s="149"/>
      <c r="F98" s="150"/>
      <c r="G98" s="150">
        <f t="shared" si="6"/>
        <v>0</v>
      </c>
      <c r="H98" s="114">
        <f t="shared" si="7"/>
        <v>0</v>
      </c>
    </row>
    <row r="99" spans="1:8" ht="12.75" hidden="1">
      <c r="A99" s="167"/>
      <c r="B99" s="155"/>
      <c r="C99" s="156" t="s">
        <v>131</v>
      </c>
      <c r="D99" s="155"/>
      <c r="E99" s="157"/>
      <c r="F99" s="150"/>
      <c r="G99" s="149"/>
      <c r="H99" s="114"/>
    </row>
    <row r="100" spans="1:8" ht="12.75" hidden="1">
      <c r="A100" s="167"/>
      <c r="B100" s="155"/>
      <c r="C100" s="156" t="s">
        <v>132</v>
      </c>
      <c r="D100" s="155"/>
      <c r="E100" s="157"/>
      <c r="F100" s="150"/>
      <c r="G100" s="149"/>
      <c r="H100" s="114"/>
    </row>
    <row r="101" spans="1:8" ht="12.75" hidden="1">
      <c r="A101" s="113" t="s">
        <v>196</v>
      </c>
      <c r="B101" s="148">
        <v>110104</v>
      </c>
      <c r="C101" s="46" t="s">
        <v>133</v>
      </c>
      <c r="D101" s="148" t="s">
        <v>118</v>
      </c>
      <c r="E101" s="149"/>
      <c r="F101" s="150"/>
      <c r="G101" s="150">
        <f t="shared" si="6"/>
        <v>0</v>
      </c>
      <c r="H101" s="114">
        <f t="shared" si="7"/>
        <v>0</v>
      </c>
    </row>
    <row r="102" spans="1:8" ht="12.75" hidden="1">
      <c r="A102" s="167"/>
      <c r="B102" s="155"/>
      <c r="C102" s="156" t="s">
        <v>119</v>
      </c>
      <c r="D102" s="155"/>
      <c r="E102" s="157"/>
      <c r="F102" s="150"/>
      <c r="G102" s="149"/>
      <c r="H102" s="114"/>
    </row>
    <row r="103" spans="1:8" ht="12.75" hidden="1">
      <c r="A103" s="167"/>
      <c r="B103" s="155"/>
      <c r="C103" s="156" t="s">
        <v>134</v>
      </c>
      <c r="D103" s="155"/>
      <c r="E103" s="157"/>
      <c r="F103" s="150"/>
      <c r="G103" s="149"/>
      <c r="H103" s="114"/>
    </row>
    <row r="104" spans="1:8" ht="12.75" hidden="1">
      <c r="A104" s="113" t="s">
        <v>196</v>
      </c>
      <c r="B104" s="148">
        <v>142701</v>
      </c>
      <c r="C104" s="46" t="s">
        <v>286</v>
      </c>
      <c r="D104" s="148" t="s">
        <v>94</v>
      </c>
      <c r="E104" s="149"/>
      <c r="F104" s="150"/>
      <c r="G104" s="150">
        <f t="shared" si="6"/>
        <v>0</v>
      </c>
      <c r="H104" s="114">
        <f t="shared" si="7"/>
        <v>0</v>
      </c>
    </row>
    <row r="105" spans="1:8" ht="12.75" hidden="1">
      <c r="A105" s="167"/>
      <c r="B105" s="155"/>
      <c r="C105" s="156" t="s">
        <v>121</v>
      </c>
      <c r="D105" s="155"/>
      <c r="E105" s="157"/>
      <c r="F105" s="150"/>
      <c r="G105" s="149"/>
      <c r="H105" s="114"/>
    </row>
    <row r="106" spans="1:8" ht="12.75" hidden="1">
      <c r="A106" s="167"/>
      <c r="B106" s="155"/>
      <c r="C106" s="156" t="s">
        <v>135</v>
      </c>
      <c r="D106" s="155"/>
      <c r="E106" s="157"/>
      <c r="F106" s="150"/>
      <c r="G106" s="149"/>
      <c r="H106" s="114"/>
    </row>
    <row r="107" spans="1:8" ht="22.5" hidden="1">
      <c r="A107" s="167" t="s">
        <v>206</v>
      </c>
      <c r="B107" s="155">
        <v>97905</v>
      </c>
      <c r="C107" s="156" t="s">
        <v>287</v>
      </c>
      <c r="D107" s="155" t="s">
        <v>94</v>
      </c>
      <c r="E107" s="149"/>
      <c r="F107" s="150"/>
      <c r="G107" s="149">
        <f t="shared" si="6"/>
        <v>0</v>
      </c>
      <c r="H107" s="114">
        <f t="shared" si="7"/>
        <v>0</v>
      </c>
    </row>
    <row r="108" spans="1:8" ht="12.75" hidden="1">
      <c r="A108" s="167"/>
      <c r="B108" s="155"/>
      <c r="C108" s="156" t="s">
        <v>136</v>
      </c>
      <c r="D108" s="155"/>
      <c r="E108" s="157"/>
      <c r="F108" s="158"/>
      <c r="G108" s="149"/>
      <c r="H108" s="114"/>
    </row>
    <row r="109" spans="1:8" ht="12.75" hidden="1">
      <c r="A109" s="167"/>
      <c r="B109" s="155"/>
      <c r="C109" s="156" t="s">
        <v>128</v>
      </c>
      <c r="D109" s="155"/>
      <c r="E109" s="157"/>
      <c r="F109" s="158"/>
      <c r="G109" s="149"/>
      <c r="H109" s="114"/>
    </row>
    <row r="110" spans="1:8" ht="12.75" hidden="1">
      <c r="A110" s="113" t="s">
        <v>196</v>
      </c>
      <c r="B110" s="148">
        <v>143684</v>
      </c>
      <c r="C110" s="46" t="s">
        <v>137</v>
      </c>
      <c r="D110" s="148" t="s">
        <v>96</v>
      </c>
      <c r="E110" s="149"/>
      <c r="F110" s="150"/>
      <c r="G110" s="150">
        <f t="shared" si="6"/>
        <v>0</v>
      </c>
      <c r="H110" s="114">
        <f t="shared" si="7"/>
        <v>0</v>
      </c>
    </row>
    <row r="111" spans="1:8" ht="12.75" hidden="1">
      <c r="A111" s="113" t="s">
        <v>196</v>
      </c>
      <c r="B111" s="148">
        <v>143684</v>
      </c>
      <c r="C111" s="46" t="s">
        <v>138</v>
      </c>
      <c r="D111" s="148" t="s">
        <v>96</v>
      </c>
      <c r="E111" s="149"/>
      <c r="F111" s="150"/>
      <c r="G111" s="150">
        <f t="shared" si="6"/>
        <v>0</v>
      </c>
      <c r="H111" s="114">
        <f t="shared" si="7"/>
        <v>0</v>
      </c>
    </row>
    <row r="112" spans="1:8" ht="12.75" hidden="1">
      <c r="A112" s="167"/>
      <c r="B112" s="155"/>
      <c r="C112" s="156"/>
      <c r="D112" s="155"/>
      <c r="E112" s="157"/>
      <c r="F112" s="158"/>
      <c r="G112" s="149"/>
      <c r="H112" s="114"/>
    </row>
    <row r="113" spans="1:8" s="166" customFormat="1" ht="12.75" hidden="1">
      <c r="A113" s="159"/>
      <c r="B113" s="160" t="s">
        <v>213</v>
      </c>
      <c r="C113" s="161" t="s">
        <v>330</v>
      </c>
      <c r="D113" s="160"/>
      <c r="E113" s="162"/>
      <c r="F113" s="163"/>
      <c r="G113" s="164"/>
      <c r="H113" s="165">
        <f>SUM(H114:H130)</f>
        <v>0</v>
      </c>
    </row>
    <row r="114" spans="1:8" ht="12.75" hidden="1">
      <c r="A114" s="167"/>
      <c r="B114" s="155"/>
      <c r="C114" s="156" t="s">
        <v>127</v>
      </c>
      <c r="D114" s="155"/>
      <c r="E114" s="157"/>
      <c r="F114" s="158"/>
      <c r="G114" s="149"/>
      <c r="H114" s="114"/>
    </row>
    <row r="115" spans="1:8" ht="12.75" hidden="1">
      <c r="A115" s="167"/>
      <c r="B115" s="155"/>
      <c r="C115" s="156" t="s">
        <v>128</v>
      </c>
      <c r="D115" s="155"/>
      <c r="E115" s="157"/>
      <c r="F115" s="158"/>
      <c r="G115" s="149"/>
      <c r="H115" s="114"/>
    </row>
    <row r="116" spans="1:8" ht="12.75" hidden="1">
      <c r="A116" s="167" t="s">
        <v>206</v>
      </c>
      <c r="B116" s="155">
        <v>9868</v>
      </c>
      <c r="C116" s="156" t="s">
        <v>288</v>
      </c>
      <c r="D116" s="155" t="s">
        <v>96</v>
      </c>
      <c r="E116" s="157"/>
      <c r="F116" s="158"/>
      <c r="G116" s="149">
        <f>(E116*$C$13)+E116</f>
        <v>0</v>
      </c>
      <c r="H116" s="114">
        <f t="shared" si="7"/>
        <v>0</v>
      </c>
    </row>
    <row r="117" spans="1:8" ht="12.75" hidden="1">
      <c r="A117" s="167" t="s">
        <v>206</v>
      </c>
      <c r="B117" s="155">
        <v>3529</v>
      </c>
      <c r="C117" s="156" t="s">
        <v>165</v>
      </c>
      <c r="D117" s="155" t="s">
        <v>94</v>
      </c>
      <c r="E117" s="157"/>
      <c r="F117" s="158"/>
      <c r="G117" s="149">
        <f aca="true" t="shared" si="8" ref="G117:G130">(E117*$C$13)+E117</f>
        <v>0</v>
      </c>
      <c r="H117" s="114">
        <f t="shared" si="7"/>
        <v>0</v>
      </c>
    </row>
    <row r="118" spans="1:8" ht="12.75" hidden="1">
      <c r="A118" s="167" t="s">
        <v>206</v>
      </c>
      <c r="B118" s="155">
        <v>11831</v>
      </c>
      <c r="C118" s="156" t="s">
        <v>305</v>
      </c>
      <c r="D118" s="155" t="s">
        <v>94</v>
      </c>
      <c r="E118" s="157"/>
      <c r="F118" s="158"/>
      <c r="G118" s="149">
        <f t="shared" si="8"/>
        <v>0</v>
      </c>
      <c r="H118" s="114">
        <f t="shared" si="7"/>
        <v>0</v>
      </c>
    </row>
    <row r="119" spans="1:8" ht="12.75" hidden="1">
      <c r="A119" s="167" t="s">
        <v>206</v>
      </c>
      <c r="B119" s="155">
        <v>1419</v>
      </c>
      <c r="C119" s="156" t="s">
        <v>291</v>
      </c>
      <c r="D119" s="155" t="s">
        <v>94</v>
      </c>
      <c r="E119" s="157"/>
      <c r="F119" s="158"/>
      <c r="G119" s="149">
        <f t="shared" si="8"/>
        <v>0</v>
      </c>
      <c r="H119" s="114">
        <f t="shared" si="7"/>
        <v>0</v>
      </c>
    </row>
    <row r="120" spans="1:8" ht="12.75" hidden="1">
      <c r="A120" s="167"/>
      <c r="B120" s="155"/>
      <c r="C120" s="156"/>
      <c r="D120" s="155"/>
      <c r="E120" s="157"/>
      <c r="F120" s="158"/>
      <c r="G120" s="149"/>
      <c r="H120" s="114"/>
    </row>
    <row r="121" spans="1:8" ht="12.75" hidden="1">
      <c r="A121" s="167" t="s">
        <v>206</v>
      </c>
      <c r="B121" s="155">
        <v>37458</v>
      </c>
      <c r="C121" s="156" t="s">
        <v>139</v>
      </c>
      <c r="D121" s="155" t="s">
        <v>96</v>
      </c>
      <c r="E121" s="157"/>
      <c r="F121" s="158"/>
      <c r="G121" s="149">
        <f t="shared" si="8"/>
        <v>0</v>
      </c>
      <c r="H121" s="114">
        <f t="shared" si="7"/>
        <v>0</v>
      </c>
    </row>
    <row r="122" spans="1:8" ht="12.75" hidden="1">
      <c r="A122" s="167" t="s">
        <v>206</v>
      </c>
      <c r="B122" s="155">
        <v>55</v>
      </c>
      <c r="C122" s="156" t="s">
        <v>140</v>
      </c>
      <c r="D122" s="155" t="s">
        <v>94</v>
      </c>
      <c r="E122" s="157"/>
      <c r="F122" s="158"/>
      <c r="G122" s="149">
        <f t="shared" si="8"/>
        <v>0</v>
      </c>
      <c r="H122" s="114">
        <f t="shared" si="7"/>
        <v>0</v>
      </c>
    </row>
    <row r="123" spans="1:8" ht="12.75" hidden="1">
      <c r="A123" s="167" t="s">
        <v>206</v>
      </c>
      <c r="B123" s="155">
        <v>4210</v>
      </c>
      <c r="C123" s="156" t="s">
        <v>141</v>
      </c>
      <c r="D123" s="155" t="s">
        <v>94</v>
      </c>
      <c r="E123" s="157"/>
      <c r="F123" s="158"/>
      <c r="G123" s="149">
        <f>(E123*$C$13)+E123</f>
        <v>0</v>
      </c>
      <c r="H123" s="114">
        <f t="shared" si="7"/>
        <v>0</v>
      </c>
    </row>
    <row r="124" spans="1:8" ht="12.75" hidden="1">
      <c r="A124" s="167" t="s">
        <v>206</v>
      </c>
      <c r="B124" s="155">
        <v>9892</v>
      </c>
      <c r="C124" s="156" t="s">
        <v>142</v>
      </c>
      <c r="D124" s="155" t="s">
        <v>94</v>
      </c>
      <c r="E124" s="157"/>
      <c r="F124" s="158"/>
      <c r="G124" s="149">
        <f t="shared" si="8"/>
        <v>0</v>
      </c>
      <c r="H124" s="114">
        <f t="shared" si="7"/>
        <v>0</v>
      </c>
    </row>
    <row r="125" spans="1:8" ht="12.75" hidden="1">
      <c r="A125" s="167" t="s">
        <v>206</v>
      </c>
      <c r="B125" s="155">
        <v>3536</v>
      </c>
      <c r="C125" s="156" t="s">
        <v>143</v>
      </c>
      <c r="D125" s="155" t="s">
        <v>94</v>
      </c>
      <c r="E125" s="157"/>
      <c r="F125" s="158"/>
      <c r="G125" s="149">
        <f t="shared" si="8"/>
        <v>0</v>
      </c>
      <c r="H125" s="114">
        <f t="shared" si="7"/>
        <v>0</v>
      </c>
    </row>
    <row r="126" spans="1:8" ht="12.75" hidden="1">
      <c r="A126" s="167" t="s">
        <v>206</v>
      </c>
      <c r="B126" s="155">
        <v>9869</v>
      </c>
      <c r="C126" s="156" t="s">
        <v>289</v>
      </c>
      <c r="D126" s="155" t="s">
        <v>96</v>
      </c>
      <c r="E126" s="157"/>
      <c r="F126" s="158"/>
      <c r="G126" s="149">
        <f t="shared" si="8"/>
        <v>0</v>
      </c>
      <c r="H126" s="114">
        <f t="shared" si="7"/>
        <v>0</v>
      </c>
    </row>
    <row r="127" spans="1:8" ht="12.75" hidden="1">
      <c r="A127" s="167" t="s">
        <v>206</v>
      </c>
      <c r="B127" s="155">
        <v>1419</v>
      </c>
      <c r="C127" s="156" t="s">
        <v>290</v>
      </c>
      <c r="D127" s="155" t="s">
        <v>94</v>
      </c>
      <c r="E127" s="157"/>
      <c r="F127" s="158"/>
      <c r="G127" s="149">
        <f t="shared" si="8"/>
        <v>0</v>
      </c>
      <c r="H127" s="114">
        <f t="shared" si="7"/>
        <v>0</v>
      </c>
    </row>
    <row r="128" spans="1:8" ht="12.75" hidden="1">
      <c r="A128" s="167" t="s">
        <v>206</v>
      </c>
      <c r="B128" s="155">
        <v>9867</v>
      </c>
      <c r="C128" s="156" t="s">
        <v>292</v>
      </c>
      <c r="D128" s="155" t="s">
        <v>96</v>
      </c>
      <c r="E128" s="157"/>
      <c r="F128" s="158"/>
      <c r="G128" s="149">
        <f t="shared" si="8"/>
        <v>0</v>
      </c>
      <c r="H128" s="114">
        <f t="shared" si="7"/>
        <v>0</v>
      </c>
    </row>
    <row r="129" spans="1:8" ht="12.75" hidden="1">
      <c r="A129" s="167" t="s">
        <v>196</v>
      </c>
      <c r="B129" s="155">
        <v>34637</v>
      </c>
      <c r="C129" s="156" t="s">
        <v>293</v>
      </c>
      <c r="D129" s="155" t="s">
        <v>94</v>
      </c>
      <c r="E129" s="157"/>
      <c r="F129" s="158"/>
      <c r="G129" s="149">
        <f t="shared" si="8"/>
        <v>0</v>
      </c>
      <c r="H129" s="114">
        <f t="shared" si="7"/>
        <v>0</v>
      </c>
    </row>
    <row r="130" spans="1:8" s="168" customFormat="1" ht="12.75" hidden="1">
      <c r="A130" s="167"/>
      <c r="B130" s="155" t="str">
        <f>cotação!A15</f>
        <v>00005C</v>
      </c>
      <c r="C130" s="155" t="str">
        <f>cotação!B15</f>
        <v>Bomba dosadora eletromagnética, conforme especificação</v>
      </c>
      <c r="D130" s="155" t="str">
        <f>cotação!C15</f>
        <v>ud</v>
      </c>
      <c r="E130" s="149"/>
      <c r="F130" s="158"/>
      <c r="G130" s="149">
        <f t="shared" si="8"/>
        <v>0</v>
      </c>
      <c r="H130" s="114">
        <f t="shared" si="7"/>
        <v>0</v>
      </c>
    </row>
    <row r="131" spans="1:8" ht="12.75" hidden="1">
      <c r="A131" s="167"/>
      <c r="B131" s="155"/>
      <c r="C131" s="156"/>
      <c r="D131" s="155"/>
      <c r="E131" s="157"/>
      <c r="F131" s="158"/>
      <c r="G131" s="149"/>
      <c r="H131" s="114"/>
    </row>
    <row r="132" spans="1:8" ht="12.75" hidden="1">
      <c r="A132" s="167"/>
      <c r="B132" s="155"/>
      <c r="C132" s="156"/>
      <c r="D132" s="155"/>
      <c r="E132" s="157"/>
      <c r="F132" s="158"/>
      <c r="G132" s="149"/>
      <c r="H132" s="114"/>
    </row>
    <row r="133" spans="1:8" ht="12.75" hidden="1">
      <c r="A133" s="167"/>
      <c r="B133" s="155"/>
      <c r="C133" s="156"/>
      <c r="D133" s="155"/>
      <c r="E133" s="157"/>
      <c r="F133" s="158"/>
      <c r="G133" s="149"/>
      <c r="H133" s="114"/>
    </row>
    <row r="134" spans="1:8" s="166" customFormat="1" ht="27.75" customHeight="1" hidden="1">
      <c r="A134" s="169"/>
      <c r="B134" s="160" t="s">
        <v>214</v>
      </c>
      <c r="C134" s="161" t="s">
        <v>328</v>
      </c>
      <c r="D134" s="160"/>
      <c r="E134" s="162"/>
      <c r="F134" s="163"/>
      <c r="G134" s="164"/>
      <c r="H134" s="165">
        <f>SUM(H135:H174)</f>
        <v>0</v>
      </c>
    </row>
    <row r="135" spans="1:8" ht="12.75" hidden="1">
      <c r="A135" s="154"/>
      <c r="B135" s="155"/>
      <c r="C135" s="156" t="s">
        <v>104</v>
      </c>
      <c r="D135" s="155"/>
      <c r="E135" s="157"/>
      <c r="F135" s="158"/>
      <c r="G135" s="149"/>
      <c r="H135" s="114"/>
    </row>
    <row r="136" spans="1:8" ht="22.5" hidden="1">
      <c r="A136" s="154"/>
      <c r="B136" s="155"/>
      <c r="C136" s="156" t="s">
        <v>108</v>
      </c>
      <c r="D136" s="155"/>
      <c r="E136" s="157"/>
      <c r="F136" s="158"/>
      <c r="G136" s="149"/>
      <c r="H136" s="114"/>
    </row>
    <row r="137" spans="1:8" ht="12.75" hidden="1">
      <c r="A137" s="154" t="s">
        <v>196</v>
      </c>
      <c r="B137" s="155">
        <v>40602</v>
      </c>
      <c r="C137" s="156" t="s">
        <v>166</v>
      </c>
      <c r="D137" s="155" t="s">
        <v>100</v>
      </c>
      <c r="E137" s="157"/>
      <c r="F137" s="158"/>
      <c r="G137" s="149">
        <f aca="true" t="shared" si="9" ref="G137:G174">(E137*$C$12)+E137</f>
        <v>0</v>
      </c>
      <c r="H137" s="114">
        <f aca="true" t="shared" si="10" ref="H137:H174">G137*F137</f>
        <v>0</v>
      </c>
    </row>
    <row r="138" spans="1:8" ht="12.75" hidden="1">
      <c r="A138" s="154"/>
      <c r="B138" s="155"/>
      <c r="C138" s="156" t="s">
        <v>110</v>
      </c>
      <c r="D138" s="155"/>
      <c r="E138" s="157"/>
      <c r="F138" s="158"/>
      <c r="G138" s="149"/>
      <c r="H138" s="114"/>
    </row>
    <row r="139" spans="1:8" ht="12.75" hidden="1">
      <c r="A139" s="154" t="s">
        <v>196</v>
      </c>
      <c r="B139" s="155">
        <v>41301</v>
      </c>
      <c r="C139" s="156" t="s">
        <v>111</v>
      </c>
      <c r="D139" s="155" t="s">
        <v>100</v>
      </c>
      <c r="E139" s="157"/>
      <c r="F139" s="158"/>
      <c r="G139" s="149">
        <f t="shared" si="9"/>
        <v>0</v>
      </c>
      <c r="H139" s="114">
        <f t="shared" si="10"/>
        <v>0</v>
      </c>
    </row>
    <row r="140" spans="1:8" ht="12.75" hidden="1">
      <c r="A140" s="154"/>
      <c r="B140" s="155"/>
      <c r="C140" s="156" t="s">
        <v>167</v>
      </c>
      <c r="D140" s="155"/>
      <c r="E140" s="157"/>
      <c r="F140" s="158"/>
      <c r="G140" s="149"/>
      <c r="H140" s="114"/>
    </row>
    <row r="141" spans="1:8" ht="12.75" hidden="1">
      <c r="A141" s="154" t="s">
        <v>196</v>
      </c>
      <c r="B141" s="155">
        <v>41501</v>
      </c>
      <c r="C141" s="156" t="s">
        <v>168</v>
      </c>
      <c r="D141" s="155" t="s">
        <v>100</v>
      </c>
      <c r="E141" s="157"/>
      <c r="F141" s="158"/>
      <c r="G141" s="149">
        <f t="shared" si="9"/>
        <v>0</v>
      </c>
      <c r="H141" s="114">
        <f t="shared" si="10"/>
        <v>0</v>
      </c>
    </row>
    <row r="142" spans="1:8" ht="12.75" hidden="1">
      <c r="A142" s="154"/>
      <c r="B142" s="155"/>
      <c r="C142" s="156" t="s">
        <v>112</v>
      </c>
      <c r="D142" s="155"/>
      <c r="E142" s="157"/>
      <c r="F142" s="158"/>
      <c r="G142" s="149"/>
      <c r="H142" s="114"/>
    </row>
    <row r="143" spans="1:8" ht="12.75" hidden="1">
      <c r="A143" s="154"/>
      <c r="B143" s="155"/>
      <c r="C143" s="156" t="s">
        <v>148</v>
      </c>
      <c r="D143" s="155"/>
      <c r="E143" s="157"/>
      <c r="F143" s="158"/>
      <c r="G143" s="149"/>
      <c r="H143" s="114"/>
    </row>
    <row r="144" spans="1:8" ht="12.75" hidden="1">
      <c r="A144" s="154" t="s">
        <v>196</v>
      </c>
      <c r="B144" s="155">
        <v>80102</v>
      </c>
      <c r="C144" s="156" t="s">
        <v>149</v>
      </c>
      <c r="D144" s="155" t="s">
        <v>96</v>
      </c>
      <c r="E144" s="157"/>
      <c r="F144" s="158"/>
      <c r="G144" s="149">
        <f t="shared" si="9"/>
        <v>0</v>
      </c>
      <c r="H144" s="114">
        <f t="shared" si="10"/>
        <v>0</v>
      </c>
    </row>
    <row r="145" spans="1:8" ht="12.75" hidden="1">
      <c r="A145" s="154"/>
      <c r="B145" s="155"/>
      <c r="C145" s="156" t="s">
        <v>169</v>
      </c>
      <c r="D145" s="155"/>
      <c r="E145" s="157"/>
      <c r="F145" s="158"/>
      <c r="G145" s="149"/>
      <c r="H145" s="114"/>
    </row>
    <row r="146" spans="1:8" ht="12.75" hidden="1">
      <c r="A146" s="154" t="s">
        <v>196</v>
      </c>
      <c r="B146" s="155">
        <v>80901</v>
      </c>
      <c r="C146" s="156" t="s">
        <v>151</v>
      </c>
      <c r="D146" s="155" t="s">
        <v>215</v>
      </c>
      <c r="E146" s="157"/>
      <c r="F146" s="158"/>
      <c r="G146" s="149">
        <f t="shared" si="9"/>
        <v>0</v>
      </c>
      <c r="H146" s="114">
        <f t="shared" si="10"/>
        <v>0</v>
      </c>
    </row>
    <row r="147" spans="1:8" ht="12.75" hidden="1">
      <c r="A147" s="154"/>
      <c r="B147" s="155"/>
      <c r="C147" s="156" t="s">
        <v>152</v>
      </c>
      <c r="D147" s="155"/>
      <c r="E147" s="157"/>
      <c r="F147" s="158"/>
      <c r="G147" s="149"/>
      <c r="H147" s="114"/>
    </row>
    <row r="148" spans="1:8" ht="12.75" hidden="1">
      <c r="A148" s="154" t="s">
        <v>196</v>
      </c>
      <c r="B148" s="155">
        <v>81901</v>
      </c>
      <c r="C148" s="156" t="s">
        <v>153</v>
      </c>
      <c r="D148" s="155" t="s">
        <v>154</v>
      </c>
      <c r="E148" s="157"/>
      <c r="F148" s="158"/>
      <c r="G148" s="149">
        <f t="shared" si="9"/>
        <v>0</v>
      </c>
      <c r="H148" s="114">
        <f t="shared" si="10"/>
        <v>0</v>
      </c>
    </row>
    <row r="149" spans="1:8" ht="12.75" hidden="1">
      <c r="A149" s="154"/>
      <c r="B149" s="155"/>
      <c r="C149" s="156" t="s">
        <v>113</v>
      </c>
      <c r="D149" s="155"/>
      <c r="E149" s="157"/>
      <c r="F149" s="158"/>
      <c r="G149" s="149"/>
      <c r="H149" s="114"/>
    </row>
    <row r="150" spans="1:8" ht="12.75" hidden="1">
      <c r="A150" s="154" t="s">
        <v>196</v>
      </c>
      <c r="B150" s="155">
        <v>82102</v>
      </c>
      <c r="C150" s="156" t="s">
        <v>294</v>
      </c>
      <c r="D150" s="155" t="s">
        <v>100</v>
      </c>
      <c r="E150" s="157"/>
      <c r="F150" s="158"/>
      <c r="G150" s="149">
        <f t="shared" si="9"/>
        <v>0</v>
      </c>
      <c r="H150" s="114">
        <f t="shared" si="10"/>
        <v>0</v>
      </c>
    </row>
    <row r="151" spans="1:8" ht="12.75" hidden="1">
      <c r="A151" s="154"/>
      <c r="B151" s="155"/>
      <c r="C151" s="156" t="s">
        <v>131</v>
      </c>
      <c r="D151" s="155"/>
      <c r="E151" s="157"/>
      <c r="F151" s="158"/>
      <c r="G151" s="149"/>
      <c r="H151" s="114"/>
    </row>
    <row r="152" spans="1:8" ht="12.75" hidden="1">
      <c r="A152" s="154"/>
      <c r="B152" s="155"/>
      <c r="C152" s="156" t="s">
        <v>132</v>
      </c>
      <c r="D152" s="155"/>
      <c r="E152" s="157"/>
      <c r="F152" s="158"/>
      <c r="G152" s="149"/>
      <c r="H152" s="114"/>
    </row>
    <row r="153" spans="1:8" ht="12.75" hidden="1">
      <c r="A153" s="154" t="s">
        <v>196</v>
      </c>
      <c r="B153" s="155">
        <v>110103</v>
      </c>
      <c r="C153" s="156" t="s">
        <v>170</v>
      </c>
      <c r="D153" s="155" t="s">
        <v>215</v>
      </c>
      <c r="E153" s="157"/>
      <c r="F153" s="158"/>
      <c r="G153" s="149">
        <f t="shared" si="9"/>
        <v>0</v>
      </c>
      <c r="H153" s="114">
        <f t="shared" si="10"/>
        <v>0</v>
      </c>
    </row>
    <row r="154" spans="1:8" ht="12.75" hidden="1">
      <c r="A154" s="154"/>
      <c r="B154" s="155"/>
      <c r="C154" s="156" t="s">
        <v>171</v>
      </c>
      <c r="D154" s="155"/>
      <c r="E154" s="157"/>
      <c r="F154" s="158"/>
      <c r="G154" s="149"/>
      <c r="H154" s="114"/>
    </row>
    <row r="155" spans="1:8" ht="12.75" hidden="1">
      <c r="A155" s="154" t="s">
        <v>196</v>
      </c>
      <c r="B155" s="155">
        <v>83101</v>
      </c>
      <c r="C155" s="156" t="s">
        <v>367</v>
      </c>
      <c r="D155" s="155" t="s">
        <v>215</v>
      </c>
      <c r="E155" s="157"/>
      <c r="F155" s="158"/>
      <c r="G155" s="149">
        <f>(E155*$C$12)+E155</f>
        <v>0</v>
      </c>
      <c r="H155" s="114">
        <f aca="true" t="shared" si="11" ref="H155">G155*F155</f>
        <v>0</v>
      </c>
    </row>
    <row r="156" spans="1:8" ht="12.75" hidden="1">
      <c r="A156" s="154" t="s">
        <v>196</v>
      </c>
      <c r="B156" s="155">
        <v>120603</v>
      </c>
      <c r="C156" s="156" t="s">
        <v>359</v>
      </c>
      <c r="D156" s="155" t="s">
        <v>215</v>
      </c>
      <c r="E156" s="157"/>
      <c r="F156" s="158"/>
      <c r="G156" s="149">
        <f>(E156*$C$12)+E156</f>
        <v>0</v>
      </c>
      <c r="H156" s="114">
        <f aca="true" t="shared" si="12" ref="H156">G156*F156</f>
        <v>0</v>
      </c>
    </row>
    <row r="157" spans="1:8" ht="12.75" hidden="1">
      <c r="A157" s="154"/>
      <c r="B157" s="155"/>
      <c r="C157" s="156"/>
      <c r="D157" s="155"/>
      <c r="E157" s="157"/>
      <c r="F157" s="158"/>
      <c r="G157" s="149"/>
      <c r="H157" s="114"/>
    </row>
    <row r="158" spans="1:8" ht="12.75" hidden="1">
      <c r="A158" s="154"/>
      <c r="B158" s="155"/>
      <c r="C158" s="156" t="s">
        <v>172</v>
      </c>
      <c r="D158" s="155"/>
      <c r="E158" s="157"/>
      <c r="F158" s="158"/>
      <c r="G158" s="149"/>
      <c r="H158" s="114"/>
    </row>
    <row r="159" spans="1:8" ht="12.75" hidden="1">
      <c r="A159" s="154" t="s">
        <v>196</v>
      </c>
      <c r="B159" s="155">
        <v>110503</v>
      </c>
      <c r="C159" s="156" t="s">
        <v>173</v>
      </c>
      <c r="D159" s="155" t="s">
        <v>94</v>
      </c>
      <c r="E159" s="157"/>
      <c r="F159" s="158"/>
      <c r="G159" s="149">
        <f t="shared" si="9"/>
        <v>0</v>
      </c>
      <c r="H159" s="114">
        <f t="shared" si="10"/>
        <v>0</v>
      </c>
    </row>
    <row r="160" spans="1:8" ht="12.75" hidden="1">
      <c r="A160" s="154"/>
      <c r="B160" s="155"/>
      <c r="C160" s="156" t="s">
        <v>115</v>
      </c>
      <c r="D160" s="155"/>
      <c r="E160" s="157"/>
      <c r="F160" s="158"/>
      <c r="G160" s="149"/>
      <c r="H160" s="114"/>
    </row>
    <row r="161" spans="1:8" ht="12.75" hidden="1">
      <c r="A161" s="154"/>
      <c r="B161" s="155"/>
      <c r="C161" s="156" t="s">
        <v>174</v>
      </c>
      <c r="D161" s="155"/>
      <c r="E161" s="157"/>
      <c r="F161" s="158"/>
      <c r="G161" s="149"/>
      <c r="H161" s="114"/>
    </row>
    <row r="162" spans="1:8" ht="22.5" hidden="1">
      <c r="A162" s="154" t="s">
        <v>196</v>
      </c>
      <c r="B162" s="155">
        <v>120103</v>
      </c>
      <c r="C162" s="156" t="s">
        <v>216</v>
      </c>
      <c r="D162" s="155" t="s">
        <v>107</v>
      </c>
      <c r="E162" s="157"/>
      <c r="F162" s="158"/>
      <c r="G162" s="149">
        <f t="shared" si="9"/>
        <v>0</v>
      </c>
      <c r="H162" s="114">
        <f t="shared" si="10"/>
        <v>0</v>
      </c>
    </row>
    <row r="163" spans="1:8" ht="12.75" hidden="1">
      <c r="A163" s="154"/>
      <c r="B163" s="155"/>
      <c r="C163" s="156" t="s">
        <v>175</v>
      </c>
      <c r="D163" s="155"/>
      <c r="E163" s="157"/>
      <c r="F163" s="158"/>
      <c r="G163" s="149"/>
      <c r="H163" s="114"/>
    </row>
    <row r="164" spans="1:8" ht="12.75" hidden="1">
      <c r="A164" s="167" t="s">
        <v>196</v>
      </c>
      <c r="B164" s="155">
        <v>120301</v>
      </c>
      <c r="C164" s="156" t="s">
        <v>176</v>
      </c>
      <c r="D164" s="155" t="s">
        <v>215</v>
      </c>
      <c r="E164" s="157"/>
      <c r="F164" s="158"/>
      <c r="G164" s="149">
        <f t="shared" si="9"/>
        <v>0</v>
      </c>
      <c r="H164" s="114">
        <f t="shared" si="10"/>
        <v>0</v>
      </c>
    </row>
    <row r="165" spans="1:8" ht="12.75" hidden="1">
      <c r="A165" s="167" t="s">
        <v>196</v>
      </c>
      <c r="B165" s="155">
        <v>120307</v>
      </c>
      <c r="C165" s="156" t="s">
        <v>177</v>
      </c>
      <c r="D165" s="155" t="s">
        <v>215</v>
      </c>
      <c r="E165" s="157"/>
      <c r="F165" s="158"/>
      <c r="G165" s="149">
        <f t="shared" si="9"/>
        <v>0</v>
      </c>
      <c r="H165" s="114">
        <f t="shared" si="10"/>
        <v>0</v>
      </c>
    </row>
    <row r="166" spans="1:8" ht="12.75" hidden="1">
      <c r="A166" s="167" t="s">
        <v>196</v>
      </c>
      <c r="B166" s="155">
        <v>120313</v>
      </c>
      <c r="C166" s="156" t="s">
        <v>295</v>
      </c>
      <c r="D166" s="155" t="s">
        <v>215</v>
      </c>
      <c r="E166" s="157"/>
      <c r="F166" s="158"/>
      <c r="G166" s="149">
        <f t="shared" si="9"/>
        <v>0</v>
      </c>
      <c r="H166" s="114">
        <f t="shared" si="10"/>
        <v>0</v>
      </c>
    </row>
    <row r="167" spans="1:8" ht="24" customHeight="1" hidden="1">
      <c r="A167" s="167" t="s">
        <v>206</v>
      </c>
      <c r="B167" s="155">
        <v>88415</v>
      </c>
      <c r="C167" s="156" t="s">
        <v>365</v>
      </c>
      <c r="D167" s="155" t="s">
        <v>215</v>
      </c>
      <c r="E167" s="157"/>
      <c r="F167" s="158"/>
      <c r="G167" s="149">
        <f t="shared" si="9"/>
        <v>0</v>
      </c>
      <c r="H167" s="114">
        <f t="shared" si="10"/>
        <v>0</v>
      </c>
    </row>
    <row r="168" spans="1:8" ht="27" customHeight="1" hidden="1">
      <c r="A168" s="167" t="s">
        <v>206</v>
      </c>
      <c r="B168" s="155">
        <v>88416</v>
      </c>
      <c r="C168" s="156" t="s">
        <v>366</v>
      </c>
      <c r="D168" s="155" t="s">
        <v>215</v>
      </c>
      <c r="E168" s="157"/>
      <c r="F168" s="158"/>
      <c r="G168" s="149">
        <f t="shared" si="9"/>
        <v>0</v>
      </c>
      <c r="H168" s="114">
        <f t="shared" si="10"/>
        <v>0</v>
      </c>
    </row>
    <row r="169" spans="1:8" ht="12.75" hidden="1">
      <c r="A169" s="167"/>
      <c r="B169" s="155"/>
      <c r="C169" s="156" t="s">
        <v>179</v>
      </c>
      <c r="D169" s="155"/>
      <c r="E169" s="157"/>
      <c r="F169" s="158"/>
      <c r="G169" s="149"/>
      <c r="H169" s="114"/>
    </row>
    <row r="170" spans="1:8" ht="12.75" hidden="1">
      <c r="A170" s="167"/>
      <c r="B170" s="155"/>
      <c r="C170" s="156" t="s">
        <v>180</v>
      </c>
      <c r="D170" s="155"/>
      <c r="E170" s="157"/>
      <c r="F170" s="158"/>
      <c r="G170" s="149"/>
      <c r="H170" s="114"/>
    </row>
    <row r="171" spans="1:8" ht="12.75" hidden="1">
      <c r="A171" s="167" t="s">
        <v>196</v>
      </c>
      <c r="B171" s="155">
        <v>150101</v>
      </c>
      <c r="C171" s="156" t="s">
        <v>181</v>
      </c>
      <c r="D171" s="155" t="s">
        <v>96</v>
      </c>
      <c r="E171" s="157"/>
      <c r="F171" s="158"/>
      <c r="G171" s="149">
        <f t="shared" si="9"/>
        <v>0</v>
      </c>
      <c r="H171" s="114">
        <f t="shared" si="10"/>
        <v>0</v>
      </c>
    </row>
    <row r="172" spans="1:8" ht="12.75" hidden="1">
      <c r="A172" s="167" t="s">
        <v>196</v>
      </c>
      <c r="B172" s="155">
        <v>150106</v>
      </c>
      <c r="C172" s="156" t="s">
        <v>182</v>
      </c>
      <c r="D172" s="155" t="s">
        <v>94</v>
      </c>
      <c r="E172" s="157"/>
      <c r="F172" s="158"/>
      <c r="G172" s="149">
        <f t="shared" si="9"/>
        <v>0</v>
      </c>
      <c r="H172" s="114">
        <f t="shared" si="10"/>
        <v>0</v>
      </c>
    </row>
    <row r="173" spans="1:8" ht="12.75" hidden="1">
      <c r="A173" s="167"/>
      <c r="B173" s="155"/>
      <c r="C173" s="156" t="s">
        <v>183</v>
      </c>
      <c r="D173" s="155"/>
      <c r="E173" s="157"/>
      <c r="F173" s="158"/>
      <c r="G173" s="149"/>
      <c r="H173" s="114"/>
    </row>
    <row r="174" spans="1:8" ht="12.75" hidden="1">
      <c r="A174" s="167" t="s">
        <v>196</v>
      </c>
      <c r="B174" s="155">
        <v>150201</v>
      </c>
      <c r="C174" s="156" t="s">
        <v>184</v>
      </c>
      <c r="D174" s="155" t="s">
        <v>215</v>
      </c>
      <c r="E174" s="157"/>
      <c r="F174" s="158"/>
      <c r="G174" s="149">
        <f t="shared" si="9"/>
        <v>0</v>
      </c>
      <c r="H174" s="114">
        <f t="shared" si="10"/>
        <v>0</v>
      </c>
    </row>
    <row r="175" spans="1:8" ht="12.75" hidden="1">
      <c r="A175" s="167"/>
      <c r="B175" s="155"/>
      <c r="C175" s="156"/>
      <c r="D175" s="155"/>
      <c r="E175" s="157"/>
      <c r="F175" s="158"/>
      <c r="G175" s="149"/>
      <c r="H175" s="114"/>
    </row>
    <row r="176" spans="1:8" ht="12.75" hidden="1">
      <c r="A176" s="167"/>
      <c r="B176" s="155"/>
      <c r="C176" s="156"/>
      <c r="D176" s="155"/>
      <c r="E176" s="157"/>
      <c r="F176" s="158"/>
      <c r="G176" s="149"/>
      <c r="H176" s="114"/>
    </row>
    <row r="177" spans="1:8" ht="12.75" hidden="1">
      <c r="A177" s="154"/>
      <c r="B177" s="155"/>
      <c r="C177" s="156"/>
      <c r="D177" s="155"/>
      <c r="E177" s="157"/>
      <c r="F177" s="158"/>
      <c r="G177" s="149"/>
      <c r="H177" s="114"/>
    </row>
    <row r="178" spans="1:8" ht="12.75" hidden="1">
      <c r="A178" s="142" t="s">
        <v>235</v>
      </c>
      <c r="B178" s="142"/>
      <c r="C178" s="143" t="s">
        <v>224</v>
      </c>
      <c r="D178" s="144"/>
      <c r="E178" s="145"/>
      <c r="F178" s="146"/>
      <c r="G178" s="147" t="s">
        <v>0</v>
      </c>
      <c r="H178" s="146">
        <f>H180+H197+H213</f>
        <v>0</v>
      </c>
    </row>
    <row r="179" spans="1:8" ht="12.75" hidden="1">
      <c r="A179" s="154"/>
      <c r="B179" s="155"/>
      <c r="C179" s="156"/>
      <c r="D179" s="155"/>
      <c r="E179" s="157"/>
      <c r="F179" s="158"/>
      <c r="G179" s="149"/>
      <c r="H179" s="114"/>
    </row>
    <row r="180" spans="1:8" s="166" customFormat="1" ht="12.75" hidden="1">
      <c r="A180" s="169"/>
      <c r="B180" s="160" t="s">
        <v>218</v>
      </c>
      <c r="C180" s="161" t="s">
        <v>331</v>
      </c>
      <c r="D180" s="160"/>
      <c r="E180" s="162"/>
      <c r="F180" s="163"/>
      <c r="G180" s="164"/>
      <c r="H180" s="165">
        <f>SUM(H181:H195)</f>
        <v>0</v>
      </c>
    </row>
    <row r="181" spans="1:8" ht="12.75" hidden="1">
      <c r="A181" s="154"/>
      <c r="B181" s="155"/>
      <c r="C181" s="156" t="s">
        <v>119</v>
      </c>
      <c r="D181" s="155"/>
      <c r="E181" s="157"/>
      <c r="F181" s="158"/>
      <c r="G181" s="149"/>
      <c r="H181" s="114"/>
    </row>
    <row r="182" spans="1:8" ht="12.75" hidden="1">
      <c r="A182" s="154"/>
      <c r="B182" s="155"/>
      <c r="C182" s="156" t="s">
        <v>257</v>
      </c>
      <c r="D182" s="155"/>
      <c r="E182" s="157"/>
      <c r="F182" s="158"/>
      <c r="G182" s="149"/>
      <c r="H182" s="114"/>
    </row>
    <row r="183" spans="1:8" s="168" customFormat="1" ht="12.75" hidden="1">
      <c r="A183" s="167" t="s">
        <v>196</v>
      </c>
      <c r="B183" s="155">
        <v>141401</v>
      </c>
      <c r="C183" s="156" t="s">
        <v>219</v>
      </c>
      <c r="D183" s="155" t="s">
        <v>94</v>
      </c>
      <c r="E183" s="157"/>
      <c r="F183" s="158"/>
      <c r="G183" s="149">
        <f aca="true" t="shared" si="13" ref="G183:G195">(E183*$C$12)+E183</f>
        <v>0</v>
      </c>
      <c r="H183" s="114">
        <f>G183*F183</f>
        <v>0</v>
      </c>
    </row>
    <row r="184" spans="1:8" ht="12.75" hidden="1">
      <c r="A184" s="154"/>
      <c r="B184" s="155"/>
      <c r="C184" s="156"/>
      <c r="D184" s="155"/>
      <c r="E184" s="157"/>
      <c r="F184" s="158"/>
      <c r="G184" s="149"/>
      <c r="H184" s="114"/>
    </row>
    <row r="185" spans="1:8" ht="12.75" hidden="1">
      <c r="A185" s="167"/>
      <c r="B185" s="155"/>
      <c r="C185" s="156" t="s">
        <v>146</v>
      </c>
      <c r="D185" s="155"/>
      <c r="E185" s="157"/>
      <c r="F185" s="158"/>
      <c r="G185" s="149"/>
      <c r="H185" s="114"/>
    </row>
    <row r="186" spans="1:8" s="170" customFormat="1" ht="12.75" hidden="1">
      <c r="A186" s="167" t="s">
        <v>196</v>
      </c>
      <c r="B186" s="155">
        <v>143662</v>
      </c>
      <c r="C186" s="156" t="s">
        <v>267</v>
      </c>
      <c r="D186" s="155" t="s">
        <v>94</v>
      </c>
      <c r="E186" s="157"/>
      <c r="F186" s="158"/>
      <c r="G186" s="149">
        <f t="shared" si="13"/>
        <v>0</v>
      </c>
      <c r="H186" s="114">
        <f>G186*F186</f>
        <v>0</v>
      </c>
    </row>
    <row r="187" spans="1:8" s="168" customFormat="1" ht="12.75" hidden="1">
      <c r="A187" s="167"/>
      <c r="B187" s="155" t="str">
        <f>cotação!A11</f>
        <v>00001C</v>
      </c>
      <c r="C187" s="155" t="str">
        <f>cotação!B11</f>
        <v>Execução de roscas em tubo FG  ate 3"</v>
      </c>
      <c r="D187" s="155" t="str">
        <f>cotação!C11</f>
        <v>ud</v>
      </c>
      <c r="E187" s="155"/>
      <c r="F187" s="158"/>
      <c r="G187" s="149">
        <f aca="true" t="shared" si="14" ref="G187">(E187*$C$12)+E187</f>
        <v>0</v>
      </c>
      <c r="H187" s="114">
        <f>G187*F187</f>
        <v>0</v>
      </c>
    </row>
    <row r="188" spans="1:8" ht="12.75" hidden="1">
      <c r="A188" s="167"/>
      <c r="B188" s="155"/>
      <c r="C188" s="156" t="s">
        <v>104</v>
      </c>
      <c r="D188" s="155"/>
      <c r="E188" s="157"/>
      <c r="F188" s="158"/>
      <c r="G188" s="149"/>
      <c r="H188" s="114"/>
    </row>
    <row r="189" spans="1:8" ht="22.5" hidden="1">
      <c r="A189" s="167"/>
      <c r="B189" s="155"/>
      <c r="C189" s="156" t="s">
        <v>108</v>
      </c>
      <c r="D189" s="155"/>
      <c r="E189" s="157"/>
      <c r="F189" s="158"/>
      <c r="G189" s="149"/>
      <c r="H189" s="114"/>
    </row>
    <row r="190" spans="1:8" ht="12.75" hidden="1">
      <c r="A190" s="167" t="s">
        <v>196</v>
      </c>
      <c r="B190" s="155">
        <v>40601</v>
      </c>
      <c r="C190" s="156" t="s">
        <v>109</v>
      </c>
      <c r="D190" s="155" t="s">
        <v>100</v>
      </c>
      <c r="E190" s="157"/>
      <c r="F190" s="158"/>
      <c r="G190" s="149">
        <f t="shared" si="13"/>
        <v>0</v>
      </c>
      <c r="H190" s="114">
        <f>G190*F190</f>
        <v>0</v>
      </c>
    </row>
    <row r="191" spans="1:8" ht="12.75" hidden="1">
      <c r="A191" s="167"/>
      <c r="B191" s="155"/>
      <c r="C191" s="156" t="s">
        <v>110</v>
      </c>
      <c r="D191" s="155"/>
      <c r="E191" s="157"/>
      <c r="F191" s="158"/>
      <c r="G191" s="149"/>
      <c r="H191" s="114"/>
    </row>
    <row r="192" spans="1:8" ht="12.75" hidden="1">
      <c r="A192" s="167" t="s">
        <v>196</v>
      </c>
      <c r="B192" s="155">
        <v>41301</v>
      </c>
      <c r="C192" s="156" t="s">
        <v>111</v>
      </c>
      <c r="D192" s="155" t="s">
        <v>100</v>
      </c>
      <c r="E192" s="157"/>
      <c r="F192" s="158"/>
      <c r="G192" s="149">
        <f t="shared" si="13"/>
        <v>0</v>
      </c>
      <c r="H192" s="114">
        <f>G192*F192</f>
        <v>0</v>
      </c>
    </row>
    <row r="193" spans="1:8" ht="12.75" hidden="1">
      <c r="A193" s="167"/>
      <c r="B193" s="155"/>
      <c r="C193" s="156" t="s">
        <v>220</v>
      </c>
      <c r="D193" s="155"/>
      <c r="E193" s="157"/>
      <c r="F193" s="158"/>
      <c r="G193" s="149"/>
      <c r="H193" s="114"/>
    </row>
    <row r="194" spans="1:8" ht="12.75" hidden="1">
      <c r="A194" s="154"/>
      <c r="B194" s="155"/>
      <c r="C194" s="156" t="s">
        <v>116</v>
      </c>
      <c r="D194" s="155"/>
      <c r="E194" s="157"/>
      <c r="F194" s="158"/>
      <c r="G194" s="149"/>
      <c r="H194" s="114"/>
    </row>
    <row r="195" spans="1:8" ht="12.75" hidden="1">
      <c r="A195" s="154" t="s">
        <v>196</v>
      </c>
      <c r="B195" s="155">
        <v>120422</v>
      </c>
      <c r="C195" s="156" t="s">
        <v>117</v>
      </c>
      <c r="D195" s="155" t="s">
        <v>118</v>
      </c>
      <c r="E195" s="157"/>
      <c r="F195" s="158"/>
      <c r="G195" s="149">
        <f t="shared" si="13"/>
        <v>0</v>
      </c>
      <c r="H195" s="114">
        <f>G195*F195</f>
        <v>0</v>
      </c>
    </row>
    <row r="196" spans="1:8" ht="12.75" hidden="1">
      <c r="A196" s="154"/>
      <c r="B196" s="155"/>
      <c r="C196" s="156"/>
      <c r="D196" s="155"/>
      <c r="E196" s="157"/>
      <c r="F196" s="158"/>
      <c r="G196" s="149"/>
      <c r="H196" s="114"/>
    </row>
    <row r="197" spans="1:8" s="166" customFormat="1" ht="12.75" hidden="1">
      <c r="A197" s="169"/>
      <c r="B197" s="160" t="s">
        <v>221</v>
      </c>
      <c r="C197" s="161" t="s">
        <v>333</v>
      </c>
      <c r="D197" s="160"/>
      <c r="E197" s="162"/>
      <c r="F197" s="163"/>
      <c r="G197" s="164"/>
      <c r="H197" s="165">
        <f>SUM(H198:H211)</f>
        <v>0</v>
      </c>
    </row>
    <row r="198" spans="1:8" ht="12.75" hidden="1">
      <c r="A198" s="154"/>
      <c r="B198" s="155"/>
      <c r="C198" s="156" t="s">
        <v>123</v>
      </c>
      <c r="D198" s="155"/>
      <c r="E198" s="157"/>
      <c r="F198" s="158"/>
      <c r="G198" s="149"/>
      <c r="H198" s="114"/>
    </row>
    <row r="199" spans="1:8" ht="12.75" hidden="1">
      <c r="A199" s="154"/>
      <c r="B199" s="155"/>
      <c r="C199" s="156" t="s">
        <v>124</v>
      </c>
      <c r="D199" s="155"/>
      <c r="E199" s="157"/>
      <c r="F199" s="158"/>
      <c r="G199" s="149"/>
      <c r="H199" s="114"/>
    </row>
    <row r="200" spans="1:8" ht="12.75" hidden="1">
      <c r="A200" s="154"/>
      <c r="B200" s="155"/>
      <c r="C200" s="156" t="s">
        <v>222</v>
      </c>
      <c r="D200" s="155"/>
      <c r="E200" s="157"/>
      <c r="F200" s="158"/>
      <c r="G200" s="149"/>
      <c r="H200" s="114"/>
    </row>
    <row r="201" spans="1:8" s="170" customFormat="1" ht="12.75" hidden="1">
      <c r="A201" s="167" t="s">
        <v>206</v>
      </c>
      <c r="B201" s="155">
        <v>3272</v>
      </c>
      <c r="C201" s="156" t="s">
        <v>268</v>
      </c>
      <c r="D201" s="155" t="s">
        <v>211</v>
      </c>
      <c r="E201" s="157"/>
      <c r="F201" s="158"/>
      <c r="G201" s="149">
        <f>(E201*$C$13)+E201</f>
        <v>0</v>
      </c>
      <c r="H201" s="114">
        <f aca="true" t="shared" si="15" ref="H201:H208">G201*F201</f>
        <v>0</v>
      </c>
    </row>
    <row r="202" spans="1:8" s="170" customFormat="1" ht="12.75" hidden="1">
      <c r="A202" s="167" t="s">
        <v>206</v>
      </c>
      <c r="B202" s="155">
        <v>12424</v>
      </c>
      <c r="C202" s="156" t="s">
        <v>269</v>
      </c>
      <c r="D202" s="155" t="s">
        <v>94</v>
      </c>
      <c r="E202" s="157"/>
      <c r="F202" s="158"/>
      <c r="G202" s="149">
        <f aca="true" t="shared" si="16" ref="G202:G210">(E202*$C$13)+E202</f>
        <v>0</v>
      </c>
      <c r="H202" s="114">
        <f t="shared" si="15"/>
        <v>0</v>
      </c>
    </row>
    <row r="203" spans="1:8" s="170" customFormat="1" ht="12.75" hidden="1">
      <c r="A203" s="167" t="s">
        <v>206</v>
      </c>
      <c r="B203" s="155">
        <v>4209</v>
      </c>
      <c r="C203" s="156" t="s">
        <v>263</v>
      </c>
      <c r="D203" s="155" t="s">
        <v>94</v>
      </c>
      <c r="E203" s="157"/>
      <c r="F203" s="158"/>
      <c r="G203" s="149">
        <f t="shared" si="16"/>
        <v>0</v>
      </c>
      <c r="H203" s="114">
        <f t="shared" si="15"/>
        <v>0</v>
      </c>
    </row>
    <row r="204" spans="1:8" s="168" customFormat="1" ht="12.75" hidden="1">
      <c r="A204" s="167"/>
      <c r="B204" s="155" t="str">
        <f>cotação!A12</f>
        <v>00002C</v>
      </c>
      <c r="C204" s="155" t="str">
        <f>cotação!B12</f>
        <v>Registro de gaveta EB 387 PB 145 CL 125 rosca BSP Ø 1 1/2"</v>
      </c>
      <c r="D204" s="155" t="str">
        <f>cotação!C12</f>
        <v>ud</v>
      </c>
      <c r="E204" s="155"/>
      <c r="F204" s="158"/>
      <c r="G204" s="149">
        <f t="shared" si="16"/>
        <v>0</v>
      </c>
      <c r="H204" s="114">
        <f t="shared" si="15"/>
        <v>0</v>
      </c>
    </row>
    <row r="205" spans="1:8" s="170" customFormat="1" ht="22.5" hidden="1">
      <c r="A205" s="167" t="s">
        <v>206</v>
      </c>
      <c r="B205" s="155">
        <v>7697</v>
      </c>
      <c r="C205" s="156" t="s">
        <v>208</v>
      </c>
      <c r="D205" s="155" t="s">
        <v>209</v>
      </c>
      <c r="E205" s="157"/>
      <c r="F205" s="158"/>
      <c r="G205" s="149">
        <f t="shared" si="16"/>
        <v>0</v>
      </c>
      <c r="H205" s="114">
        <f t="shared" si="15"/>
        <v>0</v>
      </c>
    </row>
    <row r="206" spans="1:8" s="170" customFormat="1" ht="12.75" hidden="1">
      <c r="A206" s="167" t="s">
        <v>206</v>
      </c>
      <c r="B206" s="155">
        <v>1809</v>
      </c>
      <c r="C206" s="156" t="s">
        <v>264</v>
      </c>
      <c r="D206" s="155" t="s">
        <v>94</v>
      </c>
      <c r="E206" s="157"/>
      <c r="F206" s="158"/>
      <c r="G206" s="149">
        <f t="shared" si="16"/>
        <v>0</v>
      </c>
      <c r="H206" s="114">
        <f t="shared" si="15"/>
        <v>0</v>
      </c>
    </row>
    <row r="207" spans="1:8" s="170" customFormat="1" ht="12.75" hidden="1">
      <c r="A207" s="167" t="s">
        <v>206</v>
      </c>
      <c r="B207" s="155">
        <v>89596</v>
      </c>
      <c r="C207" s="156" t="s">
        <v>241</v>
      </c>
      <c r="D207" s="155" t="s">
        <v>94</v>
      </c>
      <c r="E207" s="157"/>
      <c r="F207" s="158"/>
      <c r="G207" s="149">
        <f t="shared" si="16"/>
        <v>0</v>
      </c>
      <c r="H207" s="114">
        <f t="shared" si="15"/>
        <v>0</v>
      </c>
    </row>
    <row r="208" spans="1:8" s="168" customFormat="1" ht="12.75" hidden="1">
      <c r="A208" s="167"/>
      <c r="B208" s="155" t="str">
        <f>cotação!A16</f>
        <v>00006C</v>
      </c>
      <c r="C208" s="155" t="str">
        <f>cotação!B16</f>
        <v>Reservatório de 20m³ em fibra de vidro com tampa, conforme espec</v>
      </c>
      <c r="D208" s="155" t="str">
        <f>cotação!C16</f>
        <v>ud</v>
      </c>
      <c r="E208" s="155"/>
      <c r="F208" s="158"/>
      <c r="G208" s="149">
        <f t="shared" si="16"/>
        <v>0</v>
      </c>
      <c r="H208" s="114">
        <f t="shared" si="15"/>
        <v>0</v>
      </c>
    </row>
    <row r="209" spans="1:8" s="170" customFormat="1" ht="12.75" hidden="1">
      <c r="A209" s="167" t="s">
        <v>206</v>
      </c>
      <c r="B209" s="155">
        <v>6297</v>
      </c>
      <c r="C209" s="156" t="s">
        <v>270</v>
      </c>
      <c r="D209" s="155" t="s">
        <v>94</v>
      </c>
      <c r="E209" s="157"/>
      <c r="F209" s="158"/>
      <c r="G209" s="149">
        <f t="shared" si="16"/>
        <v>0</v>
      </c>
      <c r="H209" s="114">
        <f>G209*F209</f>
        <v>0</v>
      </c>
    </row>
    <row r="210" spans="1:8" s="170" customFormat="1" ht="12.75" hidden="1">
      <c r="A210" s="167" t="s">
        <v>206</v>
      </c>
      <c r="B210" s="155">
        <v>10409</v>
      </c>
      <c r="C210" s="156" t="s">
        <v>272</v>
      </c>
      <c r="D210" s="155" t="s">
        <v>94</v>
      </c>
      <c r="E210" s="157"/>
      <c r="F210" s="158"/>
      <c r="G210" s="149">
        <f t="shared" si="16"/>
        <v>0</v>
      </c>
      <c r="H210" s="114">
        <f>G210*F210</f>
        <v>0</v>
      </c>
    </row>
    <row r="211" spans="1:8" ht="12.75" hidden="1">
      <c r="A211" s="155"/>
      <c r="B211" s="155"/>
      <c r="C211" s="156"/>
      <c r="D211" s="155"/>
      <c r="E211" s="157"/>
      <c r="F211" s="157"/>
      <c r="G211" s="157"/>
      <c r="H211" s="114"/>
    </row>
    <row r="212" spans="1:8" ht="12.75" hidden="1">
      <c r="A212" s="171"/>
      <c r="B212" s="155"/>
      <c r="C212" s="156"/>
      <c r="D212" s="155"/>
      <c r="E212" s="158"/>
      <c r="F212" s="172"/>
      <c r="G212" s="149"/>
      <c r="H212" s="173"/>
    </row>
    <row r="213" spans="1:8" s="166" customFormat="1" ht="12.75" hidden="1">
      <c r="A213" s="159"/>
      <c r="B213" s="160" t="s">
        <v>223</v>
      </c>
      <c r="C213" s="161" t="s">
        <v>332</v>
      </c>
      <c r="D213" s="160"/>
      <c r="E213" s="162"/>
      <c r="F213" s="163"/>
      <c r="G213" s="164"/>
      <c r="H213" s="165">
        <f>SUM(H214:H230)</f>
        <v>0</v>
      </c>
    </row>
    <row r="214" spans="1:8" ht="12.75" hidden="1">
      <c r="A214" s="167"/>
      <c r="B214" s="155"/>
      <c r="C214" s="156" t="s">
        <v>112</v>
      </c>
      <c r="D214" s="155"/>
      <c r="E214" s="157"/>
      <c r="F214" s="158"/>
      <c r="G214" s="149"/>
      <c r="H214" s="114"/>
    </row>
    <row r="215" spans="1:8" ht="12.75" hidden="1">
      <c r="A215" s="154"/>
      <c r="B215" s="155"/>
      <c r="C215" s="156" t="s">
        <v>148</v>
      </c>
      <c r="D215" s="155"/>
      <c r="E215" s="157"/>
      <c r="F215" s="158"/>
      <c r="G215" s="149"/>
      <c r="H215" s="165"/>
    </row>
    <row r="216" spans="1:8" ht="12.75" hidden="1">
      <c r="A216" s="154" t="s">
        <v>196</v>
      </c>
      <c r="B216" s="155">
        <v>80102</v>
      </c>
      <c r="C216" s="156" t="s">
        <v>149</v>
      </c>
      <c r="D216" s="155" t="s">
        <v>96</v>
      </c>
      <c r="E216" s="157"/>
      <c r="F216" s="158"/>
      <c r="G216" s="149">
        <f>(E216*$C$12)+E216</f>
        <v>0</v>
      </c>
      <c r="H216" s="114">
        <f>G216*F216</f>
        <v>0</v>
      </c>
    </row>
    <row r="217" spans="1:8" ht="12.75" hidden="1">
      <c r="A217" s="154"/>
      <c r="B217" s="155"/>
      <c r="C217" s="156" t="s">
        <v>150</v>
      </c>
      <c r="D217" s="155"/>
      <c r="E217" s="157"/>
      <c r="F217" s="158"/>
      <c r="G217" s="149"/>
      <c r="H217" s="114"/>
    </row>
    <row r="218" spans="1:8" ht="12.75" hidden="1">
      <c r="A218" s="154" t="s">
        <v>196</v>
      </c>
      <c r="B218" s="155">
        <v>80901</v>
      </c>
      <c r="C218" s="156" t="s">
        <v>151</v>
      </c>
      <c r="D218" s="155" t="s">
        <v>215</v>
      </c>
      <c r="E218" s="157"/>
      <c r="F218" s="158"/>
      <c r="G218" s="149">
        <f>(E218*$C$12)+E218</f>
        <v>0</v>
      </c>
      <c r="H218" s="114">
        <f>G218*F218</f>
        <v>0</v>
      </c>
    </row>
    <row r="219" spans="1:8" ht="12.75" hidden="1">
      <c r="A219" s="154"/>
      <c r="B219" s="155"/>
      <c r="C219" s="156" t="s">
        <v>152</v>
      </c>
      <c r="D219" s="155"/>
      <c r="E219" s="157"/>
      <c r="F219" s="158"/>
      <c r="G219" s="149"/>
      <c r="H219" s="114"/>
    </row>
    <row r="220" spans="1:8" ht="12.75" hidden="1">
      <c r="A220" s="154" t="s">
        <v>196</v>
      </c>
      <c r="B220" s="155">
        <v>81901</v>
      </c>
      <c r="C220" s="156" t="s">
        <v>153</v>
      </c>
      <c r="D220" s="155" t="s">
        <v>154</v>
      </c>
      <c r="E220" s="157"/>
      <c r="F220" s="158"/>
      <c r="G220" s="149">
        <f>(E220*$C$12)+E220</f>
        <v>0</v>
      </c>
      <c r="H220" s="114">
        <f>G220*F220</f>
        <v>0</v>
      </c>
    </row>
    <row r="221" spans="1:8" ht="12.75" hidden="1">
      <c r="A221" s="154"/>
      <c r="B221" s="155"/>
      <c r="C221" s="156" t="s">
        <v>113</v>
      </c>
      <c r="D221" s="155"/>
      <c r="E221" s="157"/>
      <c r="F221" s="158"/>
      <c r="G221" s="149"/>
      <c r="H221" s="114"/>
    </row>
    <row r="222" spans="1:8" ht="12.75" hidden="1">
      <c r="A222" s="154" t="s">
        <v>196</v>
      </c>
      <c r="B222" s="155">
        <v>82101</v>
      </c>
      <c r="C222" s="156" t="s">
        <v>114</v>
      </c>
      <c r="D222" s="155" t="s">
        <v>100</v>
      </c>
      <c r="E222" s="157"/>
      <c r="F222" s="158"/>
      <c r="G222" s="149">
        <f>(E222*$C$12)+E222</f>
        <v>0</v>
      </c>
      <c r="H222" s="114">
        <f>G222*F222</f>
        <v>0</v>
      </c>
    </row>
    <row r="223" spans="1:8" ht="12.75" hidden="1">
      <c r="A223" s="154" t="s">
        <v>196</v>
      </c>
      <c r="B223" s="155">
        <v>82102</v>
      </c>
      <c r="C223" s="156" t="s">
        <v>294</v>
      </c>
      <c r="D223" s="155" t="s">
        <v>100</v>
      </c>
      <c r="E223" s="157"/>
      <c r="F223" s="158"/>
      <c r="G223" s="149">
        <f>(E223*$C$12)+E223</f>
        <v>0</v>
      </c>
      <c r="H223" s="114">
        <f>G223*F223</f>
        <v>0</v>
      </c>
    </row>
    <row r="224" spans="1:8" ht="12.75" hidden="1">
      <c r="A224" s="154"/>
      <c r="B224" s="155"/>
      <c r="C224" s="156"/>
      <c r="D224" s="155"/>
      <c r="E224" s="157"/>
      <c r="F224" s="158"/>
      <c r="G224" s="149"/>
      <c r="H224" s="114"/>
    </row>
    <row r="225" spans="1:8" ht="12.75" hidden="1">
      <c r="A225" s="116"/>
      <c r="B225" s="174"/>
      <c r="C225" s="175" t="s">
        <v>179</v>
      </c>
      <c r="D225" s="174"/>
      <c r="E225" s="176"/>
      <c r="F225" s="177"/>
      <c r="G225" s="150"/>
      <c r="H225" s="173"/>
    </row>
    <row r="226" spans="1:8" ht="12.75" hidden="1">
      <c r="A226" s="178"/>
      <c r="B226" s="174"/>
      <c r="C226" s="44" t="s">
        <v>180</v>
      </c>
      <c r="D226" s="174"/>
      <c r="E226" s="176"/>
      <c r="F226" s="177"/>
      <c r="G226" s="150"/>
      <c r="H226" s="173"/>
    </row>
    <row r="227" spans="1:8" ht="12.75" hidden="1">
      <c r="A227" s="178" t="s">
        <v>196</v>
      </c>
      <c r="B227" s="174">
        <v>150101</v>
      </c>
      <c r="C227" s="175" t="s">
        <v>181</v>
      </c>
      <c r="D227" s="174" t="s">
        <v>96</v>
      </c>
      <c r="E227" s="176"/>
      <c r="F227" s="177"/>
      <c r="G227" s="149">
        <f>(E227*$C$12)+E227</f>
        <v>0</v>
      </c>
      <c r="H227" s="173">
        <f>G227*F227</f>
        <v>0</v>
      </c>
    </row>
    <row r="228" spans="1:8" ht="12.75" hidden="1">
      <c r="A228" s="178" t="s">
        <v>196</v>
      </c>
      <c r="B228" s="174">
        <v>150107</v>
      </c>
      <c r="C228" s="175" t="s">
        <v>225</v>
      </c>
      <c r="D228" s="174" t="s">
        <v>94</v>
      </c>
      <c r="E228" s="176"/>
      <c r="F228" s="177"/>
      <c r="G228" s="149">
        <f>(E228*$C$12)+E228</f>
        <v>0</v>
      </c>
      <c r="H228" s="173">
        <f>G228*F228</f>
        <v>0</v>
      </c>
    </row>
    <row r="229" spans="1:8" ht="12.75" hidden="1">
      <c r="A229" s="113"/>
      <c r="B229" s="174"/>
      <c r="C229" s="175" t="s">
        <v>183</v>
      </c>
      <c r="D229" s="174"/>
      <c r="E229" s="176"/>
      <c r="F229" s="177"/>
      <c r="G229" s="150"/>
      <c r="H229" s="173"/>
    </row>
    <row r="230" spans="1:8" ht="12.75" hidden="1">
      <c r="A230" s="113" t="s">
        <v>196</v>
      </c>
      <c r="B230" s="174">
        <v>150201</v>
      </c>
      <c r="C230" s="175" t="s">
        <v>184</v>
      </c>
      <c r="D230" s="174" t="s">
        <v>215</v>
      </c>
      <c r="E230" s="176"/>
      <c r="F230" s="177"/>
      <c r="G230" s="149">
        <f>(E230*$C$12)+E230</f>
        <v>0</v>
      </c>
      <c r="H230" s="173">
        <f>G230*F230</f>
        <v>0</v>
      </c>
    </row>
    <row r="231" spans="1:8" ht="12.75" hidden="1">
      <c r="A231" s="167"/>
      <c r="B231" s="155"/>
      <c r="C231" s="156"/>
      <c r="D231" s="155"/>
      <c r="E231" s="157"/>
      <c r="F231" s="158"/>
      <c r="G231" s="149"/>
      <c r="H231" s="114"/>
    </row>
    <row r="232" spans="1:8" ht="12.75" hidden="1">
      <c r="A232" s="154"/>
      <c r="B232" s="155"/>
      <c r="C232" s="156"/>
      <c r="D232" s="155"/>
      <c r="E232" s="157"/>
      <c r="F232" s="158"/>
      <c r="G232" s="149"/>
      <c r="H232" s="114"/>
    </row>
    <row r="233" spans="1:8" ht="12.75" hidden="1">
      <c r="A233" s="142" t="s">
        <v>236</v>
      </c>
      <c r="B233" s="142"/>
      <c r="C233" s="143" t="s">
        <v>226</v>
      </c>
      <c r="D233" s="144"/>
      <c r="E233" s="179"/>
      <c r="F233" s="180"/>
      <c r="G233" s="147" t="s">
        <v>0</v>
      </c>
      <c r="H233" s="180">
        <f>H235+H255+H298+H339</f>
        <v>0</v>
      </c>
    </row>
    <row r="234" spans="1:8" ht="12.75" hidden="1">
      <c r="A234" s="116"/>
      <c r="B234" s="181" t="s">
        <v>237</v>
      </c>
      <c r="C234" s="182" t="s">
        <v>335</v>
      </c>
      <c r="D234" s="174"/>
      <c r="E234" s="176"/>
      <c r="F234" s="177"/>
      <c r="G234" s="150"/>
      <c r="H234" s="173"/>
    </row>
    <row r="235" spans="1:8" ht="12.75" hidden="1">
      <c r="A235" s="183"/>
      <c r="B235" s="174"/>
      <c r="C235" s="182"/>
      <c r="D235" s="181"/>
      <c r="E235" s="184"/>
      <c r="F235" s="185"/>
      <c r="G235" s="186"/>
      <c r="H235" s="187">
        <f>SUM(H236:H251)</f>
        <v>0</v>
      </c>
    </row>
    <row r="236" spans="1:8" ht="12.75" hidden="1">
      <c r="A236" s="116"/>
      <c r="B236" s="174"/>
      <c r="C236" s="175" t="s">
        <v>119</v>
      </c>
      <c r="D236" s="174"/>
      <c r="E236" s="176"/>
      <c r="F236" s="177"/>
      <c r="G236" s="150"/>
      <c r="H236" s="173"/>
    </row>
    <row r="237" spans="1:8" ht="12.75" hidden="1">
      <c r="A237" s="116"/>
      <c r="B237" s="174"/>
      <c r="C237" s="175" t="s">
        <v>120</v>
      </c>
      <c r="D237" s="174"/>
      <c r="E237" s="176"/>
      <c r="F237" s="177"/>
      <c r="G237" s="150"/>
      <c r="H237" s="173"/>
    </row>
    <row r="238" spans="1:8" ht="12.75" hidden="1">
      <c r="A238" s="116" t="s">
        <v>196</v>
      </c>
      <c r="B238" s="174">
        <v>140110</v>
      </c>
      <c r="C238" s="175" t="s">
        <v>227</v>
      </c>
      <c r="D238" s="174" t="s">
        <v>94</v>
      </c>
      <c r="E238" s="176"/>
      <c r="F238" s="177"/>
      <c r="G238" s="149">
        <f>(E238*$C$12)+E238</f>
        <v>0</v>
      </c>
      <c r="H238" s="173">
        <f>G238*F238</f>
        <v>0</v>
      </c>
    </row>
    <row r="239" spans="1:8" ht="12.75" hidden="1">
      <c r="A239" s="116" t="s">
        <v>196</v>
      </c>
      <c r="B239" s="155">
        <v>141401</v>
      </c>
      <c r="C239" s="156" t="s">
        <v>219</v>
      </c>
      <c r="D239" s="155" t="s">
        <v>94</v>
      </c>
      <c r="E239" s="157"/>
      <c r="F239" s="177"/>
      <c r="G239" s="149">
        <f>(E239*$C$12)+E239</f>
        <v>0</v>
      </c>
      <c r="H239" s="173">
        <f>G239*F239</f>
        <v>0</v>
      </c>
    </row>
    <row r="240" spans="1:8" ht="12.75" hidden="1">
      <c r="A240" s="116"/>
      <c r="B240" s="174"/>
      <c r="C240" s="175"/>
      <c r="D240" s="174"/>
      <c r="E240" s="176"/>
      <c r="F240" s="177"/>
      <c r="G240" s="150"/>
      <c r="H240" s="173"/>
    </row>
    <row r="241" spans="1:8" ht="12.75" hidden="1">
      <c r="A241" s="116"/>
      <c r="B241" s="174"/>
      <c r="C241" s="175" t="s">
        <v>146</v>
      </c>
      <c r="D241" s="174"/>
      <c r="E241" s="176"/>
      <c r="F241" s="177"/>
      <c r="G241" s="150"/>
      <c r="H241" s="173"/>
    </row>
    <row r="242" spans="1:8" ht="12.75" hidden="1">
      <c r="A242" s="116" t="s">
        <v>196</v>
      </c>
      <c r="B242" s="174">
        <v>143662</v>
      </c>
      <c r="C242" s="156" t="s">
        <v>267</v>
      </c>
      <c r="D242" s="155" t="s">
        <v>94</v>
      </c>
      <c r="E242" s="157"/>
      <c r="F242" s="177"/>
      <c r="G242" s="149">
        <f>(E242*$C$12)+E242</f>
        <v>0</v>
      </c>
      <c r="H242" s="173">
        <f>G242*F242</f>
        <v>0</v>
      </c>
    </row>
    <row r="243" spans="1:8" ht="12.75" hidden="1">
      <c r="A243" s="116"/>
      <c r="B243" s="174" t="str">
        <f>cotação!A11</f>
        <v>00001C</v>
      </c>
      <c r="C243" s="174" t="str">
        <f>cotação!B11</f>
        <v>Execução de roscas em tubo FG  ate 3"</v>
      </c>
      <c r="D243" s="174" t="str">
        <f>cotação!C11</f>
        <v>ud</v>
      </c>
      <c r="E243" s="188"/>
      <c r="F243" s="177"/>
      <c r="G243" s="149">
        <f>(E243*$C$12)+E243</f>
        <v>0</v>
      </c>
      <c r="H243" s="173">
        <f>G243*F243</f>
        <v>0</v>
      </c>
    </row>
    <row r="244" spans="1:8" ht="12.75" hidden="1">
      <c r="A244" s="116"/>
      <c r="B244" s="174"/>
      <c r="C244" s="175" t="s">
        <v>104</v>
      </c>
      <c r="D244" s="174"/>
      <c r="E244" s="188"/>
      <c r="F244" s="177"/>
      <c r="G244" s="150"/>
      <c r="H244" s="173"/>
    </row>
    <row r="245" spans="1:8" ht="22.5" hidden="1">
      <c r="A245" s="116"/>
      <c r="B245" s="174"/>
      <c r="C245" s="175" t="s">
        <v>108</v>
      </c>
      <c r="D245" s="174"/>
      <c r="E245" s="188"/>
      <c r="F245" s="177"/>
      <c r="G245" s="150"/>
      <c r="H245" s="173"/>
    </row>
    <row r="246" spans="1:8" ht="12.75" hidden="1">
      <c r="A246" s="116" t="s">
        <v>196</v>
      </c>
      <c r="B246" s="174">
        <v>40601</v>
      </c>
      <c r="C246" s="175" t="s">
        <v>109</v>
      </c>
      <c r="D246" s="174" t="s">
        <v>100</v>
      </c>
      <c r="E246" s="188"/>
      <c r="F246" s="177"/>
      <c r="G246" s="149">
        <f>(E246*$C$12)+E246</f>
        <v>0</v>
      </c>
      <c r="H246" s="173">
        <f>G246*F246</f>
        <v>0</v>
      </c>
    </row>
    <row r="247" spans="1:8" ht="12.75" hidden="1">
      <c r="A247" s="116"/>
      <c r="B247" s="174"/>
      <c r="C247" s="175" t="s">
        <v>110</v>
      </c>
      <c r="D247" s="174"/>
      <c r="E247" s="188"/>
      <c r="F247" s="177"/>
      <c r="G247" s="150"/>
      <c r="H247" s="173"/>
    </row>
    <row r="248" spans="1:8" ht="12.75" hidden="1">
      <c r="A248" s="116" t="s">
        <v>196</v>
      </c>
      <c r="B248" s="174">
        <v>41301</v>
      </c>
      <c r="C248" s="175" t="s">
        <v>111</v>
      </c>
      <c r="D248" s="148" t="s">
        <v>100</v>
      </c>
      <c r="E248" s="149"/>
      <c r="F248" s="177"/>
      <c r="G248" s="149">
        <f>(E248*$C$12)+E248</f>
        <v>0</v>
      </c>
      <c r="H248" s="173">
        <f>G248*F248</f>
        <v>0</v>
      </c>
    </row>
    <row r="249" spans="1:8" ht="12.75" hidden="1">
      <c r="A249" s="116"/>
      <c r="B249" s="174"/>
      <c r="C249" s="175" t="s">
        <v>220</v>
      </c>
      <c r="D249" s="174"/>
      <c r="E249" s="176"/>
      <c r="F249" s="177"/>
      <c r="G249" s="150"/>
      <c r="H249" s="173"/>
    </row>
    <row r="250" spans="1:8" ht="12.75" hidden="1">
      <c r="A250" s="116"/>
      <c r="B250" s="174"/>
      <c r="C250" s="175" t="s">
        <v>116</v>
      </c>
      <c r="D250" s="174"/>
      <c r="E250" s="176"/>
      <c r="F250" s="177"/>
      <c r="G250" s="150"/>
      <c r="H250" s="173"/>
    </row>
    <row r="251" spans="1:8" ht="12.75" hidden="1">
      <c r="A251" s="167" t="s">
        <v>196</v>
      </c>
      <c r="B251" s="155">
        <v>120422</v>
      </c>
      <c r="C251" s="175" t="s">
        <v>117</v>
      </c>
      <c r="D251" s="155" t="s">
        <v>118</v>
      </c>
      <c r="E251" s="157"/>
      <c r="F251" s="177"/>
      <c r="G251" s="149">
        <f>(E251*$C$12)+E251</f>
        <v>0</v>
      </c>
      <c r="H251" s="173">
        <f>G251*F251</f>
        <v>0</v>
      </c>
    </row>
    <row r="252" spans="1:8" ht="12.75" hidden="1">
      <c r="A252" s="116"/>
      <c r="B252" s="174"/>
      <c r="C252" s="175"/>
      <c r="D252" s="174"/>
      <c r="E252" s="176"/>
      <c r="F252" s="177"/>
      <c r="G252" s="150"/>
      <c r="H252" s="173"/>
    </row>
    <row r="253" spans="1:8" ht="12.75" hidden="1">
      <c r="A253" s="116"/>
      <c r="B253" s="174"/>
      <c r="C253" s="175"/>
      <c r="D253" s="174"/>
      <c r="E253" s="176"/>
      <c r="F253" s="177"/>
      <c r="G253" s="150"/>
      <c r="H253" s="173"/>
    </row>
    <row r="254" spans="1:8" ht="12.75" hidden="1">
      <c r="A254" s="160"/>
      <c r="B254" s="160" t="s">
        <v>238</v>
      </c>
      <c r="C254" s="161" t="s">
        <v>334</v>
      </c>
      <c r="D254" s="160"/>
      <c r="E254" s="163"/>
      <c r="F254" s="189"/>
      <c r="G254" s="189"/>
      <c r="H254" s="187"/>
    </row>
    <row r="255" spans="1:8" ht="12.75" hidden="1">
      <c r="A255" s="155"/>
      <c r="B255" s="155"/>
      <c r="C255" s="156" t="s">
        <v>123</v>
      </c>
      <c r="D255" s="155"/>
      <c r="E255" s="158"/>
      <c r="F255" s="172"/>
      <c r="G255" s="172"/>
      <c r="H255" s="187">
        <f>SUM(H256:H294)</f>
        <v>0</v>
      </c>
    </row>
    <row r="256" spans="1:8" ht="12.75" hidden="1">
      <c r="A256" s="155"/>
      <c r="B256" s="155"/>
      <c r="C256" s="156"/>
      <c r="D256" s="155"/>
      <c r="E256" s="158"/>
      <c r="F256" s="172"/>
      <c r="G256" s="172"/>
      <c r="H256" s="173"/>
    </row>
    <row r="257" spans="1:8" ht="12.75" hidden="1">
      <c r="A257" s="155"/>
      <c r="B257" s="155"/>
      <c r="C257" s="161" t="s">
        <v>222</v>
      </c>
      <c r="D257" s="155"/>
      <c r="E257" s="158"/>
      <c r="F257" s="172"/>
      <c r="G257" s="172"/>
      <c r="H257" s="173"/>
    </row>
    <row r="258" spans="1:8" ht="12.75" hidden="1">
      <c r="A258" s="167" t="s">
        <v>206</v>
      </c>
      <c r="B258" s="155">
        <v>3272</v>
      </c>
      <c r="C258" s="156" t="s">
        <v>268</v>
      </c>
      <c r="D258" s="155" t="s">
        <v>211</v>
      </c>
      <c r="E258" s="157"/>
      <c r="F258" s="172"/>
      <c r="G258" s="149">
        <f>(E258*$C$13)+E258</f>
        <v>0</v>
      </c>
      <c r="H258" s="173">
        <f aca="true" t="shared" si="17" ref="H258:H265">G258*F258</f>
        <v>0</v>
      </c>
    </row>
    <row r="259" spans="1:8" ht="12.75" hidden="1">
      <c r="A259" s="167" t="s">
        <v>206</v>
      </c>
      <c r="B259" s="155">
        <v>12424</v>
      </c>
      <c r="C259" s="156" t="s">
        <v>269</v>
      </c>
      <c r="D259" s="155" t="s">
        <v>94</v>
      </c>
      <c r="E259" s="157"/>
      <c r="F259" s="172"/>
      <c r="G259" s="149">
        <f aca="true" t="shared" si="18" ref="G259:G293">(E259*$C$13)+E259</f>
        <v>0</v>
      </c>
      <c r="H259" s="173">
        <f t="shared" si="17"/>
        <v>0</v>
      </c>
    </row>
    <row r="260" spans="1:8" ht="12.75" hidden="1">
      <c r="A260" s="167" t="s">
        <v>206</v>
      </c>
      <c r="B260" s="155">
        <v>4209</v>
      </c>
      <c r="C260" s="156" t="s">
        <v>263</v>
      </c>
      <c r="D260" s="155" t="s">
        <v>94</v>
      </c>
      <c r="E260" s="157"/>
      <c r="F260" s="172"/>
      <c r="G260" s="149">
        <f t="shared" si="18"/>
        <v>0</v>
      </c>
      <c r="H260" s="173">
        <f t="shared" si="17"/>
        <v>0</v>
      </c>
    </row>
    <row r="261" spans="1:8" s="168" customFormat="1" ht="12.75" hidden="1">
      <c r="A261" s="155"/>
      <c r="B261" s="155" t="str">
        <f>cotação!A12</f>
        <v>00002C</v>
      </c>
      <c r="C261" s="155" t="str">
        <f>cotação!B12</f>
        <v>Registro de gaveta EB 387 PB 145 CL 125 rosca BSP Ø 1 1/2"</v>
      </c>
      <c r="D261" s="155" t="str">
        <f>cotação!C12</f>
        <v>ud</v>
      </c>
      <c r="E261" s="155"/>
      <c r="F261" s="172"/>
      <c r="G261" s="149">
        <f t="shared" si="18"/>
        <v>0</v>
      </c>
      <c r="H261" s="173">
        <f t="shared" si="17"/>
        <v>0</v>
      </c>
    </row>
    <row r="262" spans="1:8" ht="22.5" hidden="1">
      <c r="A262" s="167" t="s">
        <v>206</v>
      </c>
      <c r="B262" s="155">
        <v>7697</v>
      </c>
      <c r="C262" s="156" t="s">
        <v>208</v>
      </c>
      <c r="D262" s="155" t="s">
        <v>209</v>
      </c>
      <c r="E262" s="157"/>
      <c r="F262" s="172"/>
      <c r="G262" s="149">
        <f t="shared" si="18"/>
        <v>0</v>
      </c>
      <c r="H262" s="173">
        <f t="shared" si="17"/>
        <v>0</v>
      </c>
    </row>
    <row r="263" spans="1:8" ht="12.75" hidden="1">
      <c r="A263" s="113" t="s">
        <v>206</v>
      </c>
      <c r="B263" s="155">
        <v>3936</v>
      </c>
      <c r="C263" s="156" t="s">
        <v>273</v>
      </c>
      <c r="D263" s="155" t="s">
        <v>211</v>
      </c>
      <c r="E263" s="157"/>
      <c r="F263" s="172"/>
      <c r="G263" s="149">
        <f t="shared" si="18"/>
        <v>0</v>
      </c>
      <c r="H263" s="173">
        <f t="shared" si="17"/>
        <v>0</v>
      </c>
    </row>
    <row r="264" spans="1:8" ht="12.75" hidden="1">
      <c r="A264" s="113" t="s">
        <v>206</v>
      </c>
      <c r="B264" s="174">
        <v>4190</v>
      </c>
      <c r="C264" s="175" t="s">
        <v>274</v>
      </c>
      <c r="D264" s="155" t="s">
        <v>211</v>
      </c>
      <c r="E264" s="157"/>
      <c r="F264" s="172"/>
      <c r="G264" s="149">
        <f t="shared" si="18"/>
        <v>0</v>
      </c>
      <c r="H264" s="173">
        <f t="shared" si="17"/>
        <v>0</v>
      </c>
    </row>
    <row r="265" spans="1:8" ht="12.75" hidden="1">
      <c r="A265" s="167" t="s">
        <v>206</v>
      </c>
      <c r="B265" s="155">
        <v>1809</v>
      </c>
      <c r="C265" s="156" t="s">
        <v>264</v>
      </c>
      <c r="D265" s="155" t="s">
        <v>94</v>
      </c>
      <c r="E265" s="157"/>
      <c r="F265" s="172"/>
      <c r="G265" s="149">
        <f t="shared" si="18"/>
        <v>0</v>
      </c>
      <c r="H265" s="173">
        <f t="shared" si="17"/>
        <v>0</v>
      </c>
    </row>
    <row r="266" spans="1:8" ht="12.75" hidden="1">
      <c r="A266" s="155"/>
      <c r="B266" s="155"/>
      <c r="C266" s="156"/>
      <c r="D266" s="155"/>
      <c r="E266" s="158"/>
      <c r="F266" s="172"/>
      <c r="G266" s="149"/>
      <c r="H266" s="173"/>
    </row>
    <row r="267" spans="1:8" ht="12.75" hidden="1">
      <c r="A267" s="155"/>
      <c r="B267" s="155"/>
      <c r="C267" s="161" t="s">
        <v>229</v>
      </c>
      <c r="D267" s="155"/>
      <c r="E267" s="157"/>
      <c r="F267" s="172"/>
      <c r="G267" s="149"/>
      <c r="H267" s="173"/>
    </row>
    <row r="268" spans="1:8" ht="22.5" hidden="1">
      <c r="A268" s="167" t="s">
        <v>206</v>
      </c>
      <c r="B268" s="155">
        <v>7697</v>
      </c>
      <c r="C268" s="156" t="s">
        <v>208</v>
      </c>
      <c r="D268" s="155" t="s">
        <v>209</v>
      </c>
      <c r="E268" s="157"/>
      <c r="F268" s="172"/>
      <c r="G268" s="149">
        <f t="shared" si="18"/>
        <v>0</v>
      </c>
      <c r="H268" s="173">
        <f aca="true" t="shared" si="19" ref="H268:H277">G268*F268</f>
        <v>0</v>
      </c>
    </row>
    <row r="269" spans="1:8" ht="12.75" hidden="1">
      <c r="A269" s="167" t="s">
        <v>206</v>
      </c>
      <c r="B269" s="155">
        <v>1809</v>
      </c>
      <c r="C269" s="156" t="s">
        <v>264</v>
      </c>
      <c r="D269" s="155" t="s">
        <v>94</v>
      </c>
      <c r="E269" s="157"/>
      <c r="F269" s="172"/>
      <c r="G269" s="149">
        <f t="shared" si="18"/>
        <v>0</v>
      </c>
      <c r="H269" s="173">
        <f t="shared" si="19"/>
        <v>0</v>
      </c>
    </row>
    <row r="270" spans="1:8" ht="12.75" hidden="1">
      <c r="A270" s="167" t="s">
        <v>206</v>
      </c>
      <c r="B270" s="155">
        <v>4209</v>
      </c>
      <c r="C270" s="156" t="s">
        <v>263</v>
      </c>
      <c r="D270" s="155" t="s">
        <v>94</v>
      </c>
      <c r="E270" s="157"/>
      <c r="F270" s="172"/>
      <c r="G270" s="149">
        <f t="shared" si="18"/>
        <v>0</v>
      </c>
      <c r="H270" s="173">
        <f t="shared" si="19"/>
        <v>0</v>
      </c>
    </row>
    <row r="271" spans="1:8" ht="12.75" hidden="1">
      <c r="A271" s="167" t="s">
        <v>206</v>
      </c>
      <c r="B271" s="155">
        <v>6298</v>
      </c>
      <c r="C271" s="156" t="s">
        <v>270</v>
      </c>
      <c r="D271" s="155" t="s">
        <v>94</v>
      </c>
      <c r="E271" s="157"/>
      <c r="F271" s="172"/>
      <c r="G271" s="149">
        <f t="shared" si="18"/>
        <v>0</v>
      </c>
      <c r="H271" s="173">
        <f t="shared" si="19"/>
        <v>0</v>
      </c>
    </row>
    <row r="272" spans="1:8" s="168" customFormat="1" ht="12.75" hidden="1">
      <c r="A272" s="155"/>
      <c r="B272" s="155" t="str">
        <f>cotação!A12</f>
        <v>00002C</v>
      </c>
      <c r="C272" s="155" t="str">
        <f>cotação!B12</f>
        <v>Registro de gaveta EB 387 PB 145 CL 125 rosca BSP Ø 1 1/2"</v>
      </c>
      <c r="D272" s="155" t="str">
        <f>cotação!C12</f>
        <v>ud</v>
      </c>
      <c r="E272" s="155"/>
      <c r="F272" s="172"/>
      <c r="G272" s="149">
        <f t="shared" si="18"/>
        <v>0</v>
      </c>
      <c r="H272" s="173">
        <f t="shared" si="19"/>
        <v>0</v>
      </c>
    </row>
    <row r="273" spans="1:8" ht="12.75" hidden="1">
      <c r="A273" s="167" t="s">
        <v>206</v>
      </c>
      <c r="B273" s="155">
        <v>12424</v>
      </c>
      <c r="C273" s="156" t="s">
        <v>269</v>
      </c>
      <c r="D273" s="155" t="s">
        <v>94</v>
      </c>
      <c r="E273" s="157"/>
      <c r="F273" s="172"/>
      <c r="G273" s="149">
        <f t="shared" si="18"/>
        <v>0</v>
      </c>
      <c r="H273" s="173">
        <f t="shared" si="19"/>
        <v>0</v>
      </c>
    </row>
    <row r="274" spans="1:8" ht="12.75" hidden="1">
      <c r="A274" s="167" t="s">
        <v>206</v>
      </c>
      <c r="B274" s="155">
        <v>10409</v>
      </c>
      <c r="C274" s="156" t="s">
        <v>272</v>
      </c>
      <c r="D274" s="155" t="s">
        <v>94</v>
      </c>
      <c r="E274" s="157"/>
      <c r="F274" s="172"/>
      <c r="G274" s="149">
        <f t="shared" si="18"/>
        <v>0</v>
      </c>
      <c r="H274" s="173">
        <f t="shared" si="19"/>
        <v>0</v>
      </c>
    </row>
    <row r="275" spans="1:8" ht="12.75" hidden="1">
      <c r="A275" s="167" t="s">
        <v>206</v>
      </c>
      <c r="B275" s="155">
        <v>3272</v>
      </c>
      <c r="C275" s="156" t="s">
        <v>268</v>
      </c>
      <c r="D275" s="155" t="s">
        <v>211</v>
      </c>
      <c r="E275" s="157"/>
      <c r="F275" s="172"/>
      <c r="G275" s="149">
        <f t="shared" si="18"/>
        <v>0</v>
      </c>
      <c r="H275" s="173">
        <f t="shared" si="19"/>
        <v>0</v>
      </c>
    </row>
    <row r="276" spans="1:8" ht="12.75" hidden="1">
      <c r="A276" s="167" t="s">
        <v>206</v>
      </c>
      <c r="B276" s="155">
        <v>89596</v>
      </c>
      <c r="C276" s="156" t="s">
        <v>241</v>
      </c>
      <c r="D276" s="155" t="s">
        <v>94</v>
      </c>
      <c r="E276" s="157"/>
      <c r="F276" s="172"/>
      <c r="G276" s="149">
        <f t="shared" si="18"/>
        <v>0</v>
      </c>
      <c r="H276" s="173">
        <f t="shared" si="19"/>
        <v>0</v>
      </c>
    </row>
    <row r="277" spans="1:8" s="168" customFormat="1" ht="12.75" hidden="1">
      <c r="A277" s="155"/>
      <c r="B277" s="155" t="str">
        <f>cotação!A17</f>
        <v>00007C</v>
      </c>
      <c r="C277" s="155" t="str">
        <f>cotação!B17</f>
        <v>Reservatório de 5m³ em fibra de vidro com tampa, conforme espec</v>
      </c>
      <c r="D277" s="155" t="str">
        <f>cotação!C17</f>
        <v>ud</v>
      </c>
      <c r="E277" s="155"/>
      <c r="F277" s="172"/>
      <c r="G277" s="149">
        <f t="shared" si="18"/>
        <v>0</v>
      </c>
      <c r="H277" s="173">
        <f t="shared" si="19"/>
        <v>0</v>
      </c>
    </row>
    <row r="278" spans="1:8" s="170" customFormat="1" ht="12.75" hidden="1">
      <c r="A278" s="155"/>
      <c r="B278" s="155"/>
      <c r="C278" s="156"/>
      <c r="D278" s="155"/>
      <c r="E278" s="158"/>
      <c r="F278" s="172"/>
      <c r="G278" s="149"/>
      <c r="H278" s="173"/>
    </row>
    <row r="279" spans="1:8" s="170" customFormat="1" ht="12.75" hidden="1">
      <c r="A279" s="155"/>
      <c r="B279" s="155"/>
      <c r="C279" s="156"/>
      <c r="D279" s="155"/>
      <c r="E279" s="158"/>
      <c r="F279" s="172"/>
      <c r="G279" s="149"/>
      <c r="H279" s="173"/>
    </row>
    <row r="280" spans="1:8" s="170" customFormat="1" ht="12.75" hidden="1">
      <c r="A280" s="155"/>
      <c r="B280" s="155"/>
      <c r="C280" s="161" t="s">
        <v>231</v>
      </c>
      <c r="D280" s="155"/>
      <c r="E280" s="157"/>
      <c r="F280" s="172"/>
      <c r="G280" s="149"/>
      <c r="H280" s="173"/>
    </row>
    <row r="281" spans="1:8" ht="12.75" hidden="1">
      <c r="A281" s="167" t="s">
        <v>206</v>
      </c>
      <c r="B281" s="155">
        <v>1809</v>
      </c>
      <c r="C281" s="156" t="s">
        <v>264</v>
      </c>
      <c r="D281" s="155" t="s">
        <v>94</v>
      </c>
      <c r="E281" s="157"/>
      <c r="F281" s="172"/>
      <c r="G281" s="149">
        <f t="shared" si="18"/>
        <v>0</v>
      </c>
      <c r="H281" s="173">
        <f aca="true" t="shared" si="20" ref="H281:H293">G281*F281</f>
        <v>0</v>
      </c>
    </row>
    <row r="282" spans="1:8" ht="12.75" hidden="1">
      <c r="A282" s="167" t="s">
        <v>206</v>
      </c>
      <c r="B282" s="155">
        <v>4209</v>
      </c>
      <c r="C282" s="156" t="s">
        <v>263</v>
      </c>
      <c r="D282" s="155" t="s">
        <v>94</v>
      </c>
      <c r="E282" s="157"/>
      <c r="F282" s="172"/>
      <c r="G282" s="149">
        <f t="shared" si="18"/>
        <v>0</v>
      </c>
      <c r="H282" s="173">
        <f t="shared" si="20"/>
        <v>0</v>
      </c>
    </row>
    <row r="283" spans="1:8" ht="12.75" hidden="1">
      <c r="A283" s="167" t="s">
        <v>206</v>
      </c>
      <c r="B283" s="155">
        <v>12424</v>
      </c>
      <c r="C283" s="156" t="s">
        <v>269</v>
      </c>
      <c r="D283" s="155" t="s">
        <v>94</v>
      </c>
      <c r="E283" s="157"/>
      <c r="F283" s="172"/>
      <c r="G283" s="149">
        <f t="shared" si="18"/>
        <v>0</v>
      </c>
      <c r="H283" s="173">
        <f t="shared" si="20"/>
        <v>0</v>
      </c>
    </row>
    <row r="284" spans="1:8" ht="12.75" hidden="1">
      <c r="A284" s="167" t="s">
        <v>206</v>
      </c>
      <c r="B284" s="155">
        <v>6319</v>
      </c>
      <c r="C284" s="156" t="s">
        <v>271</v>
      </c>
      <c r="D284" s="155" t="s">
        <v>94</v>
      </c>
      <c r="E284" s="157"/>
      <c r="F284" s="172"/>
      <c r="G284" s="149">
        <f t="shared" si="18"/>
        <v>0</v>
      </c>
      <c r="H284" s="173">
        <f t="shared" si="20"/>
        <v>0</v>
      </c>
    </row>
    <row r="285" spans="1:8" ht="12.75" hidden="1">
      <c r="A285" s="167" t="s">
        <v>206</v>
      </c>
      <c r="B285" s="155">
        <v>4888</v>
      </c>
      <c r="C285" s="156" t="s">
        <v>130</v>
      </c>
      <c r="D285" s="155" t="s">
        <v>94</v>
      </c>
      <c r="E285" s="157"/>
      <c r="F285" s="172"/>
      <c r="G285" s="149">
        <f t="shared" si="18"/>
        <v>0</v>
      </c>
      <c r="H285" s="173">
        <f t="shared" si="20"/>
        <v>0</v>
      </c>
    </row>
    <row r="286" spans="1:8" s="168" customFormat="1" ht="12.75" hidden="1">
      <c r="A286" s="190"/>
      <c r="B286" s="155" t="str">
        <f>cotação!A12</f>
        <v>00002C</v>
      </c>
      <c r="C286" s="155" t="str">
        <f>cotação!B12</f>
        <v>Registro de gaveta EB 387 PB 145 CL 125 rosca BSP Ø 1 1/2"</v>
      </c>
      <c r="D286" s="155" t="str">
        <f>cotação!C12</f>
        <v>ud</v>
      </c>
      <c r="E286" s="155"/>
      <c r="F286" s="172"/>
      <c r="G286" s="149">
        <f t="shared" si="18"/>
        <v>0</v>
      </c>
      <c r="H286" s="173">
        <f t="shared" si="20"/>
        <v>0</v>
      </c>
    </row>
    <row r="287" spans="1:8" ht="12.75" hidden="1">
      <c r="A287" s="167" t="s">
        <v>206</v>
      </c>
      <c r="B287" s="155">
        <v>10409</v>
      </c>
      <c r="C287" s="156" t="s">
        <v>272</v>
      </c>
      <c r="D287" s="155" t="s">
        <v>94</v>
      </c>
      <c r="E287" s="157"/>
      <c r="F287" s="172"/>
      <c r="G287" s="149">
        <f t="shared" si="18"/>
        <v>0</v>
      </c>
      <c r="H287" s="173">
        <f t="shared" si="20"/>
        <v>0</v>
      </c>
    </row>
    <row r="288" spans="1:8" ht="22.5" hidden="1">
      <c r="A288" s="167" t="s">
        <v>206</v>
      </c>
      <c r="B288" s="155">
        <v>7697</v>
      </c>
      <c r="C288" s="156" t="s">
        <v>208</v>
      </c>
      <c r="D288" s="155" t="s">
        <v>209</v>
      </c>
      <c r="E288" s="157"/>
      <c r="F288" s="172"/>
      <c r="G288" s="149">
        <f t="shared" si="18"/>
        <v>0</v>
      </c>
      <c r="H288" s="173">
        <f t="shared" si="20"/>
        <v>0</v>
      </c>
    </row>
    <row r="289" spans="1:8" ht="12.75" hidden="1">
      <c r="A289" s="113" t="s">
        <v>206</v>
      </c>
      <c r="B289" s="174">
        <v>790</v>
      </c>
      <c r="C289" s="175" t="s">
        <v>275</v>
      </c>
      <c r="D289" s="174" t="s">
        <v>211</v>
      </c>
      <c r="E289" s="157"/>
      <c r="F289" s="172"/>
      <c r="G289" s="149">
        <f t="shared" si="18"/>
        <v>0</v>
      </c>
      <c r="H289" s="173">
        <f t="shared" si="20"/>
        <v>0</v>
      </c>
    </row>
    <row r="290" spans="1:8" ht="12.75" hidden="1">
      <c r="A290" s="113" t="s">
        <v>206</v>
      </c>
      <c r="B290" s="174">
        <v>768</v>
      </c>
      <c r="C290" s="175" t="s">
        <v>276</v>
      </c>
      <c r="D290" s="174" t="s">
        <v>211</v>
      </c>
      <c r="E290" s="157"/>
      <c r="F290" s="172"/>
      <c r="G290" s="149">
        <f t="shared" si="18"/>
        <v>0</v>
      </c>
      <c r="H290" s="173">
        <f>G290*F290</f>
        <v>0</v>
      </c>
    </row>
    <row r="291" spans="1:8" ht="12.75" hidden="1">
      <c r="A291" s="113" t="s">
        <v>206</v>
      </c>
      <c r="B291" s="155">
        <v>108</v>
      </c>
      <c r="C291" s="156" t="s">
        <v>277</v>
      </c>
      <c r="D291" s="155" t="s">
        <v>211</v>
      </c>
      <c r="E291" s="157"/>
      <c r="F291" s="172"/>
      <c r="G291" s="149">
        <f t="shared" si="18"/>
        <v>0</v>
      </c>
      <c r="H291" s="173">
        <f t="shared" si="20"/>
        <v>0</v>
      </c>
    </row>
    <row r="292" spans="1:8" ht="12.75" hidden="1">
      <c r="A292" s="155"/>
      <c r="B292" s="155"/>
      <c r="C292" s="156"/>
      <c r="D292" s="155"/>
      <c r="E292" s="157"/>
      <c r="F292" s="172"/>
      <c r="G292" s="149"/>
      <c r="H292" s="173"/>
    </row>
    <row r="293" spans="1:8" s="168" customFormat="1" ht="22.5" hidden="1">
      <c r="A293" s="155"/>
      <c r="B293" s="155" t="str">
        <f>cotação!A18</f>
        <v>00008C</v>
      </c>
      <c r="C293" s="156" t="str">
        <f>cotação!B18</f>
        <v>Conjunto moto-bomba horizontal, conforme especificação. Q=2,50m3 Hmt=83,38mca</v>
      </c>
      <c r="D293" s="155" t="str">
        <f>cotação!C18</f>
        <v>ud</v>
      </c>
      <c r="E293" s="155"/>
      <c r="F293" s="172"/>
      <c r="G293" s="149">
        <f t="shared" si="18"/>
        <v>0</v>
      </c>
      <c r="H293" s="173">
        <f t="shared" si="20"/>
        <v>0</v>
      </c>
    </row>
    <row r="294" spans="1:8" ht="12.75" hidden="1">
      <c r="A294" s="155"/>
      <c r="B294" s="155"/>
      <c r="C294" s="156"/>
      <c r="D294" s="155"/>
      <c r="E294" s="157"/>
      <c r="F294" s="172"/>
      <c r="G294" s="149"/>
      <c r="H294" s="173"/>
    </row>
    <row r="295" spans="1:8" ht="12.75" hidden="1">
      <c r="A295" s="155"/>
      <c r="B295" s="155"/>
      <c r="C295" s="156"/>
      <c r="D295" s="155"/>
      <c r="E295" s="158"/>
      <c r="F295" s="172"/>
      <c r="G295" s="172"/>
      <c r="H295" s="173"/>
    </row>
    <row r="296" spans="1:8" ht="12.75" hidden="1">
      <c r="A296" s="191"/>
      <c r="B296" s="155"/>
      <c r="C296" s="156"/>
      <c r="D296" s="155"/>
      <c r="E296" s="158"/>
      <c r="F296" s="172"/>
      <c r="G296" s="172"/>
      <c r="H296" s="173"/>
    </row>
    <row r="297" spans="1:8" ht="12.75" hidden="1">
      <c r="A297" s="116"/>
      <c r="B297" s="174"/>
      <c r="C297" s="175"/>
      <c r="D297" s="174"/>
      <c r="E297" s="176"/>
      <c r="F297" s="177"/>
      <c r="G297" s="150"/>
      <c r="H297" s="173"/>
    </row>
    <row r="298" spans="1:8" ht="12.75" hidden="1">
      <c r="A298" s="183"/>
      <c r="B298" s="181" t="s">
        <v>239</v>
      </c>
      <c r="C298" s="182" t="s">
        <v>336</v>
      </c>
      <c r="D298" s="181"/>
      <c r="E298" s="184"/>
      <c r="F298" s="185"/>
      <c r="G298" s="186"/>
      <c r="H298" s="187">
        <f>SUM(H299:H337)</f>
        <v>0</v>
      </c>
    </row>
    <row r="299" spans="1:8" ht="12.75" hidden="1">
      <c r="A299" s="116"/>
      <c r="B299" s="174"/>
      <c r="C299" s="175" t="s">
        <v>104</v>
      </c>
      <c r="D299" s="174"/>
      <c r="E299" s="176"/>
      <c r="F299" s="177"/>
      <c r="G299" s="150"/>
      <c r="H299" s="173"/>
    </row>
    <row r="300" spans="1:8" ht="22.5" hidden="1">
      <c r="A300" s="116"/>
      <c r="B300" s="174"/>
      <c r="C300" s="175" t="s">
        <v>108</v>
      </c>
      <c r="D300" s="174"/>
      <c r="E300" s="176"/>
      <c r="F300" s="177"/>
      <c r="G300" s="150"/>
      <c r="H300" s="173"/>
    </row>
    <row r="301" spans="1:8" ht="12.75" hidden="1">
      <c r="A301" s="178" t="s">
        <v>196</v>
      </c>
      <c r="B301" s="174">
        <v>40602</v>
      </c>
      <c r="C301" s="175" t="s">
        <v>166</v>
      </c>
      <c r="D301" s="174" t="s">
        <v>100</v>
      </c>
      <c r="E301" s="176"/>
      <c r="F301" s="177"/>
      <c r="G301" s="149">
        <f>(E301*$C$12)+E301</f>
        <v>0</v>
      </c>
      <c r="H301" s="173">
        <f>G301*F301</f>
        <v>0</v>
      </c>
    </row>
    <row r="302" spans="1:8" ht="12.75" hidden="1">
      <c r="A302" s="116"/>
      <c r="B302" s="174"/>
      <c r="C302" s="175" t="s">
        <v>110</v>
      </c>
      <c r="D302" s="174"/>
      <c r="E302" s="176"/>
      <c r="F302" s="177"/>
      <c r="G302" s="149"/>
      <c r="H302" s="173"/>
    </row>
    <row r="303" spans="1:8" ht="12.75" hidden="1">
      <c r="A303" s="178" t="s">
        <v>196</v>
      </c>
      <c r="B303" s="148">
        <v>41301</v>
      </c>
      <c r="C303" s="43" t="s">
        <v>111</v>
      </c>
      <c r="D303" s="148" t="s">
        <v>100</v>
      </c>
      <c r="E303" s="176"/>
      <c r="F303" s="177"/>
      <c r="G303" s="149">
        <f>(E303*$C$12)+E303</f>
        <v>0</v>
      </c>
      <c r="H303" s="173">
        <f>G303*F303</f>
        <v>0</v>
      </c>
    </row>
    <row r="304" spans="1:8" ht="12.75" hidden="1">
      <c r="A304" s="116"/>
      <c r="B304" s="174"/>
      <c r="C304" s="175" t="s">
        <v>167</v>
      </c>
      <c r="D304" s="174"/>
      <c r="E304" s="176"/>
      <c r="F304" s="177"/>
      <c r="G304" s="149"/>
      <c r="H304" s="173"/>
    </row>
    <row r="305" spans="1:8" ht="12.75" hidden="1">
      <c r="A305" s="178" t="s">
        <v>196</v>
      </c>
      <c r="B305" s="148">
        <v>41501</v>
      </c>
      <c r="C305" s="43" t="s">
        <v>168</v>
      </c>
      <c r="D305" s="148" t="s">
        <v>100</v>
      </c>
      <c r="E305" s="176"/>
      <c r="F305" s="177"/>
      <c r="G305" s="149">
        <f>(E305*$C$12)+E305</f>
        <v>0</v>
      </c>
      <c r="H305" s="173">
        <f>G305*F305</f>
        <v>0</v>
      </c>
    </row>
    <row r="306" spans="1:8" ht="12.75" hidden="1">
      <c r="A306" s="116"/>
      <c r="B306" s="174"/>
      <c r="C306" s="175" t="s">
        <v>112</v>
      </c>
      <c r="D306" s="174"/>
      <c r="E306" s="176"/>
      <c r="F306" s="177"/>
      <c r="G306" s="149"/>
      <c r="H306" s="173"/>
    </row>
    <row r="307" spans="1:8" ht="12.75" hidden="1">
      <c r="A307" s="116"/>
      <c r="B307" s="174"/>
      <c r="C307" s="175" t="s">
        <v>148</v>
      </c>
      <c r="D307" s="174"/>
      <c r="E307" s="176"/>
      <c r="F307" s="177"/>
      <c r="G307" s="149"/>
      <c r="H307" s="173"/>
    </row>
    <row r="308" spans="1:8" ht="12.75" hidden="1">
      <c r="A308" s="178" t="s">
        <v>196</v>
      </c>
      <c r="B308" s="174">
        <v>80102</v>
      </c>
      <c r="C308" s="44" t="s">
        <v>149</v>
      </c>
      <c r="D308" s="174" t="s">
        <v>96</v>
      </c>
      <c r="E308" s="176"/>
      <c r="F308" s="177"/>
      <c r="G308" s="149">
        <f>(E308*$C$12)+E308</f>
        <v>0</v>
      </c>
      <c r="H308" s="173">
        <f>G308*F308</f>
        <v>0</v>
      </c>
    </row>
    <row r="309" spans="1:8" ht="12.75" hidden="1">
      <c r="A309" s="116"/>
      <c r="B309" s="174"/>
      <c r="C309" s="175" t="s">
        <v>169</v>
      </c>
      <c r="D309" s="174"/>
      <c r="E309" s="176"/>
      <c r="F309" s="177"/>
      <c r="G309" s="149"/>
      <c r="H309" s="173"/>
    </row>
    <row r="310" spans="1:8" ht="12.75" hidden="1">
      <c r="A310" s="178" t="s">
        <v>196</v>
      </c>
      <c r="B310" s="148">
        <v>80901</v>
      </c>
      <c r="C310" s="46" t="s">
        <v>151</v>
      </c>
      <c r="D310" s="148" t="s">
        <v>215</v>
      </c>
      <c r="E310" s="149"/>
      <c r="F310" s="177"/>
      <c r="G310" s="149">
        <f>(E310*$C$12)+E310</f>
        <v>0</v>
      </c>
      <c r="H310" s="173">
        <f>G310*F310</f>
        <v>0</v>
      </c>
    </row>
    <row r="311" spans="1:8" ht="12.75" hidden="1">
      <c r="A311" s="116"/>
      <c r="B311" s="174"/>
      <c r="C311" s="175" t="s">
        <v>152</v>
      </c>
      <c r="D311" s="174"/>
      <c r="E311" s="176"/>
      <c r="F311" s="177"/>
      <c r="G311" s="149"/>
      <c r="H311" s="173"/>
    </row>
    <row r="312" spans="1:8" ht="12.75" hidden="1">
      <c r="A312" s="178" t="s">
        <v>196</v>
      </c>
      <c r="B312" s="148">
        <v>81901</v>
      </c>
      <c r="C312" s="46" t="s">
        <v>153</v>
      </c>
      <c r="D312" s="148" t="s">
        <v>154</v>
      </c>
      <c r="E312" s="149"/>
      <c r="F312" s="177"/>
      <c r="G312" s="149">
        <f>(E312*$C$12)+E312</f>
        <v>0</v>
      </c>
      <c r="H312" s="173">
        <f>G312*F312</f>
        <v>0</v>
      </c>
    </row>
    <row r="313" spans="1:8" ht="12.75" hidden="1">
      <c r="A313" s="116"/>
      <c r="B313" s="174"/>
      <c r="C313" s="175" t="s">
        <v>113</v>
      </c>
      <c r="D313" s="174"/>
      <c r="E313" s="176"/>
      <c r="F313" s="177"/>
      <c r="G313" s="149"/>
      <c r="H313" s="173"/>
    </row>
    <row r="314" spans="1:8" ht="12.75" hidden="1">
      <c r="A314" s="178" t="s">
        <v>196</v>
      </c>
      <c r="B314" s="174">
        <v>82102</v>
      </c>
      <c r="C314" s="44" t="s">
        <v>294</v>
      </c>
      <c r="D314" s="174" t="s">
        <v>100</v>
      </c>
      <c r="E314" s="176"/>
      <c r="F314" s="177"/>
      <c r="G314" s="149">
        <f>(E314*$C$12)+E314</f>
        <v>0</v>
      </c>
      <c r="H314" s="173">
        <f>G314*F314</f>
        <v>0</v>
      </c>
    </row>
    <row r="315" spans="1:8" ht="12.75" hidden="1">
      <c r="A315" s="116"/>
      <c r="B315" s="174"/>
      <c r="C315" s="175" t="s">
        <v>131</v>
      </c>
      <c r="D315" s="174"/>
      <c r="E315" s="176"/>
      <c r="F315" s="177"/>
      <c r="G315" s="149"/>
      <c r="H315" s="173"/>
    </row>
    <row r="316" spans="1:8" ht="12.75" hidden="1">
      <c r="A316" s="116"/>
      <c r="B316" s="174"/>
      <c r="C316" s="175" t="s">
        <v>132</v>
      </c>
      <c r="D316" s="174"/>
      <c r="E316" s="176"/>
      <c r="F316" s="177"/>
      <c r="G316" s="149"/>
      <c r="H316" s="173"/>
    </row>
    <row r="317" spans="1:8" ht="12.75" hidden="1">
      <c r="A317" s="178" t="s">
        <v>196</v>
      </c>
      <c r="B317" s="174">
        <v>110103</v>
      </c>
      <c r="C317" s="44" t="s">
        <v>170</v>
      </c>
      <c r="D317" s="174" t="s">
        <v>215</v>
      </c>
      <c r="E317" s="176"/>
      <c r="F317" s="177"/>
      <c r="G317" s="149">
        <f>(E317*$C$12)+E317</f>
        <v>0</v>
      </c>
      <c r="H317" s="173">
        <f>G317*F317</f>
        <v>0</v>
      </c>
    </row>
    <row r="318" spans="1:8" ht="12.75" hidden="1">
      <c r="A318" s="116"/>
      <c r="B318" s="174"/>
      <c r="C318" s="175" t="s">
        <v>171</v>
      </c>
      <c r="D318" s="174"/>
      <c r="E318" s="176"/>
      <c r="F318" s="177"/>
      <c r="G318" s="149"/>
      <c r="H318" s="173"/>
    </row>
    <row r="319" spans="1:8" ht="17.25" customHeight="1" hidden="1">
      <c r="A319" s="154" t="s">
        <v>196</v>
      </c>
      <c r="B319" s="155">
        <v>83101</v>
      </c>
      <c r="C319" s="156" t="s">
        <v>368</v>
      </c>
      <c r="D319" s="155" t="s">
        <v>215</v>
      </c>
      <c r="E319" s="157"/>
      <c r="F319" s="158"/>
      <c r="G319" s="149">
        <f>(E319*$C$12)+E319</f>
        <v>0</v>
      </c>
      <c r="H319" s="173">
        <f aca="true" t="shared" si="21" ref="H319:H320">G319*F319</f>
        <v>0</v>
      </c>
    </row>
    <row r="320" spans="1:8" ht="12.75" hidden="1">
      <c r="A320" s="154" t="s">
        <v>196</v>
      </c>
      <c r="B320" s="155">
        <v>120603</v>
      </c>
      <c r="C320" s="156" t="s">
        <v>359</v>
      </c>
      <c r="D320" s="155" t="s">
        <v>215</v>
      </c>
      <c r="E320" s="157"/>
      <c r="F320" s="158"/>
      <c r="G320" s="149">
        <f>(E320*$C$12)+E320</f>
        <v>0</v>
      </c>
      <c r="H320" s="173">
        <f t="shared" si="21"/>
        <v>0</v>
      </c>
    </row>
    <row r="321" spans="1:8" ht="12.75" hidden="1">
      <c r="A321" s="178"/>
      <c r="B321" s="174"/>
      <c r="C321" s="175" t="s">
        <v>172</v>
      </c>
      <c r="D321" s="174"/>
      <c r="E321" s="176"/>
      <c r="F321" s="177"/>
      <c r="G321" s="149"/>
      <c r="H321" s="173"/>
    </row>
    <row r="322" spans="1:8" ht="12.75" hidden="1">
      <c r="A322" s="178" t="s">
        <v>196</v>
      </c>
      <c r="B322" s="174">
        <v>110503</v>
      </c>
      <c r="C322" s="175" t="s">
        <v>173</v>
      </c>
      <c r="D322" s="174" t="s">
        <v>94</v>
      </c>
      <c r="E322" s="176"/>
      <c r="F322" s="177"/>
      <c r="G322" s="149">
        <f>(E322*$C$12)+E322</f>
        <v>0</v>
      </c>
      <c r="H322" s="173">
        <f>G322*F322</f>
        <v>0</v>
      </c>
    </row>
    <row r="323" spans="1:8" ht="12.75" hidden="1">
      <c r="A323" s="116"/>
      <c r="B323" s="174"/>
      <c r="C323" s="175" t="s">
        <v>115</v>
      </c>
      <c r="D323" s="174"/>
      <c r="E323" s="176"/>
      <c r="F323" s="177"/>
      <c r="G323" s="149"/>
      <c r="H323" s="173"/>
    </row>
    <row r="324" spans="1:8" ht="12.75" hidden="1">
      <c r="A324" s="116"/>
      <c r="B324" s="174"/>
      <c r="C324" s="175" t="s">
        <v>174</v>
      </c>
      <c r="D324" s="174"/>
      <c r="E324" s="176"/>
      <c r="F324" s="177"/>
      <c r="G324" s="149"/>
      <c r="H324" s="173"/>
    </row>
    <row r="325" spans="1:8" ht="22.5" hidden="1">
      <c r="A325" s="178" t="s">
        <v>196</v>
      </c>
      <c r="B325" s="174">
        <v>120103</v>
      </c>
      <c r="C325" s="175" t="s">
        <v>216</v>
      </c>
      <c r="D325" s="174" t="s">
        <v>107</v>
      </c>
      <c r="E325" s="176"/>
      <c r="F325" s="177"/>
      <c r="G325" s="149">
        <f>(E325*$C$12)+E325</f>
        <v>0</v>
      </c>
      <c r="H325" s="173">
        <f>G325*F325</f>
        <v>0</v>
      </c>
    </row>
    <row r="326" spans="1:8" ht="12.75" hidden="1">
      <c r="A326" s="178"/>
      <c r="B326" s="174"/>
      <c r="C326" s="44" t="s">
        <v>175</v>
      </c>
      <c r="D326" s="174"/>
      <c r="E326" s="176"/>
      <c r="F326" s="177"/>
      <c r="G326" s="149"/>
      <c r="H326" s="173"/>
    </row>
    <row r="327" spans="1:8" ht="12.75" hidden="1">
      <c r="A327" s="178" t="s">
        <v>196</v>
      </c>
      <c r="B327" s="174">
        <v>120301</v>
      </c>
      <c r="C327" s="175" t="s">
        <v>176</v>
      </c>
      <c r="D327" s="174" t="s">
        <v>215</v>
      </c>
      <c r="E327" s="176"/>
      <c r="F327" s="177"/>
      <c r="G327" s="149">
        <f>(E327*$C$12)+E327</f>
        <v>0</v>
      </c>
      <c r="H327" s="173">
        <f>G327*F327</f>
        <v>0</v>
      </c>
    </row>
    <row r="328" spans="1:8" ht="12.75" hidden="1">
      <c r="A328" s="178" t="s">
        <v>196</v>
      </c>
      <c r="B328" s="174">
        <v>120307</v>
      </c>
      <c r="C328" s="44" t="s">
        <v>177</v>
      </c>
      <c r="D328" s="174" t="s">
        <v>215</v>
      </c>
      <c r="E328" s="176"/>
      <c r="F328" s="177"/>
      <c r="G328" s="149">
        <f>(E328*$C$12)+E328</f>
        <v>0</v>
      </c>
      <c r="H328" s="173">
        <f>G328*F328</f>
        <v>0</v>
      </c>
    </row>
    <row r="329" spans="1:8" ht="12.75" hidden="1">
      <c r="A329" s="178" t="s">
        <v>196</v>
      </c>
      <c r="B329" s="174">
        <v>120313</v>
      </c>
      <c r="C329" s="175" t="s">
        <v>178</v>
      </c>
      <c r="D329" s="174" t="s">
        <v>215</v>
      </c>
      <c r="E329" s="176"/>
      <c r="F329" s="177"/>
      <c r="G329" s="149">
        <f>(E329*$C$12)+E329</f>
        <v>0</v>
      </c>
      <c r="H329" s="173">
        <f>G329*F329</f>
        <v>0</v>
      </c>
    </row>
    <row r="330" spans="1:8" ht="23.25" customHeight="1" hidden="1">
      <c r="A330" s="167" t="s">
        <v>206</v>
      </c>
      <c r="B330" s="155">
        <v>88415</v>
      </c>
      <c r="C330" s="156" t="s">
        <v>365</v>
      </c>
      <c r="D330" s="155" t="s">
        <v>215</v>
      </c>
      <c r="E330" s="176"/>
      <c r="F330" s="177"/>
      <c r="G330" s="149">
        <f aca="true" t="shared" si="22" ref="G330:G331">(E330*$C$12)+E330</f>
        <v>0</v>
      </c>
      <c r="H330" s="173">
        <f aca="true" t="shared" si="23" ref="H330:H331">G330*F330</f>
        <v>0</v>
      </c>
    </row>
    <row r="331" spans="1:8" ht="22.5" hidden="1">
      <c r="A331" s="167" t="s">
        <v>206</v>
      </c>
      <c r="B331" s="155">
        <v>88416</v>
      </c>
      <c r="C331" s="156" t="s">
        <v>366</v>
      </c>
      <c r="D331" s="155" t="s">
        <v>215</v>
      </c>
      <c r="E331" s="176"/>
      <c r="F331" s="177"/>
      <c r="G331" s="149">
        <f t="shared" si="22"/>
        <v>0</v>
      </c>
      <c r="H331" s="173">
        <f t="shared" si="23"/>
        <v>0</v>
      </c>
    </row>
    <row r="332" spans="1:8" ht="12.75" hidden="1">
      <c r="A332" s="116"/>
      <c r="B332" s="174"/>
      <c r="C332" s="175" t="s">
        <v>179</v>
      </c>
      <c r="D332" s="174"/>
      <c r="E332" s="176"/>
      <c r="F332" s="177"/>
      <c r="G332" s="149"/>
      <c r="H332" s="173"/>
    </row>
    <row r="333" spans="1:8" ht="12.75" hidden="1">
      <c r="A333" s="178"/>
      <c r="B333" s="174"/>
      <c r="C333" s="44" t="s">
        <v>180</v>
      </c>
      <c r="D333" s="174"/>
      <c r="E333" s="176"/>
      <c r="F333" s="177"/>
      <c r="G333" s="149"/>
      <c r="H333" s="173"/>
    </row>
    <row r="334" spans="1:8" ht="12.75" hidden="1">
      <c r="A334" s="178" t="s">
        <v>196</v>
      </c>
      <c r="B334" s="174">
        <v>150101</v>
      </c>
      <c r="C334" s="175" t="s">
        <v>181</v>
      </c>
      <c r="D334" s="174" t="s">
        <v>96</v>
      </c>
      <c r="E334" s="176"/>
      <c r="F334" s="177"/>
      <c r="G334" s="149">
        <f>(E334*$C$12)+E334</f>
        <v>0</v>
      </c>
      <c r="H334" s="173">
        <f>G334*F334</f>
        <v>0</v>
      </c>
    </row>
    <row r="335" spans="1:8" ht="12.75" hidden="1">
      <c r="A335" s="178" t="s">
        <v>196</v>
      </c>
      <c r="B335" s="174">
        <v>150107</v>
      </c>
      <c r="C335" s="175" t="s">
        <v>225</v>
      </c>
      <c r="D335" s="174" t="s">
        <v>94</v>
      </c>
      <c r="E335" s="176"/>
      <c r="F335" s="177"/>
      <c r="G335" s="149">
        <f>(E335*$C$12)+E335</f>
        <v>0</v>
      </c>
      <c r="H335" s="173">
        <f>G335*F335</f>
        <v>0</v>
      </c>
    </row>
    <row r="336" spans="1:8" ht="12.75" hidden="1">
      <c r="A336" s="178"/>
      <c r="B336" s="174"/>
      <c r="C336" s="175" t="s">
        <v>183</v>
      </c>
      <c r="D336" s="174"/>
      <c r="E336" s="176"/>
      <c r="F336" s="177"/>
      <c r="G336" s="149"/>
      <c r="H336" s="173"/>
    </row>
    <row r="337" spans="1:8" ht="12.75" hidden="1">
      <c r="A337" s="178" t="s">
        <v>196</v>
      </c>
      <c r="B337" s="174">
        <v>150201</v>
      </c>
      <c r="C337" s="175" t="s">
        <v>184</v>
      </c>
      <c r="D337" s="174" t="s">
        <v>215</v>
      </c>
      <c r="E337" s="176"/>
      <c r="F337" s="177"/>
      <c r="G337" s="149">
        <f>(E337*$C$12)+E337</f>
        <v>0</v>
      </c>
      <c r="H337" s="173">
        <f>G337*F337</f>
        <v>0</v>
      </c>
    </row>
    <row r="338" spans="1:8" ht="12.75" hidden="1">
      <c r="A338" s="116"/>
      <c r="B338" s="174"/>
      <c r="C338" s="175"/>
      <c r="D338" s="174"/>
      <c r="E338" s="176"/>
      <c r="F338" s="177"/>
      <c r="G338" s="150"/>
      <c r="H338" s="173"/>
    </row>
    <row r="339" spans="1:8" ht="12.75" hidden="1">
      <c r="A339" s="183"/>
      <c r="B339" s="181" t="s">
        <v>240</v>
      </c>
      <c r="C339" s="182" t="s">
        <v>337</v>
      </c>
      <c r="D339" s="181"/>
      <c r="E339" s="184"/>
      <c r="F339" s="185"/>
      <c r="G339" s="186"/>
      <c r="H339" s="187">
        <f>SUM(H340:H349)</f>
        <v>0</v>
      </c>
    </row>
    <row r="340" spans="1:8" ht="12.75" hidden="1">
      <c r="A340" s="116"/>
      <c r="B340" s="174"/>
      <c r="C340" s="175" t="s">
        <v>112</v>
      </c>
      <c r="D340" s="174"/>
      <c r="E340" s="176"/>
      <c r="F340" s="177"/>
      <c r="G340" s="150"/>
      <c r="H340" s="173"/>
    </row>
    <row r="341" spans="1:8" ht="12.75" hidden="1">
      <c r="A341" s="116"/>
      <c r="B341" s="174"/>
      <c r="C341" s="175" t="s">
        <v>148</v>
      </c>
      <c r="D341" s="174"/>
      <c r="E341" s="176"/>
      <c r="F341" s="177"/>
      <c r="G341" s="150"/>
      <c r="H341" s="173"/>
    </row>
    <row r="342" spans="1:8" ht="12.75" hidden="1">
      <c r="A342" s="178" t="s">
        <v>196</v>
      </c>
      <c r="B342" s="174">
        <v>80102</v>
      </c>
      <c r="C342" s="44" t="s">
        <v>149</v>
      </c>
      <c r="D342" s="174" t="s">
        <v>96</v>
      </c>
      <c r="E342" s="176"/>
      <c r="F342" s="177"/>
      <c r="G342" s="149">
        <f aca="true" t="shared" si="24" ref="G342:G349">(E342*$C$12)+E342</f>
        <v>0</v>
      </c>
      <c r="H342" s="173">
        <f aca="true" t="shared" si="25" ref="H342:H349">G342*F342</f>
        <v>0</v>
      </c>
    </row>
    <row r="343" spans="1:8" ht="12.75" hidden="1">
      <c r="A343" s="116"/>
      <c r="B343" s="174"/>
      <c r="C343" s="175" t="s">
        <v>150</v>
      </c>
      <c r="D343" s="174"/>
      <c r="E343" s="176"/>
      <c r="F343" s="177"/>
      <c r="G343" s="149"/>
      <c r="H343" s="173"/>
    </row>
    <row r="344" spans="1:8" ht="12.75" hidden="1">
      <c r="A344" s="178" t="s">
        <v>196</v>
      </c>
      <c r="B344" s="148">
        <v>80901</v>
      </c>
      <c r="C344" s="46" t="s">
        <v>151</v>
      </c>
      <c r="D344" s="148" t="s">
        <v>215</v>
      </c>
      <c r="E344" s="149"/>
      <c r="F344" s="177"/>
      <c r="G344" s="149">
        <f t="shared" si="24"/>
        <v>0</v>
      </c>
      <c r="H344" s="173">
        <f t="shared" si="25"/>
        <v>0</v>
      </c>
    </row>
    <row r="345" spans="1:8" ht="12.75" hidden="1">
      <c r="A345" s="116"/>
      <c r="B345" s="174"/>
      <c r="C345" s="175" t="s">
        <v>152</v>
      </c>
      <c r="D345" s="174"/>
      <c r="E345" s="176"/>
      <c r="F345" s="177"/>
      <c r="G345" s="149"/>
      <c r="H345" s="173"/>
    </row>
    <row r="346" spans="1:8" ht="12.75" hidden="1">
      <c r="A346" s="178" t="s">
        <v>196</v>
      </c>
      <c r="B346" s="148">
        <v>81901</v>
      </c>
      <c r="C346" s="46" t="s">
        <v>153</v>
      </c>
      <c r="D346" s="148" t="s">
        <v>154</v>
      </c>
      <c r="E346" s="149"/>
      <c r="F346" s="177"/>
      <c r="G346" s="149">
        <f t="shared" si="24"/>
        <v>0</v>
      </c>
      <c r="H346" s="173">
        <f t="shared" si="25"/>
        <v>0</v>
      </c>
    </row>
    <row r="347" spans="1:8" ht="12.75" hidden="1">
      <c r="A347" s="116"/>
      <c r="B347" s="174"/>
      <c r="C347" s="175" t="s">
        <v>113</v>
      </c>
      <c r="D347" s="174"/>
      <c r="E347" s="176"/>
      <c r="F347" s="177"/>
      <c r="G347" s="149"/>
      <c r="H347" s="173"/>
    </row>
    <row r="348" spans="1:8" ht="12.75" hidden="1">
      <c r="A348" s="178" t="s">
        <v>196</v>
      </c>
      <c r="B348" s="174">
        <v>82101</v>
      </c>
      <c r="C348" s="175" t="s">
        <v>114</v>
      </c>
      <c r="D348" s="174" t="s">
        <v>100</v>
      </c>
      <c r="E348" s="176"/>
      <c r="F348" s="177"/>
      <c r="G348" s="149">
        <f t="shared" si="24"/>
        <v>0</v>
      </c>
      <c r="H348" s="173">
        <f t="shared" si="25"/>
        <v>0</v>
      </c>
    </row>
    <row r="349" spans="1:8" ht="12.75" hidden="1">
      <c r="A349" s="178" t="s">
        <v>196</v>
      </c>
      <c r="B349" s="174">
        <v>82102</v>
      </c>
      <c r="C349" s="44" t="s">
        <v>294</v>
      </c>
      <c r="D349" s="174" t="s">
        <v>100</v>
      </c>
      <c r="E349" s="176"/>
      <c r="F349" s="177"/>
      <c r="G349" s="149">
        <f t="shared" si="24"/>
        <v>0</v>
      </c>
      <c r="H349" s="173">
        <f t="shared" si="25"/>
        <v>0</v>
      </c>
    </row>
    <row r="350" spans="1:8" ht="12.75" hidden="1">
      <c r="A350" s="167"/>
      <c r="B350" s="155"/>
      <c r="C350" s="156"/>
      <c r="D350" s="155"/>
      <c r="E350" s="157"/>
      <c r="F350" s="158"/>
      <c r="G350" s="149"/>
      <c r="H350" s="114"/>
    </row>
    <row r="351" spans="1:8" ht="12.75" hidden="1">
      <c r="A351" s="154"/>
      <c r="B351" s="155"/>
      <c r="C351" s="156"/>
      <c r="D351" s="155"/>
      <c r="E351" s="157"/>
      <c r="F351" s="158"/>
      <c r="G351" s="149"/>
      <c r="H351" s="114"/>
    </row>
    <row r="352" spans="1:8" ht="12.75" hidden="1">
      <c r="A352" s="142" t="s">
        <v>242</v>
      </c>
      <c r="B352" s="142"/>
      <c r="C352" s="143" t="s">
        <v>232</v>
      </c>
      <c r="D352" s="144"/>
      <c r="E352" s="145"/>
      <c r="F352" s="146"/>
      <c r="G352" s="147" t="s">
        <v>0</v>
      </c>
      <c r="H352" s="146">
        <f>H354+H371+H389</f>
        <v>0</v>
      </c>
    </row>
    <row r="353" spans="1:8" ht="12.75" hidden="1">
      <c r="A353" s="154"/>
      <c r="B353" s="155"/>
      <c r="C353" s="156"/>
      <c r="D353" s="155"/>
      <c r="E353" s="157"/>
      <c r="F353" s="158"/>
      <c r="G353" s="149"/>
      <c r="H353" s="114"/>
    </row>
    <row r="354" spans="1:8" ht="12.75" hidden="1">
      <c r="A354" s="169"/>
      <c r="B354" s="160" t="s">
        <v>243</v>
      </c>
      <c r="C354" s="161" t="s">
        <v>338</v>
      </c>
      <c r="D354" s="160"/>
      <c r="E354" s="162"/>
      <c r="F354" s="163"/>
      <c r="G354" s="164"/>
      <c r="H354" s="165">
        <f>SUM(H355:H369)</f>
        <v>0</v>
      </c>
    </row>
    <row r="355" spans="1:8" ht="12.75" hidden="1">
      <c r="A355" s="154"/>
      <c r="B355" s="155"/>
      <c r="C355" s="156" t="s">
        <v>119</v>
      </c>
      <c r="D355" s="155"/>
      <c r="E355" s="157"/>
      <c r="F355" s="158"/>
      <c r="G355" s="149"/>
      <c r="H355" s="114"/>
    </row>
    <row r="356" spans="1:8" ht="12.75" hidden="1">
      <c r="A356" s="154"/>
      <c r="B356" s="155"/>
      <c r="C356" s="156" t="s">
        <v>120</v>
      </c>
      <c r="D356" s="155"/>
      <c r="E356" s="157"/>
      <c r="F356" s="158"/>
      <c r="G356" s="149"/>
      <c r="H356" s="114"/>
    </row>
    <row r="357" spans="1:8" s="168" customFormat="1" ht="12.75" hidden="1">
      <c r="A357" s="113" t="s">
        <v>196</v>
      </c>
      <c r="B357" s="155">
        <v>141401</v>
      </c>
      <c r="C357" s="156" t="s">
        <v>219</v>
      </c>
      <c r="D357" s="155" t="s">
        <v>94</v>
      </c>
      <c r="E357" s="157"/>
      <c r="F357" s="158"/>
      <c r="G357" s="149">
        <f>(E357*$C$12)+E357</f>
        <v>0</v>
      </c>
      <c r="H357" s="114">
        <f>G357*F357</f>
        <v>0</v>
      </c>
    </row>
    <row r="358" spans="1:8" ht="12.75" hidden="1">
      <c r="A358" s="154"/>
      <c r="B358" s="155"/>
      <c r="C358" s="156"/>
      <c r="D358" s="155"/>
      <c r="E358" s="157"/>
      <c r="F358" s="158"/>
      <c r="G358" s="149"/>
      <c r="H358" s="114"/>
    </row>
    <row r="359" spans="1:8" ht="12.75" hidden="1">
      <c r="A359" s="154"/>
      <c r="B359" s="155"/>
      <c r="C359" s="156" t="s">
        <v>146</v>
      </c>
      <c r="D359" s="155"/>
      <c r="E359" s="157"/>
      <c r="F359" s="158"/>
      <c r="G359" s="149"/>
      <c r="H359" s="114"/>
    </row>
    <row r="360" spans="1:8" ht="12.75" hidden="1">
      <c r="A360" s="167" t="s">
        <v>196</v>
      </c>
      <c r="B360" s="155">
        <v>143662</v>
      </c>
      <c r="C360" s="156" t="s">
        <v>155</v>
      </c>
      <c r="D360" s="155" t="s">
        <v>94</v>
      </c>
      <c r="E360" s="157"/>
      <c r="F360" s="158"/>
      <c r="G360" s="149">
        <f>(E360*$C$12)+E360</f>
        <v>0</v>
      </c>
      <c r="H360" s="114">
        <f>G360*F360</f>
        <v>0</v>
      </c>
    </row>
    <row r="361" spans="1:8" ht="12.75" hidden="1">
      <c r="A361" s="154"/>
      <c r="B361" s="155"/>
      <c r="C361" s="156"/>
      <c r="D361" s="155"/>
      <c r="E361" s="157"/>
      <c r="F361" s="158"/>
      <c r="G361" s="149"/>
      <c r="H361" s="114"/>
    </row>
    <row r="362" spans="1:8" ht="12.75" hidden="1">
      <c r="A362" s="154"/>
      <c r="B362" s="155"/>
      <c r="C362" s="156" t="s">
        <v>104</v>
      </c>
      <c r="D362" s="155"/>
      <c r="E362" s="157"/>
      <c r="F362" s="158"/>
      <c r="G362" s="149"/>
      <c r="H362" s="114"/>
    </row>
    <row r="363" spans="1:8" ht="22.5" hidden="1">
      <c r="A363" s="154"/>
      <c r="B363" s="155"/>
      <c r="C363" s="156" t="s">
        <v>108</v>
      </c>
      <c r="D363" s="155"/>
      <c r="E363" s="157"/>
      <c r="F363" s="158"/>
      <c r="G363" s="149"/>
      <c r="H363" s="114"/>
    </row>
    <row r="364" spans="1:8" ht="12.75" hidden="1">
      <c r="A364" s="154" t="s">
        <v>196</v>
      </c>
      <c r="B364" s="155">
        <v>40601</v>
      </c>
      <c r="C364" s="156" t="s">
        <v>109</v>
      </c>
      <c r="D364" s="155" t="s">
        <v>100</v>
      </c>
      <c r="E364" s="157"/>
      <c r="F364" s="158"/>
      <c r="G364" s="149">
        <f>(E364*$C$12)+E364</f>
        <v>0</v>
      </c>
      <c r="H364" s="114">
        <f>G364*F364</f>
        <v>0</v>
      </c>
    </row>
    <row r="365" spans="1:8" ht="12.75" hidden="1">
      <c r="A365" s="154"/>
      <c r="B365" s="155"/>
      <c r="C365" s="156" t="s">
        <v>110</v>
      </c>
      <c r="D365" s="155"/>
      <c r="E365" s="157"/>
      <c r="F365" s="158"/>
      <c r="G365" s="149"/>
      <c r="H365" s="114"/>
    </row>
    <row r="366" spans="1:8" ht="12.75" hidden="1">
      <c r="A366" s="154" t="s">
        <v>196</v>
      </c>
      <c r="B366" s="155">
        <v>41301</v>
      </c>
      <c r="C366" s="156" t="s">
        <v>111</v>
      </c>
      <c r="D366" s="155" t="s">
        <v>100</v>
      </c>
      <c r="E366" s="157"/>
      <c r="F366" s="158"/>
      <c r="G366" s="149">
        <f>(E366*$C$12)+E366</f>
        <v>0</v>
      </c>
      <c r="H366" s="114">
        <f>G366*F366</f>
        <v>0</v>
      </c>
    </row>
    <row r="367" spans="1:8" ht="12.75" hidden="1">
      <c r="A367" s="154"/>
      <c r="B367" s="155"/>
      <c r="C367" s="156" t="s">
        <v>220</v>
      </c>
      <c r="D367" s="155"/>
      <c r="E367" s="157"/>
      <c r="F367" s="158"/>
      <c r="G367" s="149"/>
      <c r="H367" s="114"/>
    </row>
    <row r="368" spans="1:8" ht="12.75" hidden="1">
      <c r="A368" s="154"/>
      <c r="B368" s="155"/>
      <c r="C368" s="156" t="s">
        <v>116</v>
      </c>
      <c r="D368" s="155"/>
      <c r="E368" s="157"/>
      <c r="F368" s="158"/>
      <c r="G368" s="149"/>
      <c r="H368" s="114"/>
    </row>
    <row r="369" spans="1:8" ht="12.75" hidden="1">
      <c r="A369" s="154" t="s">
        <v>196</v>
      </c>
      <c r="B369" s="155">
        <v>120422</v>
      </c>
      <c r="C369" s="156" t="s">
        <v>117</v>
      </c>
      <c r="D369" s="155" t="s">
        <v>118</v>
      </c>
      <c r="E369" s="157"/>
      <c r="F369" s="158"/>
      <c r="G369" s="149">
        <f>(E369*$C$12)+E369</f>
        <v>0</v>
      </c>
      <c r="H369" s="114">
        <f>G369*F369</f>
        <v>0</v>
      </c>
    </row>
    <row r="370" spans="1:8" ht="12.75" hidden="1">
      <c r="A370" s="167"/>
      <c r="B370" s="155"/>
      <c r="C370" s="156"/>
      <c r="D370" s="155"/>
      <c r="E370" s="157"/>
      <c r="F370" s="158"/>
      <c r="G370" s="149"/>
      <c r="H370" s="114"/>
    </row>
    <row r="371" spans="1:8" ht="12.75" hidden="1">
      <c r="A371" s="169"/>
      <c r="B371" s="160" t="s">
        <v>244</v>
      </c>
      <c r="C371" s="161" t="s">
        <v>340</v>
      </c>
      <c r="D371" s="160"/>
      <c r="E371" s="162"/>
      <c r="F371" s="163"/>
      <c r="G371" s="164"/>
      <c r="H371" s="165">
        <f>SUM(H372:H387)</f>
        <v>0</v>
      </c>
    </row>
    <row r="372" spans="1:8" ht="12.75" hidden="1">
      <c r="A372" s="154"/>
      <c r="B372" s="155"/>
      <c r="C372" s="156" t="s">
        <v>123</v>
      </c>
      <c r="D372" s="155"/>
      <c r="E372" s="157"/>
      <c r="F372" s="158"/>
      <c r="G372" s="149"/>
      <c r="H372" s="114"/>
    </row>
    <row r="373" spans="1:8" ht="12.75" hidden="1">
      <c r="A373" s="154"/>
      <c r="B373" s="155"/>
      <c r="C373" s="156" t="s">
        <v>124</v>
      </c>
      <c r="D373" s="155"/>
      <c r="E373" s="157"/>
      <c r="F373" s="158"/>
      <c r="G373" s="149"/>
      <c r="H373" s="114"/>
    </row>
    <row r="374" spans="1:8" ht="12.75" hidden="1">
      <c r="A374" s="154"/>
      <c r="B374" s="155"/>
      <c r="C374" s="156" t="s">
        <v>222</v>
      </c>
      <c r="D374" s="155"/>
      <c r="E374" s="157"/>
      <c r="F374" s="158"/>
      <c r="G374" s="149"/>
      <c r="H374" s="114"/>
    </row>
    <row r="375" spans="1:8" ht="12.75" hidden="1">
      <c r="A375" s="167" t="s">
        <v>206</v>
      </c>
      <c r="B375" s="155">
        <v>3272</v>
      </c>
      <c r="C375" s="156" t="s">
        <v>268</v>
      </c>
      <c r="D375" s="155" t="s">
        <v>211</v>
      </c>
      <c r="E375" s="157"/>
      <c r="F375" s="158"/>
      <c r="G375" s="149">
        <f>(E375*$C$13)+E375</f>
        <v>0</v>
      </c>
      <c r="H375" s="114">
        <f aca="true" t="shared" si="26" ref="H375:H382">G375*F375</f>
        <v>0</v>
      </c>
    </row>
    <row r="376" spans="1:8" ht="12.75" hidden="1">
      <c r="A376" s="167" t="s">
        <v>206</v>
      </c>
      <c r="B376" s="155">
        <v>12424</v>
      </c>
      <c r="C376" s="156" t="s">
        <v>269</v>
      </c>
      <c r="D376" s="155" t="s">
        <v>94</v>
      </c>
      <c r="E376" s="157"/>
      <c r="F376" s="158"/>
      <c r="G376" s="149">
        <f aca="true" t="shared" si="27" ref="G376:G386">(E376*$C$13)+E376</f>
        <v>0</v>
      </c>
      <c r="H376" s="114">
        <f t="shared" si="26"/>
        <v>0</v>
      </c>
    </row>
    <row r="377" spans="1:8" ht="12.75" hidden="1">
      <c r="A377" s="167" t="s">
        <v>206</v>
      </c>
      <c r="B377" s="155">
        <v>4209</v>
      </c>
      <c r="C377" s="156" t="s">
        <v>263</v>
      </c>
      <c r="D377" s="155" t="s">
        <v>94</v>
      </c>
      <c r="E377" s="157"/>
      <c r="F377" s="158"/>
      <c r="G377" s="149">
        <f t="shared" si="27"/>
        <v>0</v>
      </c>
      <c r="H377" s="114">
        <f t="shared" si="26"/>
        <v>0</v>
      </c>
    </row>
    <row r="378" spans="1:8" s="168" customFormat="1" ht="12.75" hidden="1">
      <c r="A378" s="167"/>
      <c r="B378" s="155" t="str">
        <f>cotação!A12</f>
        <v>00002C</v>
      </c>
      <c r="C378" s="155" t="str">
        <f>cotação!B12</f>
        <v>Registro de gaveta EB 387 PB 145 CL 125 rosca BSP Ø 1 1/2"</v>
      </c>
      <c r="D378" s="155" t="str">
        <f>cotação!C12</f>
        <v>ud</v>
      </c>
      <c r="E378" s="155"/>
      <c r="F378" s="158"/>
      <c r="G378" s="149">
        <f t="shared" si="27"/>
        <v>0</v>
      </c>
      <c r="H378" s="114">
        <f t="shared" si="26"/>
        <v>0</v>
      </c>
    </row>
    <row r="379" spans="1:8" ht="22.5" hidden="1">
      <c r="A379" s="167" t="s">
        <v>206</v>
      </c>
      <c r="B379" s="155">
        <v>7697</v>
      </c>
      <c r="C379" s="156" t="s">
        <v>208</v>
      </c>
      <c r="D379" s="155" t="s">
        <v>96</v>
      </c>
      <c r="E379" s="157"/>
      <c r="F379" s="158"/>
      <c r="G379" s="149">
        <f t="shared" si="27"/>
        <v>0</v>
      </c>
      <c r="H379" s="114">
        <f t="shared" si="26"/>
        <v>0</v>
      </c>
    </row>
    <row r="380" spans="1:8" ht="12.75" hidden="1">
      <c r="A380" s="167" t="s">
        <v>206</v>
      </c>
      <c r="B380" s="155">
        <v>1809</v>
      </c>
      <c r="C380" s="156" t="s">
        <v>264</v>
      </c>
      <c r="D380" s="155" t="s">
        <v>94</v>
      </c>
      <c r="E380" s="157"/>
      <c r="F380" s="158"/>
      <c r="G380" s="149">
        <f t="shared" si="27"/>
        <v>0</v>
      </c>
      <c r="H380" s="114">
        <f t="shared" si="26"/>
        <v>0</v>
      </c>
    </row>
    <row r="381" spans="1:8" ht="12.75" hidden="1">
      <c r="A381" s="167" t="s">
        <v>206</v>
      </c>
      <c r="B381" s="155">
        <v>791</v>
      </c>
      <c r="C381" s="156" t="s">
        <v>233</v>
      </c>
      <c r="D381" s="155" t="s">
        <v>211</v>
      </c>
      <c r="E381" s="157"/>
      <c r="F381" s="158"/>
      <c r="G381" s="149">
        <f t="shared" si="27"/>
        <v>0</v>
      </c>
      <c r="H381" s="114">
        <f t="shared" si="26"/>
        <v>0</v>
      </c>
    </row>
    <row r="382" spans="1:8" ht="12.75" hidden="1">
      <c r="A382" s="167" t="s">
        <v>206</v>
      </c>
      <c r="B382" s="155">
        <v>764</v>
      </c>
      <c r="C382" s="156" t="s">
        <v>234</v>
      </c>
      <c r="D382" s="155" t="s">
        <v>211</v>
      </c>
      <c r="E382" s="157"/>
      <c r="F382" s="158"/>
      <c r="G382" s="149">
        <f t="shared" si="27"/>
        <v>0</v>
      </c>
      <c r="H382" s="114">
        <f t="shared" si="26"/>
        <v>0</v>
      </c>
    </row>
    <row r="383" spans="1:8" ht="12.75" hidden="1">
      <c r="A383" s="113" t="s">
        <v>206</v>
      </c>
      <c r="B383" s="155">
        <v>108</v>
      </c>
      <c r="C383" s="156" t="s">
        <v>277</v>
      </c>
      <c r="D383" s="155" t="s">
        <v>211</v>
      </c>
      <c r="E383" s="157"/>
      <c r="F383" s="158"/>
      <c r="G383" s="149">
        <f t="shared" si="27"/>
        <v>0</v>
      </c>
      <c r="H383" s="114">
        <f>G383*F383</f>
        <v>0</v>
      </c>
    </row>
    <row r="384" spans="1:8" s="168" customFormat="1" ht="12.75" hidden="1">
      <c r="A384" s="167"/>
      <c r="B384" s="155" t="str">
        <f>cotação!A17</f>
        <v>00007C</v>
      </c>
      <c r="C384" s="155" t="str">
        <f>cotação!B17</f>
        <v>Reservatório de 5m³ em fibra de vidro com tampa, conforme espec</v>
      </c>
      <c r="D384" s="155" t="str">
        <f>cotação!C17</f>
        <v>ud</v>
      </c>
      <c r="E384" s="192"/>
      <c r="F384" s="158"/>
      <c r="G384" s="149">
        <f t="shared" si="27"/>
        <v>0</v>
      </c>
      <c r="H384" s="114">
        <f>G384*F384</f>
        <v>0</v>
      </c>
    </row>
    <row r="385" spans="1:8" ht="12.75" hidden="1">
      <c r="A385" s="167" t="s">
        <v>206</v>
      </c>
      <c r="B385" s="155">
        <v>6297</v>
      </c>
      <c r="C385" s="156" t="s">
        <v>270</v>
      </c>
      <c r="D385" s="155" t="s">
        <v>94</v>
      </c>
      <c r="E385" s="157"/>
      <c r="F385" s="158"/>
      <c r="G385" s="149">
        <f t="shared" si="27"/>
        <v>0</v>
      </c>
      <c r="H385" s="114">
        <f>G385*F385</f>
        <v>0</v>
      </c>
    </row>
    <row r="386" spans="1:8" ht="12.75" hidden="1">
      <c r="A386" s="167" t="s">
        <v>206</v>
      </c>
      <c r="B386" s="155">
        <v>10409</v>
      </c>
      <c r="C386" s="156" t="s">
        <v>272</v>
      </c>
      <c r="D386" s="155" t="s">
        <v>94</v>
      </c>
      <c r="E386" s="157"/>
      <c r="F386" s="158"/>
      <c r="G386" s="149">
        <f t="shared" si="27"/>
        <v>0</v>
      </c>
      <c r="H386" s="114">
        <f aca="true" t="shared" si="28" ref="H386">G386*F386</f>
        <v>0</v>
      </c>
    </row>
    <row r="387" spans="1:8" ht="12.75" hidden="1">
      <c r="A387" s="155"/>
      <c r="B387" s="155"/>
      <c r="C387" s="156"/>
      <c r="D387" s="155"/>
      <c r="E387" s="157"/>
      <c r="F387" s="172"/>
      <c r="G387" s="149"/>
      <c r="H387" s="173"/>
    </row>
    <row r="388" spans="1:8" ht="12.75" hidden="1">
      <c r="A388" s="154"/>
      <c r="B388" s="155"/>
      <c r="C388" s="156"/>
      <c r="D388" s="155"/>
      <c r="E388" s="157"/>
      <c r="F388" s="158"/>
      <c r="G388" s="149"/>
      <c r="H388" s="114"/>
    </row>
    <row r="389" spans="1:8" ht="12.75" hidden="1">
      <c r="A389" s="169"/>
      <c r="B389" s="160" t="s">
        <v>245</v>
      </c>
      <c r="C389" s="161" t="s">
        <v>339</v>
      </c>
      <c r="D389" s="160"/>
      <c r="E389" s="162"/>
      <c r="F389" s="163"/>
      <c r="G389" s="164"/>
      <c r="H389" s="165">
        <f>SUM(H390:H406)</f>
        <v>0</v>
      </c>
    </row>
    <row r="390" spans="1:8" ht="12.75" hidden="1">
      <c r="A390" s="154"/>
      <c r="B390" s="155"/>
      <c r="C390" s="156" t="s">
        <v>112</v>
      </c>
      <c r="D390" s="155"/>
      <c r="E390" s="157"/>
      <c r="F390" s="158"/>
      <c r="G390" s="149"/>
      <c r="H390" s="114"/>
    </row>
    <row r="391" spans="1:8" ht="12.75" hidden="1">
      <c r="A391" s="154"/>
      <c r="B391" s="155"/>
      <c r="C391" s="156" t="s">
        <v>148</v>
      </c>
      <c r="D391" s="155"/>
      <c r="E391" s="157"/>
      <c r="F391" s="158"/>
      <c r="G391" s="149"/>
      <c r="H391" s="165"/>
    </row>
    <row r="392" spans="1:8" ht="12.75" hidden="1">
      <c r="A392" s="178" t="s">
        <v>196</v>
      </c>
      <c r="B392" s="174">
        <v>80102</v>
      </c>
      <c r="C392" s="44" t="s">
        <v>149</v>
      </c>
      <c r="D392" s="174" t="s">
        <v>96</v>
      </c>
      <c r="E392" s="176"/>
      <c r="F392" s="158"/>
      <c r="G392" s="149">
        <f>(E392*$C$12)+E392</f>
        <v>0</v>
      </c>
      <c r="H392" s="114">
        <f>G392*F392</f>
        <v>0</v>
      </c>
    </row>
    <row r="393" spans="1:8" ht="12.75" hidden="1">
      <c r="A393" s="154"/>
      <c r="B393" s="155"/>
      <c r="C393" s="156" t="s">
        <v>150</v>
      </c>
      <c r="D393" s="155"/>
      <c r="E393" s="157"/>
      <c r="F393" s="158"/>
      <c r="G393" s="149"/>
      <c r="H393" s="114"/>
    </row>
    <row r="394" spans="1:8" ht="12.75" hidden="1">
      <c r="A394" s="178" t="s">
        <v>196</v>
      </c>
      <c r="B394" s="148">
        <v>80901</v>
      </c>
      <c r="C394" s="46" t="s">
        <v>151</v>
      </c>
      <c r="D394" s="148" t="s">
        <v>215</v>
      </c>
      <c r="E394" s="149"/>
      <c r="F394" s="158"/>
      <c r="G394" s="149">
        <f>(E394*$C$12)+E394</f>
        <v>0</v>
      </c>
      <c r="H394" s="114">
        <f>G394*F394</f>
        <v>0</v>
      </c>
    </row>
    <row r="395" spans="1:8" ht="12.75" hidden="1">
      <c r="A395" s="154"/>
      <c r="B395" s="155"/>
      <c r="C395" s="156" t="s">
        <v>152</v>
      </c>
      <c r="D395" s="155"/>
      <c r="E395" s="157"/>
      <c r="F395" s="158"/>
      <c r="G395" s="149"/>
      <c r="H395" s="114"/>
    </row>
    <row r="396" spans="1:8" ht="12.75" hidden="1">
      <c r="A396" s="178" t="s">
        <v>196</v>
      </c>
      <c r="B396" s="148">
        <v>81901</v>
      </c>
      <c r="C396" s="46" t="s">
        <v>153</v>
      </c>
      <c r="D396" s="148" t="s">
        <v>154</v>
      </c>
      <c r="E396" s="149"/>
      <c r="F396" s="158"/>
      <c r="G396" s="149">
        <f>(E396*$C$12)+E396</f>
        <v>0</v>
      </c>
      <c r="H396" s="114">
        <f>G396*F396</f>
        <v>0</v>
      </c>
    </row>
    <row r="397" spans="1:8" ht="12.75" hidden="1">
      <c r="A397" s="154"/>
      <c r="B397" s="155"/>
      <c r="C397" s="156" t="s">
        <v>113</v>
      </c>
      <c r="D397" s="155"/>
      <c r="E397" s="157"/>
      <c r="F397" s="158"/>
      <c r="G397" s="149"/>
      <c r="H397" s="114"/>
    </row>
    <row r="398" spans="1:8" ht="12.75" hidden="1">
      <c r="A398" s="178" t="s">
        <v>196</v>
      </c>
      <c r="B398" s="174">
        <v>82101</v>
      </c>
      <c r="C398" s="175" t="s">
        <v>114</v>
      </c>
      <c r="D398" s="174" t="s">
        <v>100</v>
      </c>
      <c r="E398" s="176"/>
      <c r="F398" s="158"/>
      <c r="G398" s="149">
        <f>(E398*$C$12)+E398</f>
        <v>0</v>
      </c>
      <c r="H398" s="114">
        <f>G398*F398</f>
        <v>0</v>
      </c>
    </row>
    <row r="399" spans="1:8" ht="12.75" hidden="1">
      <c r="A399" s="178" t="s">
        <v>196</v>
      </c>
      <c r="B399" s="174">
        <v>82102</v>
      </c>
      <c r="C399" s="44" t="s">
        <v>294</v>
      </c>
      <c r="D399" s="174" t="s">
        <v>100</v>
      </c>
      <c r="E399" s="176"/>
      <c r="F399" s="158"/>
      <c r="G399" s="149">
        <f>(E399*$C$12)+E399</f>
        <v>0</v>
      </c>
      <c r="H399" s="114">
        <f>G399*F399</f>
        <v>0</v>
      </c>
    </row>
    <row r="400" spans="1:8" ht="12.75" hidden="1">
      <c r="A400" s="154"/>
      <c r="B400" s="155"/>
      <c r="C400" s="156"/>
      <c r="D400" s="155"/>
      <c r="E400" s="157"/>
      <c r="F400" s="158"/>
      <c r="G400" s="149"/>
      <c r="H400" s="114">
        <f>G400*F400</f>
        <v>0</v>
      </c>
    </row>
    <row r="401" spans="1:8" ht="12.75" hidden="1">
      <c r="A401" s="116"/>
      <c r="B401" s="174"/>
      <c r="C401" s="175" t="s">
        <v>179</v>
      </c>
      <c r="D401" s="174"/>
      <c r="E401" s="176"/>
      <c r="F401" s="177"/>
      <c r="G401" s="150"/>
      <c r="H401" s="173"/>
    </row>
    <row r="402" spans="1:8" ht="12.75" hidden="1">
      <c r="A402" s="178"/>
      <c r="B402" s="174"/>
      <c r="C402" s="44" t="s">
        <v>180</v>
      </c>
      <c r="D402" s="174"/>
      <c r="E402" s="176"/>
      <c r="F402" s="177"/>
      <c r="G402" s="150"/>
      <c r="H402" s="173"/>
    </row>
    <row r="403" spans="1:8" ht="12.75" hidden="1">
      <c r="A403" s="178" t="s">
        <v>196</v>
      </c>
      <c r="B403" s="174">
        <v>150101</v>
      </c>
      <c r="C403" s="175" t="s">
        <v>181</v>
      </c>
      <c r="D403" s="174" t="s">
        <v>96</v>
      </c>
      <c r="E403" s="176"/>
      <c r="F403" s="177"/>
      <c r="G403" s="149">
        <f>(E403*$C$12)+E403</f>
        <v>0</v>
      </c>
      <c r="H403" s="173">
        <f>G403*F403</f>
        <v>0</v>
      </c>
    </row>
    <row r="404" spans="1:8" ht="12.75" hidden="1">
      <c r="A404" s="178" t="s">
        <v>196</v>
      </c>
      <c r="B404" s="174">
        <v>150107</v>
      </c>
      <c r="C404" s="175" t="s">
        <v>225</v>
      </c>
      <c r="D404" s="174" t="s">
        <v>94</v>
      </c>
      <c r="E404" s="176"/>
      <c r="F404" s="177"/>
      <c r="G404" s="149">
        <f>(E404*$C$12)+E404</f>
        <v>0</v>
      </c>
      <c r="H404" s="173">
        <f>G404*F404</f>
        <v>0</v>
      </c>
    </row>
    <row r="405" spans="1:8" ht="12.75" hidden="1">
      <c r="A405" s="178"/>
      <c r="B405" s="174"/>
      <c r="C405" s="175" t="s">
        <v>183</v>
      </c>
      <c r="D405" s="174"/>
      <c r="E405" s="176"/>
      <c r="F405" s="177"/>
      <c r="G405" s="150"/>
      <c r="H405" s="173"/>
    </row>
    <row r="406" spans="1:8" ht="12.75" hidden="1">
      <c r="A406" s="178" t="s">
        <v>196</v>
      </c>
      <c r="B406" s="174">
        <v>150201</v>
      </c>
      <c r="C406" s="175" t="s">
        <v>184</v>
      </c>
      <c r="D406" s="174" t="s">
        <v>215</v>
      </c>
      <c r="E406" s="176"/>
      <c r="F406" s="177"/>
      <c r="G406" s="149">
        <f>(E406*$C$12)+E406</f>
        <v>0</v>
      </c>
      <c r="H406" s="173">
        <f>G406*F406</f>
        <v>0</v>
      </c>
    </row>
    <row r="407" spans="1:8" ht="12.75" hidden="1">
      <c r="A407" s="167"/>
      <c r="B407" s="155"/>
      <c r="C407" s="156"/>
      <c r="D407" s="155"/>
      <c r="E407" s="157"/>
      <c r="F407" s="158"/>
      <c r="G407" s="149"/>
      <c r="H407" s="114"/>
    </row>
    <row r="408" spans="1:8" ht="12.75" hidden="1">
      <c r="A408" s="154"/>
      <c r="B408" s="155"/>
      <c r="C408" s="156"/>
      <c r="D408" s="155"/>
      <c r="E408" s="157"/>
      <c r="F408" s="158"/>
      <c r="G408" s="149"/>
      <c r="H408" s="114"/>
    </row>
    <row r="409" spans="1:8" ht="12.75" hidden="1">
      <c r="A409" s="142" t="s">
        <v>145</v>
      </c>
      <c r="B409" s="142"/>
      <c r="C409" s="143" t="s">
        <v>246</v>
      </c>
      <c r="D409" s="144"/>
      <c r="E409" s="179"/>
      <c r="F409" s="180"/>
      <c r="G409" s="147" t="s">
        <v>0</v>
      </c>
      <c r="H409" s="180">
        <f>H411+H423</f>
        <v>0</v>
      </c>
    </row>
    <row r="410" spans="1:8" ht="12.75" hidden="1">
      <c r="A410" s="116"/>
      <c r="B410" s="174"/>
      <c r="C410" s="44"/>
      <c r="D410" s="174"/>
      <c r="E410" s="176"/>
      <c r="F410" s="177"/>
      <c r="G410" s="150"/>
      <c r="H410" s="173"/>
    </row>
    <row r="411" spans="1:8" ht="12.75" hidden="1">
      <c r="A411" s="183"/>
      <c r="B411" s="181" t="s">
        <v>243</v>
      </c>
      <c r="C411" s="47" t="s">
        <v>341</v>
      </c>
      <c r="D411" s="181"/>
      <c r="E411" s="184"/>
      <c r="F411" s="185"/>
      <c r="G411" s="186"/>
      <c r="H411" s="187">
        <f>SUM(H412:H421)</f>
        <v>0</v>
      </c>
    </row>
    <row r="412" spans="1:8" ht="12.75" hidden="1">
      <c r="A412" s="116"/>
      <c r="B412" s="174"/>
      <c r="C412" s="44" t="s">
        <v>104</v>
      </c>
      <c r="D412" s="174"/>
      <c r="E412" s="176"/>
      <c r="F412" s="177"/>
      <c r="G412" s="150"/>
      <c r="H412" s="173"/>
    </row>
    <row r="413" spans="1:8" ht="22.5" hidden="1">
      <c r="A413" s="116"/>
      <c r="B413" s="174"/>
      <c r="C413" s="44" t="s">
        <v>247</v>
      </c>
      <c r="D413" s="174"/>
      <c r="E413" s="176"/>
      <c r="F413" s="177"/>
      <c r="G413" s="150"/>
      <c r="H413" s="173"/>
    </row>
    <row r="414" spans="1:8" ht="12.75" hidden="1">
      <c r="A414" s="178" t="s">
        <v>196</v>
      </c>
      <c r="B414" s="174">
        <v>40201</v>
      </c>
      <c r="C414" s="44" t="s">
        <v>248</v>
      </c>
      <c r="D414" s="174" t="s">
        <v>100</v>
      </c>
      <c r="E414" s="176"/>
      <c r="F414" s="177"/>
      <c r="G414" s="150">
        <f>(E414*$C$12)+E414</f>
        <v>0</v>
      </c>
      <c r="H414" s="173">
        <f>G414*F414</f>
        <v>0</v>
      </c>
    </row>
    <row r="415" spans="1:8" ht="12.75" hidden="1">
      <c r="A415" s="116"/>
      <c r="B415" s="174"/>
      <c r="C415" s="44" t="s">
        <v>110</v>
      </c>
      <c r="D415" s="174"/>
      <c r="E415" s="176"/>
      <c r="F415" s="177"/>
      <c r="G415" s="150"/>
      <c r="H415" s="173"/>
    </row>
    <row r="416" spans="1:8" ht="12.75" hidden="1">
      <c r="A416" s="178" t="s">
        <v>196</v>
      </c>
      <c r="B416" s="174">
        <v>41302</v>
      </c>
      <c r="C416" s="44" t="s">
        <v>156</v>
      </c>
      <c r="D416" s="174" t="s">
        <v>100</v>
      </c>
      <c r="E416" s="176"/>
      <c r="F416" s="177"/>
      <c r="G416" s="150">
        <f>(E416*$C$12)+E416</f>
        <v>0</v>
      </c>
      <c r="H416" s="173">
        <f>G416*F416</f>
        <v>0</v>
      </c>
    </row>
    <row r="417" spans="1:8" ht="12.75" hidden="1">
      <c r="A417" s="116"/>
      <c r="B417" s="174"/>
      <c r="C417" s="44" t="s">
        <v>157</v>
      </c>
      <c r="D417" s="174"/>
      <c r="E417" s="176"/>
      <c r="F417" s="177"/>
      <c r="G417" s="150"/>
      <c r="H417" s="173"/>
    </row>
    <row r="418" spans="1:8" ht="12.75" hidden="1">
      <c r="A418" s="116"/>
      <c r="B418" s="174"/>
      <c r="C418" s="44" t="s">
        <v>158</v>
      </c>
      <c r="D418" s="174"/>
      <c r="E418" s="176"/>
      <c r="F418" s="177"/>
      <c r="G418" s="150"/>
      <c r="H418" s="173"/>
    </row>
    <row r="419" spans="1:8" ht="12.75" hidden="1">
      <c r="A419" s="178" t="s">
        <v>196</v>
      </c>
      <c r="B419" s="174">
        <v>90101</v>
      </c>
      <c r="C419" s="44" t="s">
        <v>249</v>
      </c>
      <c r="D419" s="174" t="s">
        <v>96</v>
      </c>
      <c r="E419" s="176"/>
      <c r="F419" s="177"/>
      <c r="G419" s="150">
        <f>(E419*$C$12)+E419</f>
        <v>0</v>
      </c>
      <c r="H419" s="173">
        <f>G419*F419</f>
        <v>0</v>
      </c>
    </row>
    <row r="420" spans="1:8" ht="12.75" hidden="1">
      <c r="A420" s="116"/>
      <c r="B420" s="193"/>
      <c r="C420" s="44" t="s">
        <v>159</v>
      </c>
      <c r="D420" s="174"/>
      <c r="E420" s="176"/>
      <c r="F420" s="177"/>
      <c r="G420" s="150"/>
      <c r="H420" s="173"/>
    </row>
    <row r="421" spans="1:8" ht="12.75" hidden="1">
      <c r="A421" s="178" t="s">
        <v>196</v>
      </c>
      <c r="B421" s="193">
        <v>90303</v>
      </c>
      <c r="C421" s="44" t="s">
        <v>296</v>
      </c>
      <c r="D421" s="174" t="s">
        <v>96</v>
      </c>
      <c r="E421" s="176"/>
      <c r="F421" s="177"/>
      <c r="G421" s="150">
        <f>(E421*$C$12)+E421</f>
        <v>0</v>
      </c>
      <c r="H421" s="173">
        <f>G421*F421</f>
        <v>0</v>
      </c>
    </row>
    <row r="422" spans="1:8" ht="12.75" hidden="1">
      <c r="A422" s="116"/>
      <c r="B422" s="193"/>
      <c r="C422" s="44"/>
      <c r="D422" s="174"/>
      <c r="E422" s="176"/>
      <c r="F422" s="177"/>
      <c r="G422" s="150"/>
      <c r="H422" s="173"/>
    </row>
    <row r="423" spans="1:8" ht="12.75" hidden="1">
      <c r="A423" s="183"/>
      <c r="B423" s="194" t="s">
        <v>244</v>
      </c>
      <c r="C423" s="47" t="s">
        <v>342</v>
      </c>
      <c r="D423" s="181"/>
      <c r="E423" s="184"/>
      <c r="F423" s="185"/>
      <c r="G423" s="186"/>
      <c r="H423" s="187">
        <f>SUM(H424:H435)</f>
        <v>0</v>
      </c>
    </row>
    <row r="424" spans="1:8" ht="12.75" hidden="1">
      <c r="A424" s="116"/>
      <c r="B424" s="193"/>
      <c r="C424" s="44" t="s">
        <v>126</v>
      </c>
      <c r="D424" s="174"/>
      <c r="E424" s="176"/>
      <c r="F424" s="177"/>
      <c r="G424" s="150"/>
      <c r="H424" s="173"/>
    </row>
    <row r="425" spans="1:8" ht="12.75" hidden="1">
      <c r="A425" s="116"/>
      <c r="B425" s="193"/>
      <c r="C425" s="44" t="s">
        <v>160</v>
      </c>
      <c r="D425" s="174"/>
      <c r="E425" s="176"/>
      <c r="F425" s="177"/>
      <c r="G425" s="150"/>
      <c r="H425" s="173"/>
    </row>
    <row r="426" spans="1:8" ht="12.75" hidden="1">
      <c r="A426" s="116" t="s">
        <v>206</v>
      </c>
      <c r="B426" s="193">
        <v>36378</v>
      </c>
      <c r="C426" s="44" t="s">
        <v>373</v>
      </c>
      <c r="D426" s="174" t="s">
        <v>96</v>
      </c>
      <c r="E426" s="176"/>
      <c r="F426" s="177"/>
      <c r="G426" s="150">
        <f>(E426*$C$13)+E426</f>
        <v>0</v>
      </c>
      <c r="H426" s="173">
        <f>G426*F426</f>
        <v>0</v>
      </c>
    </row>
    <row r="427" spans="1:8" ht="12.75" hidden="1">
      <c r="A427" s="116" t="s">
        <v>206</v>
      </c>
      <c r="B427" s="193">
        <v>9869</v>
      </c>
      <c r="C427" s="44" t="s">
        <v>250</v>
      </c>
      <c r="D427" s="174" t="s">
        <v>96</v>
      </c>
      <c r="E427" s="176"/>
      <c r="F427" s="177"/>
      <c r="G427" s="150">
        <f aca="true" t="shared" si="29" ref="G427:G439">(E427*$C$13)+E427</f>
        <v>0</v>
      </c>
      <c r="H427" s="173">
        <f>G427*F427</f>
        <v>0</v>
      </c>
    </row>
    <row r="428" spans="1:8" ht="12.75" hidden="1">
      <c r="A428" s="116"/>
      <c r="B428" s="193"/>
      <c r="C428" s="44"/>
      <c r="D428" s="174"/>
      <c r="E428" s="176"/>
      <c r="F428" s="177"/>
      <c r="G428" s="150"/>
      <c r="H428" s="173"/>
    </row>
    <row r="429" spans="1:8" ht="12.75" hidden="1">
      <c r="A429" s="116"/>
      <c r="B429" s="193"/>
      <c r="C429" s="44"/>
      <c r="D429" s="174"/>
      <c r="E429" s="176"/>
      <c r="F429" s="177"/>
      <c r="G429" s="150"/>
      <c r="H429" s="173"/>
    </row>
    <row r="430" spans="1:8" ht="12.75" hidden="1">
      <c r="A430" s="116" t="s">
        <v>206</v>
      </c>
      <c r="B430" s="193">
        <v>7048</v>
      </c>
      <c r="C430" s="44" t="s">
        <v>297</v>
      </c>
      <c r="D430" s="174" t="s">
        <v>278</v>
      </c>
      <c r="E430" s="176"/>
      <c r="F430" s="177"/>
      <c r="G430" s="150">
        <f t="shared" si="29"/>
        <v>0</v>
      </c>
      <c r="H430" s="173">
        <f aca="true" t="shared" si="30" ref="H430:H439">G430*F430</f>
        <v>0</v>
      </c>
    </row>
    <row r="431" spans="1:8" ht="12.75" hidden="1">
      <c r="A431" s="116" t="s">
        <v>206</v>
      </c>
      <c r="B431" s="193">
        <v>7140</v>
      </c>
      <c r="C431" s="44" t="s">
        <v>298</v>
      </c>
      <c r="D431" s="174" t="s">
        <v>278</v>
      </c>
      <c r="E431" s="176"/>
      <c r="F431" s="177"/>
      <c r="G431" s="150">
        <f t="shared" si="29"/>
        <v>0</v>
      </c>
      <c r="H431" s="173">
        <f t="shared" si="30"/>
        <v>0</v>
      </c>
    </row>
    <row r="432" spans="1:8" ht="12.75" hidden="1">
      <c r="A432" s="116" t="s">
        <v>206</v>
      </c>
      <c r="B432" s="193">
        <v>820</v>
      </c>
      <c r="C432" s="44" t="s">
        <v>279</v>
      </c>
      <c r="D432" s="174" t="s">
        <v>278</v>
      </c>
      <c r="E432" s="176"/>
      <c r="F432" s="177"/>
      <c r="G432" s="150">
        <f t="shared" si="29"/>
        <v>0</v>
      </c>
      <c r="H432" s="173">
        <f t="shared" si="30"/>
        <v>0</v>
      </c>
    </row>
    <row r="433" spans="1:8" ht="12.75" hidden="1">
      <c r="A433" s="116" t="s">
        <v>206</v>
      </c>
      <c r="B433" s="193">
        <v>1845</v>
      </c>
      <c r="C433" s="44" t="s">
        <v>299</v>
      </c>
      <c r="D433" s="174" t="s">
        <v>278</v>
      </c>
      <c r="E433" s="176"/>
      <c r="F433" s="177"/>
      <c r="G433" s="150">
        <f t="shared" si="29"/>
        <v>0</v>
      </c>
      <c r="H433" s="173">
        <f t="shared" si="30"/>
        <v>0</v>
      </c>
    </row>
    <row r="434" spans="1:8" s="168" customFormat="1" ht="12.75" hidden="1">
      <c r="A434" s="116" t="s">
        <v>206</v>
      </c>
      <c r="B434" s="193">
        <v>1957</v>
      </c>
      <c r="C434" s="44" t="s">
        <v>371</v>
      </c>
      <c r="D434" s="174" t="s">
        <v>278</v>
      </c>
      <c r="E434" s="176"/>
      <c r="F434" s="177"/>
      <c r="G434" s="150">
        <f aca="true" t="shared" si="31" ref="G434">(E434*$C$13)+E434</f>
        <v>0</v>
      </c>
      <c r="H434" s="173">
        <f aca="true" t="shared" si="32" ref="H434">G434*F434</f>
        <v>0</v>
      </c>
    </row>
    <row r="435" spans="1:8" ht="12.75" hidden="1">
      <c r="A435" s="116" t="s">
        <v>206</v>
      </c>
      <c r="B435" s="193">
        <v>1189</v>
      </c>
      <c r="C435" s="175" t="s">
        <v>300</v>
      </c>
      <c r="D435" s="174" t="s">
        <v>278</v>
      </c>
      <c r="E435" s="176"/>
      <c r="F435" s="177"/>
      <c r="G435" s="150">
        <f t="shared" si="29"/>
        <v>0</v>
      </c>
      <c r="H435" s="173">
        <f t="shared" si="30"/>
        <v>0</v>
      </c>
    </row>
    <row r="436" spans="1:8" ht="22.5" hidden="1">
      <c r="A436" s="116" t="s">
        <v>206</v>
      </c>
      <c r="B436" s="174">
        <v>7698</v>
      </c>
      <c r="C436" s="44" t="s">
        <v>360</v>
      </c>
      <c r="D436" s="174" t="s">
        <v>96</v>
      </c>
      <c r="E436" s="176"/>
      <c r="F436" s="177"/>
      <c r="G436" s="150">
        <f t="shared" si="29"/>
        <v>0</v>
      </c>
      <c r="H436" s="173">
        <f t="shared" si="30"/>
        <v>0</v>
      </c>
    </row>
    <row r="437" spans="1:8" ht="22.5" hidden="1">
      <c r="A437" s="116" t="s">
        <v>206</v>
      </c>
      <c r="B437" s="174">
        <v>7696</v>
      </c>
      <c r="C437" s="44" t="s">
        <v>361</v>
      </c>
      <c r="D437" s="174" t="s">
        <v>96</v>
      </c>
      <c r="E437" s="176"/>
      <c r="F437" s="177"/>
      <c r="G437" s="150">
        <f t="shared" si="29"/>
        <v>0</v>
      </c>
      <c r="H437" s="173">
        <f t="shared" si="30"/>
        <v>0</v>
      </c>
    </row>
    <row r="438" spans="1:8" ht="12.75" hidden="1">
      <c r="A438" s="116" t="s">
        <v>206</v>
      </c>
      <c r="B438" s="174">
        <v>9888</v>
      </c>
      <c r="C438" s="44" t="s">
        <v>363</v>
      </c>
      <c r="D438" s="174" t="s">
        <v>278</v>
      </c>
      <c r="E438" s="176"/>
      <c r="F438" s="177"/>
      <c r="G438" s="150">
        <f t="shared" si="29"/>
        <v>0</v>
      </c>
      <c r="H438" s="173">
        <f t="shared" si="30"/>
        <v>0</v>
      </c>
    </row>
    <row r="439" spans="1:8" ht="12.75" hidden="1">
      <c r="A439" s="116" t="s">
        <v>206</v>
      </c>
      <c r="B439" s="174">
        <v>9887</v>
      </c>
      <c r="C439" s="44" t="s">
        <v>362</v>
      </c>
      <c r="D439" s="174" t="s">
        <v>278</v>
      </c>
      <c r="E439" s="176"/>
      <c r="F439" s="177"/>
      <c r="G439" s="150">
        <f t="shared" si="29"/>
        <v>0</v>
      </c>
      <c r="H439" s="173">
        <f t="shared" si="30"/>
        <v>0</v>
      </c>
    </row>
    <row r="440" spans="1:8" ht="12.75" hidden="1">
      <c r="A440" s="116"/>
      <c r="B440" s="174"/>
      <c r="C440" s="44"/>
      <c r="D440" s="174"/>
      <c r="E440" s="176"/>
      <c r="F440" s="177"/>
      <c r="G440" s="150"/>
      <c r="H440" s="173"/>
    </row>
    <row r="441" spans="1:8" ht="12.75" hidden="1">
      <c r="A441" s="116"/>
      <c r="B441" s="174"/>
      <c r="C441" s="44"/>
      <c r="D441" s="174"/>
      <c r="E441" s="176"/>
      <c r="F441" s="177"/>
      <c r="G441" s="150"/>
      <c r="H441" s="173"/>
    </row>
    <row r="442" spans="1:8" ht="12.75" hidden="1">
      <c r="A442" s="116"/>
      <c r="B442" s="174"/>
      <c r="C442" s="44"/>
      <c r="D442" s="174"/>
      <c r="E442" s="176"/>
      <c r="F442" s="177"/>
      <c r="G442" s="150"/>
      <c r="H442" s="173"/>
    </row>
    <row r="443" spans="1:8" ht="12.75" hidden="1">
      <c r="A443" s="142" t="s">
        <v>147</v>
      </c>
      <c r="B443" s="142"/>
      <c r="C443" s="143" t="s">
        <v>162</v>
      </c>
      <c r="D443" s="144"/>
      <c r="E443" s="179"/>
      <c r="F443" s="180"/>
      <c r="G443" s="147" t="s">
        <v>0</v>
      </c>
      <c r="H443" s="180">
        <f>H445+H451</f>
        <v>0</v>
      </c>
    </row>
    <row r="444" spans="1:8" ht="12.75" hidden="1">
      <c r="A444" s="116"/>
      <c r="B444" s="174"/>
      <c r="C444" s="44"/>
      <c r="D444" s="174"/>
      <c r="E444" s="176"/>
      <c r="F444" s="177"/>
      <c r="G444" s="150"/>
      <c r="H444" s="173"/>
    </row>
    <row r="445" spans="1:8" ht="12.75" hidden="1">
      <c r="A445" s="183"/>
      <c r="B445" s="181" t="s">
        <v>253</v>
      </c>
      <c r="C445" s="47" t="s">
        <v>343</v>
      </c>
      <c r="D445" s="181"/>
      <c r="E445" s="184"/>
      <c r="F445" s="185"/>
      <c r="G445" s="186"/>
      <c r="H445" s="187">
        <f>SUM(H446:H449)</f>
        <v>0</v>
      </c>
    </row>
    <row r="446" spans="1:8" ht="12.75" hidden="1">
      <c r="A446" s="116"/>
      <c r="B446" s="174"/>
      <c r="C446" s="44" t="s">
        <v>163</v>
      </c>
      <c r="D446" s="174"/>
      <c r="E446" s="176"/>
      <c r="F446" s="177"/>
      <c r="G446" s="150"/>
      <c r="H446" s="173"/>
    </row>
    <row r="447" spans="1:8" ht="22.5" hidden="1">
      <c r="A447" s="116"/>
      <c r="B447" s="174"/>
      <c r="C447" s="44" t="s">
        <v>251</v>
      </c>
      <c r="D447" s="174"/>
      <c r="E447" s="176"/>
      <c r="F447" s="177"/>
      <c r="G447" s="150"/>
      <c r="H447" s="173"/>
    </row>
    <row r="448" spans="1:8" ht="12.75" hidden="1">
      <c r="A448" s="116"/>
      <c r="B448" s="174"/>
      <c r="C448" s="44" t="s">
        <v>252</v>
      </c>
      <c r="D448" s="174"/>
      <c r="E448" s="176"/>
      <c r="F448" s="177"/>
      <c r="G448" s="150"/>
      <c r="H448" s="173"/>
    </row>
    <row r="449" spans="1:8" ht="12.75" hidden="1">
      <c r="A449" s="178" t="s">
        <v>196</v>
      </c>
      <c r="B449" s="174">
        <v>171201</v>
      </c>
      <c r="C449" s="44" t="s">
        <v>164</v>
      </c>
      <c r="D449" s="174" t="s">
        <v>94</v>
      </c>
      <c r="E449" s="176"/>
      <c r="F449" s="177"/>
      <c r="G449" s="150">
        <f>(E449*$C$12)+E449</f>
        <v>0</v>
      </c>
      <c r="H449" s="173">
        <f>G449*F449</f>
        <v>0</v>
      </c>
    </row>
    <row r="450" spans="1:8" ht="12.75" hidden="1">
      <c r="A450" s="116"/>
      <c r="B450" s="174"/>
      <c r="C450" s="44"/>
      <c r="D450" s="174"/>
      <c r="E450" s="176"/>
      <c r="F450" s="177"/>
      <c r="G450" s="150"/>
      <c r="H450" s="173"/>
    </row>
    <row r="451" spans="1:8" ht="12.75" hidden="1">
      <c r="A451" s="183"/>
      <c r="B451" s="181" t="s">
        <v>254</v>
      </c>
      <c r="C451" s="47" t="s">
        <v>345</v>
      </c>
      <c r="D451" s="181"/>
      <c r="E451" s="176"/>
      <c r="F451" s="185"/>
      <c r="G451" s="186"/>
      <c r="H451" s="187">
        <f>SUM(H452:H464)</f>
        <v>0</v>
      </c>
    </row>
    <row r="452" spans="1:8" ht="12.75" hidden="1">
      <c r="A452" s="116"/>
      <c r="B452" s="174"/>
      <c r="C452" s="44" t="s">
        <v>126</v>
      </c>
      <c r="D452" s="174"/>
      <c r="E452" s="176"/>
      <c r="F452" s="177"/>
      <c r="G452" s="150"/>
      <c r="H452" s="187"/>
    </row>
    <row r="453" spans="1:8" ht="12.75" hidden="1">
      <c r="A453" s="116" t="s">
        <v>206</v>
      </c>
      <c r="B453" s="174">
        <v>1402</v>
      </c>
      <c r="C453" s="44" t="s">
        <v>301</v>
      </c>
      <c r="D453" s="174" t="s">
        <v>284</v>
      </c>
      <c r="E453" s="176"/>
      <c r="F453" s="177"/>
      <c r="G453" s="150">
        <f>(E453*$C$13)+E453</f>
        <v>0</v>
      </c>
      <c r="H453" s="173">
        <f aca="true" t="shared" si="33" ref="H453:H454">G453*F453</f>
        <v>0</v>
      </c>
    </row>
    <row r="454" spans="1:8" ht="12.75" hidden="1">
      <c r="A454" s="116" t="s">
        <v>206</v>
      </c>
      <c r="B454" s="174">
        <v>1419</v>
      </c>
      <c r="C454" s="44" t="s">
        <v>302</v>
      </c>
      <c r="D454" s="174" t="s">
        <v>284</v>
      </c>
      <c r="E454" s="176"/>
      <c r="F454" s="177"/>
      <c r="G454" s="150">
        <f aca="true" t="shared" si="34" ref="G454:G462">(E454*$C$13)+E454</f>
        <v>0</v>
      </c>
      <c r="H454" s="173">
        <f t="shared" si="33"/>
        <v>0</v>
      </c>
    </row>
    <row r="455" spans="1:8" ht="12.75" hidden="1">
      <c r="A455" s="113" t="s">
        <v>206</v>
      </c>
      <c r="B455" s="174" t="s">
        <v>358</v>
      </c>
      <c r="C455" s="44" t="s">
        <v>357</v>
      </c>
      <c r="D455" s="174" t="s">
        <v>96</v>
      </c>
      <c r="E455" s="176"/>
      <c r="F455" s="177"/>
      <c r="G455" s="150">
        <f t="shared" si="34"/>
        <v>0</v>
      </c>
      <c r="H455" s="173">
        <f aca="true" t="shared" si="35" ref="H455:H456">G455*F455</f>
        <v>0</v>
      </c>
    </row>
    <row r="456" spans="1:8" ht="12.75" hidden="1">
      <c r="A456" s="113" t="s">
        <v>206</v>
      </c>
      <c r="B456" s="174">
        <v>61</v>
      </c>
      <c r="C456" s="44" t="s">
        <v>281</v>
      </c>
      <c r="D456" s="174" t="s">
        <v>284</v>
      </c>
      <c r="E456" s="176"/>
      <c r="F456" s="177"/>
      <c r="G456" s="150">
        <f t="shared" si="34"/>
        <v>0</v>
      </c>
      <c r="H456" s="173">
        <f t="shared" si="35"/>
        <v>0</v>
      </c>
    </row>
    <row r="457" spans="1:8" ht="12.75" hidden="1">
      <c r="A457" s="116"/>
      <c r="B457" s="174"/>
      <c r="C457" s="44"/>
      <c r="D457" s="174"/>
      <c r="E457" s="176"/>
      <c r="F457" s="177"/>
      <c r="G457" s="150"/>
      <c r="H457" s="173"/>
    </row>
    <row r="458" spans="1:8" ht="12.75" hidden="1">
      <c r="A458" s="116"/>
      <c r="B458" s="174"/>
      <c r="C458" s="44" t="s">
        <v>282</v>
      </c>
      <c r="D458" s="174"/>
      <c r="E458" s="176"/>
      <c r="F458" s="177"/>
      <c r="G458" s="150"/>
      <c r="H458" s="173"/>
    </row>
    <row r="459" spans="1:8" ht="12.75" hidden="1">
      <c r="A459" s="116"/>
      <c r="B459" s="174"/>
      <c r="C459" s="44" t="s">
        <v>128</v>
      </c>
      <c r="D459" s="174"/>
      <c r="E459" s="176"/>
      <c r="F459" s="177"/>
      <c r="G459" s="150"/>
      <c r="H459" s="173"/>
    </row>
    <row r="460" spans="1:8" ht="12.75" hidden="1">
      <c r="A460" s="116" t="s">
        <v>206</v>
      </c>
      <c r="B460" s="195">
        <v>12774</v>
      </c>
      <c r="C460" s="175" t="s">
        <v>280</v>
      </c>
      <c r="D460" s="174" t="s">
        <v>284</v>
      </c>
      <c r="E460" s="176"/>
      <c r="F460" s="177"/>
      <c r="G460" s="150">
        <f t="shared" si="34"/>
        <v>0</v>
      </c>
      <c r="H460" s="173">
        <f>G460*F460</f>
        <v>0</v>
      </c>
    </row>
    <row r="461" spans="1:8" ht="12.75" hidden="1">
      <c r="A461" s="116" t="s">
        <v>196</v>
      </c>
      <c r="B461" s="196">
        <v>170413</v>
      </c>
      <c r="C461" s="44" t="s">
        <v>303</v>
      </c>
      <c r="D461" s="174" t="s">
        <v>284</v>
      </c>
      <c r="E461" s="176"/>
      <c r="F461" s="177"/>
      <c r="G461" s="150">
        <f t="shared" si="34"/>
        <v>0</v>
      </c>
      <c r="H461" s="173">
        <f aca="true" t="shared" si="36" ref="H461:H463">G461*F461</f>
        <v>0</v>
      </c>
    </row>
    <row r="462" spans="1:8" ht="12.75" hidden="1">
      <c r="A462" s="116" t="s">
        <v>206</v>
      </c>
      <c r="B462" s="196">
        <v>89351</v>
      </c>
      <c r="C462" s="44" t="s">
        <v>283</v>
      </c>
      <c r="D462" s="174" t="s">
        <v>284</v>
      </c>
      <c r="E462" s="176"/>
      <c r="F462" s="177"/>
      <c r="G462" s="150">
        <f t="shared" si="34"/>
        <v>0</v>
      </c>
      <c r="H462" s="173">
        <f t="shared" si="36"/>
        <v>0</v>
      </c>
    </row>
    <row r="463" spans="1:8" ht="12.75" hidden="1">
      <c r="A463" s="116" t="s">
        <v>206</v>
      </c>
      <c r="B463" s="196">
        <v>7602</v>
      </c>
      <c r="C463" s="44" t="s">
        <v>285</v>
      </c>
      <c r="D463" s="174" t="s">
        <v>284</v>
      </c>
      <c r="E463" s="176"/>
      <c r="F463" s="177"/>
      <c r="G463" s="150">
        <f aca="true" t="shared" si="37" ref="G463">(E463*$C$12)+E463</f>
        <v>0</v>
      </c>
      <c r="H463" s="173">
        <f t="shared" si="36"/>
        <v>0</v>
      </c>
    </row>
    <row r="464" spans="1:8" ht="12.75" hidden="1">
      <c r="A464" s="116"/>
      <c r="B464" s="174"/>
      <c r="C464" s="44"/>
      <c r="D464" s="174"/>
      <c r="E464" s="176"/>
      <c r="F464" s="177"/>
      <c r="G464" s="150"/>
      <c r="H464" s="173"/>
    </row>
    <row r="465" spans="1:8" ht="12.75" hidden="1">
      <c r="A465" s="178"/>
      <c r="B465" s="174"/>
      <c r="C465" s="44"/>
      <c r="D465" s="174"/>
      <c r="E465" s="176"/>
      <c r="F465" s="177"/>
      <c r="G465" s="150"/>
      <c r="H465" s="173"/>
    </row>
    <row r="466" spans="1:8" ht="12.75">
      <c r="A466" s="154"/>
      <c r="B466" s="155"/>
      <c r="C466" s="156"/>
      <c r="D466" s="155"/>
      <c r="E466" s="157"/>
      <c r="F466" s="158"/>
      <c r="G466" s="149"/>
      <c r="H466" s="114"/>
    </row>
    <row r="467" spans="1:8" ht="12.75">
      <c r="A467" s="142" t="s">
        <v>259</v>
      </c>
      <c r="B467" s="142"/>
      <c r="C467" s="143" t="s">
        <v>185</v>
      </c>
      <c r="D467" s="144"/>
      <c r="E467" s="179"/>
      <c r="F467" s="180"/>
      <c r="G467" s="147" t="s">
        <v>0</v>
      </c>
      <c r="H467" s="180">
        <f>H470</f>
        <v>0</v>
      </c>
    </row>
    <row r="468" spans="1:8" ht="12.75">
      <c r="A468" s="197"/>
      <c r="B468" s="155"/>
      <c r="C468" s="41" t="s">
        <v>161</v>
      </c>
      <c r="D468" s="155"/>
      <c r="E468" s="176"/>
      <c r="F468" s="172"/>
      <c r="G468" s="172"/>
      <c r="H468" s="198"/>
    </row>
    <row r="469" spans="1:8" ht="12.75">
      <c r="A469" s="197"/>
      <c r="B469" s="155"/>
      <c r="C469" s="41" t="s">
        <v>344</v>
      </c>
      <c r="D469" s="155"/>
      <c r="E469" s="123"/>
      <c r="F469" s="172"/>
      <c r="G469" s="172"/>
      <c r="H469" s="198"/>
    </row>
    <row r="470" spans="1:8" ht="22.5">
      <c r="A470" s="113" t="s">
        <v>206</v>
      </c>
      <c r="B470" s="155" t="s">
        <v>304</v>
      </c>
      <c r="C470" s="51" t="s">
        <v>258</v>
      </c>
      <c r="D470" s="155" t="s">
        <v>215</v>
      </c>
      <c r="E470" s="123"/>
      <c r="F470" s="172">
        <v>3</v>
      </c>
      <c r="G470" s="150">
        <f>(E470*$C$12)+E470</f>
        <v>0</v>
      </c>
      <c r="H470" s="173">
        <f>G470*F470</f>
        <v>0</v>
      </c>
    </row>
    <row r="471" spans="1:8" ht="12.75">
      <c r="A471" s="197"/>
      <c r="B471" s="155"/>
      <c r="C471" s="41"/>
      <c r="D471" s="155"/>
      <c r="E471" s="122"/>
      <c r="F471" s="172"/>
      <c r="G471" s="172"/>
      <c r="H471" s="198"/>
    </row>
    <row r="472" spans="1:8" ht="12.75">
      <c r="A472" s="197"/>
      <c r="B472" s="155"/>
      <c r="C472" s="41"/>
      <c r="D472" s="155"/>
      <c r="E472" s="158"/>
      <c r="F472" s="172"/>
      <c r="G472" s="172"/>
      <c r="H472" s="198"/>
    </row>
    <row r="473" spans="1:8" ht="12.75" hidden="1">
      <c r="A473" s="197"/>
      <c r="B473" s="155"/>
      <c r="C473" s="41"/>
      <c r="D473" s="155"/>
      <c r="E473" s="158"/>
      <c r="F473" s="172"/>
      <c r="G473" s="172"/>
      <c r="H473" s="198"/>
    </row>
    <row r="474" spans="1:8" ht="12.75" hidden="1">
      <c r="A474" s="142" t="s">
        <v>356</v>
      </c>
      <c r="B474" s="142"/>
      <c r="C474" s="143" t="s">
        <v>186</v>
      </c>
      <c r="D474" s="144"/>
      <c r="E474" s="179"/>
      <c r="F474" s="180"/>
      <c r="G474" s="147" t="s">
        <v>0</v>
      </c>
      <c r="H474" s="180">
        <f>SUM(H475:H485)</f>
        <v>0</v>
      </c>
    </row>
    <row r="475" spans="1:8" ht="12.75" hidden="1">
      <c r="A475" s="197"/>
      <c r="B475" s="155"/>
      <c r="C475" s="41" t="s">
        <v>161</v>
      </c>
      <c r="D475" s="155"/>
      <c r="E475" s="158"/>
      <c r="F475" s="172"/>
      <c r="G475" s="172"/>
      <c r="H475" s="198"/>
    </row>
    <row r="476" spans="1:8" ht="12.75" hidden="1">
      <c r="A476" s="197"/>
      <c r="B476" s="155"/>
      <c r="C476" s="41" t="s">
        <v>351</v>
      </c>
      <c r="D476" s="155"/>
      <c r="E476" s="158"/>
      <c r="F476" s="172"/>
      <c r="G476" s="172"/>
      <c r="H476" s="198"/>
    </row>
    <row r="477" spans="1:8" ht="22.5" hidden="1">
      <c r="A477" s="199"/>
      <c r="B477" s="156" t="str">
        <f>cotação!A19</f>
        <v>00009C</v>
      </c>
      <c r="C477" s="156" t="str">
        <f>cotação!B19</f>
        <v>Fornecimento de materiais para instalação do quadro de comando e sistema eletrico da EET1, conforme quantitativo específico.</v>
      </c>
      <c r="D477" s="156" t="str">
        <f>cotação!C19</f>
        <v>ud</v>
      </c>
      <c r="E477" s="150"/>
      <c r="F477" s="200"/>
      <c r="G477" s="150">
        <f>(E477*$C$13)+E477</f>
        <v>0</v>
      </c>
      <c r="H477" s="173">
        <f>G477*F477</f>
        <v>0</v>
      </c>
    </row>
    <row r="478" spans="1:8" ht="22.5" hidden="1">
      <c r="A478" s="199"/>
      <c r="B478" s="156" t="str">
        <f>cotação!A21</f>
        <v>00011C</v>
      </c>
      <c r="C478" s="156" t="str">
        <f>cotação!B21</f>
        <v>Fornecimento de materiais para instalação do quadro de comando e sistema eletrico da CBS 01, conforme quantitativo específico.</v>
      </c>
      <c r="D478" s="156" t="str">
        <f>cotação!C21</f>
        <v>ud</v>
      </c>
      <c r="E478" s="150"/>
      <c r="F478" s="200"/>
      <c r="G478" s="150">
        <f>(E478*$C$13)+E478</f>
        <v>0</v>
      </c>
      <c r="H478" s="173">
        <f>G478*F478</f>
        <v>0</v>
      </c>
    </row>
    <row r="479" spans="1:8" ht="12.75" hidden="1">
      <c r="A479" s="201"/>
      <c r="B479" s="155"/>
      <c r="C479" s="156"/>
      <c r="D479" s="155"/>
      <c r="E479" s="172"/>
      <c r="F479" s="172"/>
      <c r="G479" s="172"/>
      <c r="H479" s="198"/>
    </row>
    <row r="480" spans="1:8" ht="12.75" hidden="1">
      <c r="A480" s="201"/>
      <c r="B480" s="155"/>
      <c r="C480" s="51" t="s">
        <v>350</v>
      </c>
      <c r="D480" s="155"/>
      <c r="E480" s="172"/>
      <c r="F480" s="172"/>
      <c r="G480" s="172"/>
      <c r="H480" s="198"/>
    </row>
    <row r="481" spans="1:8" ht="12.75" hidden="1">
      <c r="A481" s="201"/>
      <c r="B481" s="155"/>
      <c r="C481" s="51"/>
      <c r="D481" s="155"/>
      <c r="E481" s="172"/>
      <c r="F481" s="172"/>
      <c r="G481" s="172"/>
      <c r="H481" s="198"/>
    </row>
    <row r="482" spans="1:8" ht="22.5" hidden="1">
      <c r="A482" s="199"/>
      <c r="B482" s="156" t="str">
        <f>cotação!A20</f>
        <v>00010C</v>
      </c>
      <c r="C482" s="156" t="str">
        <f>cotação!B20</f>
        <v>Fornecimento de mão de obra para instalação do quadro de comando e sistema eletrico da EET1, conforme quantitativo específico.</v>
      </c>
      <c r="D482" s="156" t="str">
        <f>cotação!C20</f>
        <v>ud</v>
      </c>
      <c r="E482" s="150"/>
      <c r="F482" s="200"/>
      <c r="G482" s="150">
        <f>(E482*$C$12)+E482</f>
        <v>0</v>
      </c>
      <c r="H482" s="173">
        <f>G482*F482</f>
        <v>0</v>
      </c>
    </row>
    <row r="483" spans="1:8" ht="22.5" hidden="1">
      <c r="A483" s="199"/>
      <c r="B483" s="156" t="str">
        <f>cotação!A22</f>
        <v>00012C</v>
      </c>
      <c r="C483" s="156" t="str">
        <f>cotação!B22</f>
        <v>Fornecimento de mao de obra para instalação do quadro de comando e sistema eletrico da CBS 01, conforme quantitativo específico.</v>
      </c>
      <c r="D483" s="156" t="str">
        <f>cotação!C22</f>
        <v>ud</v>
      </c>
      <c r="E483" s="150"/>
      <c r="F483" s="200"/>
      <c r="G483" s="150">
        <f>(E483*$C$12)+E483</f>
        <v>0</v>
      </c>
      <c r="H483" s="173">
        <f>G483*F483</f>
        <v>0</v>
      </c>
    </row>
    <row r="484" spans="1:8" ht="12.75" hidden="1">
      <c r="A484" s="154"/>
      <c r="B484" s="155"/>
      <c r="C484" s="156"/>
      <c r="D484" s="155"/>
      <c r="E484" s="157"/>
      <c r="F484" s="158"/>
      <c r="G484" s="149"/>
      <c r="H484" s="114"/>
    </row>
    <row r="485" spans="1:8" ht="12.75" hidden="1">
      <c r="A485" s="154"/>
      <c r="B485" s="155"/>
      <c r="C485" s="156"/>
      <c r="D485" s="155"/>
      <c r="E485" s="157"/>
      <c r="F485" s="158"/>
      <c r="G485" s="149"/>
      <c r="H485" s="114"/>
    </row>
    <row r="486" spans="1:8" ht="12.75" hidden="1">
      <c r="A486" s="154"/>
      <c r="B486" s="155"/>
      <c r="C486" s="156"/>
      <c r="D486" s="155"/>
      <c r="E486" s="157"/>
      <c r="F486" s="158"/>
      <c r="G486" s="149"/>
      <c r="H486" s="114"/>
    </row>
    <row r="487" spans="1:8" ht="12.75">
      <c r="A487" s="154"/>
      <c r="B487" s="155"/>
      <c r="C487" s="41"/>
      <c r="D487" s="155"/>
      <c r="E487" s="157"/>
      <c r="F487" s="157"/>
      <c r="G487" s="157"/>
      <c r="H487" s="202"/>
    </row>
    <row r="488" spans="1:8" ht="12.75">
      <c r="A488" s="154"/>
      <c r="B488" s="155"/>
      <c r="C488" s="41"/>
      <c r="D488" s="155"/>
      <c r="E488" s="157"/>
      <c r="F488" s="157"/>
      <c r="G488" s="157"/>
      <c r="H488" s="202"/>
    </row>
    <row r="489" spans="1:8" ht="12.75">
      <c r="A489" s="203"/>
      <c r="B489" s="174"/>
      <c r="C489" s="42"/>
      <c r="D489" s="174"/>
      <c r="E489" s="204"/>
      <c r="F489" s="204"/>
      <c r="G489" s="204"/>
      <c r="H489" s="117"/>
    </row>
    <row r="490" spans="1:13" ht="12.75">
      <c r="A490" s="284" t="s">
        <v>352</v>
      </c>
      <c r="B490" s="284"/>
      <c r="C490" s="284"/>
      <c r="D490" s="284"/>
      <c r="E490" s="284"/>
      <c r="F490" s="284"/>
      <c r="G490" s="284"/>
      <c r="H490" s="146">
        <f>H482+H483+H470+H445+H411+H389+H354+H339+H298+H235+H213+H180+H134+H93+H40+H17</f>
        <v>0</v>
      </c>
      <c r="M490" s="232"/>
    </row>
    <row r="491" spans="1:11" ht="12.75">
      <c r="A491" s="284" t="s">
        <v>354</v>
      </c>
      <c r="B491" s="284"/>
      <c r="C491" s="284"/>
      <c r="D491" s="284"/>
      <c r="E491" s="284"/>
      <c r="F491" s="284"/>
      <c r="G491" s="284"/>
      <c r="H491" s="146">
        <f>H490-(H490/(1+C12))</f>
        <v>0</v>
      </c>
      <c r="K491" s="146"/>
    </row>
    <row r="492" spans="1:8" ht="12.75">
      <c r="A492" s="284" t="s">
        <v>353</v>
      </c>
      <c r="B492" s="284"/>
      <c r="C492" s="284"/>
      <c r="D492" s="284"/>
      <c r="E492" s="284"/>
      <c r="F492" s="284"/>
      <c r="G492" s="284"/>
      <c r="H492" s="146">
        <f>H478+H477+H451+H423+H371+H255+H197+H113+H67</f>
        <v>0</v>
      </c>
    </row>
    <row r="493" spans="1:8" ht="12.75">
      <c r="A493" s="284" t="s">
        <v>355</v>
      </c>
      <c r="B493" s="284"/>
      <c r="C493" s="284"/>
      <c r="D493" s="284"/>
      <c r="E493" s="284"/>
      <c r="F493" s="284"/>
      <c r="G493" s="284"/>
      <c r="H493" s="146">
        <f>H492*C13</f>
        <v>0</v>
      </c>
    </row>
    <row r="494" spans="1:8" ht="12.75">
      <c r="A494" s="284" t="s">
        <v>56</v>
      </c>
      <c r="B494" s="284"/>
      <c r="C494" s="284"/>
      <c r="D494" s="284"/>
      <c r="E494" s="284"/>
      <c r="F494" s="284"/>
      <c r="G494" s="284"/>
      <c r="H494" s="146">
        <f>H474+H467+H443+H409+H352+H233+H178+H37+H17</f>
        <v>0</v>
      </c>
    </row>
    <row r="499" spans="4:7" ht="12.75">
      <c r="D499" s="91" t="s">
        <v>90</v>
      </c>
      <c r="E499" s="124"/>
      <c r="F499" s="100"/>
      <c r="G499" s="98"/>
    </row>
    <row r="500" spans="4:7" ht="12.75">
      <c r="D500" s="93" t="s">
        <v>92</v>
      </c>
      <c r="E500" s="125"/>
      <c r="F500" s="98"/>
      <c r="G500" s="98"/>
    </row>
    <row r="501" spans="4:5" ht="12.75">
      <c r="D501" s="95"/>
      <c r="E501" s="205"/>
    </row>
    <row r="502" spans="4:5" ht="12.75">
      <c r="D502" s="95"/>
      <c r="E502" s="205"/>
    </row>
    <row r="503" spans="4:5" ht="12.75">
      <c r="D503" s="33"/>
      <c r="E503" s="206"/>
    </row>
    <row r="504" spans="4:5" ht="12.75">
      <c r="D504" s="66"/>
      <c r="E504" s="206"/>
    </row>
    <row r="505" spans="4:7" ht="12.75">
      <c r="D505" s="91" t="s">
        <v>91</v>
      </c>
      <c r="E505" s="124"/>
      <c r="F505" s="100"/>
      <c r="G505" s="98"/>
    </row>
    <row r="506" spans="4:7" ht="12.75">
      <c r="D506" s="93" t="s">
        <v>36</v>
      </c>
      <c r="E506" s="125"/>
      <c r="F506" s="98"/>
      <c r="G506" s="98"/>
    </row>
  </sheetData>
  <sheetProtection algorithmName="SHA-512" hashValue="3VHDFjwGbnIO+MviC7OCNLz9kGvrXGE+jPPAjMnXSMYIThkoXsoRTMTm7nPQKCY+VUx2+WyPrTuZ64QXY5E6og==" saltValue="kE6nR3rqC1ZklDnYjUR4ZA==" spinCount="100000" sheet="1" objects="1" scenarios="1" selectLockedCells="1"/>
  <mergeCells count="19">
    <mergeCell ref="A493:G493"/>
    <mergeCell ref="A494:G494"/>
    <mergeCell ref="A10:B10"/>
    <mergeCell ref="A11:B11"/>
    <mergeCell ref="A492:G492"/>
    <mergeCell ref="A491:G491"/>
    <mergeCell ref="A2:H3"/>
    <mergeCell ref="A5:B5"/>
    <mergeCell ref="A6:B6"/>
    <mergeCell ref="A7:B7"/>
    <mergeCell ref="A8:B8"/>
    <mergeCell ref="A9:B9"/>
    <mergeCell ref="A490:G490"/>
    <mergeCell ref="D5:E5"/>
    <mergeCell ref="D6:E6"/>
    <mergeCell ref="F5:G5"/>
    <mergeCell ref="F6:G6"/>
    <mergeCell ref="A12:B12"/>
    <mergeCell ref="A13:B13"/>
  </mergeCells>
  <conditionalFormatting sqref="C18:C32 C43 C45 C47 C50 C53 C56:C57 C59:C60 C63 C96 C98 C101 C104 C110:C111">
    <cfRule type="expression" priority="97" dxfId="2" stopIfTrue="1">
      <formula>#REF!=1</formula>
    </cfRule>
    <cfRule type="expression" priority="98" dxfId="1" stopIfTrue="1">
      <formula>#REF!=2</formula>
    </cfRule>
    <cfRule type="expression" priority="99" dxfId="0" stopIfTrue="1">
      <formula>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7.140625" style="101" customWidth="1"/>
    <col min="2" max="2" width="9.421875" style="101" customWidth="1"/>
    <col min="3" max="3" width="54.140625" style="101" customWidth="1"/>
    <col min="4" max="4" width="6.28125" style="101" customWidth="1"/>
    <col min="5" max="5" width="10.28125" style="101" customWidth="1"/>
    <col min="6" max="6" width="10.7109375" style="101" bestFit="1" customWidth="1"/>
    <col min="7" max="17" width="11.7109375" style="101" customWidth="1"/>
    <col min="18" max="18" width="10.7109375" style="101" customWidth="1"/>
    <col min="19" max="16384" width="9.140625" style="101" customWidth="1"/>
  </cols>
  <sheetData>
    <row r="1" ht="37.5" customHeight="1">
      <c r="A1" s="63" t="s">
        <v>42</v>
      </c>
    </row>
    <row r="2" spans="1:18" ht="12.75" customHeight="1">
      <c r="A2" s="271" t="s">
        <v>89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1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8" ht="12.75" customHeight="1">
      <c r="A4" s="103"/>
      <c r="B4" s="103"/>
      <c r="C4" s="103"/>
      <c r="D4" s="103"/>
      <c r="E4" s="103"/>
      <c r="F4" s="103"/>
      <c r="G4" s="103"/>
      <c r="H4" s="103"/>
    </row>
    <row r="5" spans="1:7" ht="15.75" customHeight="1">
      <c r="A5" s="269" t="str">
        <f>'P. BDI -2'!B3</f>
        <v>Edital :</v>
      </c>
      <c r="B5" s="269"/>
      <c r="C5" s="37" t="str">
        <f>'P. BDI -2'!C3:F3</f>
        <v>TP -xxx</v>
      </c>
      <c r="D5" s="269" t="str">
        <f>QCI!D8</f>
        <v>Und</v>
      </c>
      <c r="E5" s="269"/>
      <c r="F5" s="285">
        <f>Orçamento!F5</f>
        <v>1</v>
      </c>
      <c r="G5" s="286"/>
    </row>
    <row r="6" spans="1:7" ht="12.75">
      <c r="A6" s="269" t="str">
        <f>'P. BDI -2'!B4</f>
        <v xml:space="preserve">Tomador: </v>
      </c>
      <c r="B6" s="269"/>
      <c r="C6" s="104" t="str">
        <f>'P. BDI -2'!C4:F4</f>
        <v>Prefeitura Municipal de Dois Vizinhos - PR</v>
      </c>
      <c r="D6" s="269" t="s">
        <v>72</v>
      </c>
      <c r="E6" s="269"/>
      <c r="F6" s="274">
        <f>Orçamento!H494</f>
        <v>0</v>
      </c>
      <c r="G6" s="275"/>
    </row>
    <row r="7" spans="1:8" ht="12.75">
      <c r="A7" s="269" t="str">
        <f>'P. BDI -2'!B5</f>
        <v xml:space="preserve">Empreendimento: </v>
      </c>
      <c r="B7" s="269"/>
      <c r="C7" s="104" t="str">
        <f>'P. BDI -2'!C5:F5</f>
        <v xml:space="preserve">Saneamento Rural </v>
      </c>
      <c r="D7" s="269" t="s">
        <v>370</v>
      </c>
      <c r="E7" s="269"/>
      <c r="F7" s="274">
        <f>F6/F5</f>
        <v>0</v>
      </c>
      <c r="G7" s="275"/>
      <c r="H7" s="106"/>
    </row>
    <row r="8" spans="1:8" ht="12.75">
      <c r="A8" s="269" t="str">
        <f>'P. BDI -2'!B6</f>
        <v>Local da Obra:</v>
      </c>
      <c r="B8" s="269"/>
      <c r="C8" s="104" t="str">
        <f>'P. BDI -2'!C6:F6</f>
        <v xml:space="preserve">Linha São Valentim </v>
      </c>
      <c r="D8" s="107"/>
      <c r="E8" s="106"/>
      <c r="F8" s="106"/>
      <c r="G8" s="106"/>
      <c r="H8" s="106"/>
    </row>
    <row r="9" spans="1:8" ht="12.75">
      <c r="A9" s="269" t="str">
        <f>'P. BDI -2'!B7</f>
        <v>Empresa Prop.:</v>
      </c>
      <c r="B9" s="269"/>
      <c r="C9" s="37" t="str">
        <f>'P. BDI -2'!C7:F7</f>
        <v>xxxxxxxxxxxxxx</v>
      </c>
      <c r="D9" s="107"/>
      <c r="E9" s="106"/>
      <c r="F9" s="106"/>
      <c r="G9" s="106"/>
      <c r="H9" s="106"/>
    </row>
    <row r="10" spans="1:8" ht="12.75">
      <c r="A10" s="269" t="str">
        <f>'P. BDI -2'!B8</f>
        <v>CNPJ:</v>
      </c>
      <c r="B10" s="269"/>
      <c r="C10" s="37" t="str">
        <f>'P. BDI -2'!C8:F8</f>
        <v>xxxxxxxxxxxxxx</v>
      </c>
      <c r="D10" s="107"/>
      <c r="E10" s="106"/>
      <c r="F10" s="106"/>
      <c r="G10" s="106"/>
      <c r="H10" s="106"/>
    </row>
    <row r="11" spans="1:8" ht="12.75">
      <c r="A11" s="269" t="str">
        <f>'P. BDI -2'!B9</f>
        <v>Data Base:</v>
      </c>
      <c r="B11" s="269"/>
      <c r="C11" s="38" t="str">
        <f>'P. BDI -2'!C9:F9</f>
        <v>xxxxxxxxxxxxxx</v>
      </c>
      <c r="D11" s="107"/>
      <c r="E11" s="107"/>
      <c r="F11" s="108"/>
      <c r="G11" s="75"/>
      <c r="H11" s="75"/>
    </row>
    <row r="12" spans="1:8" ht="12.75">
      <c r="A12" s="269" t="s">
        <v>321</v>
      </c>
      <c r="B12" s="269"/>
      <c r="C12" s="39">
        <v>0.27575215640503536</v>
      </c>
      <c r="D12" s="107"/>
      <c r="E12" s="107"/>
      <c r="F12" s="108"/>
      <c r="G12" s="75"/>
      <c r="H12" s="75"/>
    </row>
    <row r="13" spans="1:8" ht="12.75" hidden="1">
      <c r="A13" s="269" t="s">
        <v>322</v>
      </c>
      <c r="B13" s="269"/>
      <c r="C13" s="39">
        <v>0.17721673760466317</v>
      </c>
      <c r="D13" s="107"/>
      <c r="E13" s="107"/>
      <c r="F13" s="108"/>
      <c r="G13" s="75"/>
      <c r="H13" s="75"/>
    </row>
    <row r="14" spans="1:8" ht="12.75">
      <c r="A14" s="107"/>
      <c r="B14" s="110"/>
      <c r="C14" s="111"/>
      <c r="D14" s="107"/>
      <c r="E14" s="107"/>
      <c r="F14" s="108"/>
      <c r="G14" s="75"/>
      <c r="H14" s="75"/>
    </row>
    <row r="15" spans="1:8" ht="12.75">
      <c r="A15" s="109"/>
      <c r="B15" s="110"/>
      <c r="C15" s="111"/>
      <c r="D15" s="106"/>
      <c r="E15" s="106"/>
      <c r="F15" s="106"/>
      <c r="G15" s="106"/>
      <c r="H15" s="106"/>
    </row>
    <row r="17" spans="2:18" ht="12.75">
      <c r="B17" s="112" t="s">
        <v>50</v>
      </c>
      <c r="C17" s="276" t="s">
        <v>71</v>
      </c>
      <c r="D17" s="276"/>
      <c r="E17" s="276" t="s">
        <v>77</v>
      </c>
      <c r="F17" s="276"/>
      <c r="G17" s="112" t="s">
        <v>78</v>
      </c>
      <c r="H17" s="112" t="s">
        <v>79</v>
      </c>
      <c r="I17" s="112" t="s">
        <v>80</v>
      </c>
      <c r="J17" s="112" t="s">
        <v>81</v>
      </c>
      <c r="K17" s="112" t="s">
        <v>82</v>
      </c>
      <c r="L17" s="112" t="s">
        <v>83</v>
      </c>
      <c r="M17" s="112" t="s">
        <v>84</v>
      </c>
      <c r="N17" s="112" t="s">
        <v>85</v>
      </c>
      <c r="O17" s="112" t="s">
        <v>86</v>
      </c>
      <c r="P17" s="112" t="s">
        <v>187</v>
      </c>
      <c r="Q17" s="112" t="s">
        <v>188</v>
      </c>
      <c r="R17" s="112" t="s">
        <v>369</v>
      </c>
    </row>
    <row r="18" spans="1:18" s="168" customFormat="1" ht="12.75">
      <c r="A18" s="170"/>
      <c r="B18" s="113" t="str">
        <f>QCI!B26</f>
        <v>.1</v>
      </c>
      <c r="C18" s="300" t="str">
        <f>QCI!C26</f>
        <v xml:space="preserve">PERFURAÇÃO DE POÇO </v>
      </c>
      <c r="D18" s="300"/>
      <c r="E18" s="277">
        <f>QCI!F26</f>
        <v>0</v>
      </c>
      <c r="F18" s="277"/>
      <c r="G18" s="207">
        <v>0.5</v>
      </c>
      <c r="H18" s="207">
        <v>0.5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10" t="e">
        <f>E18/$E$46</f>
        <v>#DIV/0!</v>
      </c>
    </row>
    <row r="19" spans="1:18" s="168" customFormat="1" ht="12.75" hidden="1">
      <c r="A19" s="170"/>
      <c r="B19" s="113" t="str">
        <f>QCI!B27</f>
        <v>.2</v>
      </c>
      <c r="C19" s="300" t="str">
        <f>QCI!C27</f>
        <v>CAPTAÇÃO SUBTERRÂNEA DE ÁGUA, TRATAMENTO E CASA TIPO "E"</v>
      </c>
      <c r="D19" s="300"/>
      <c r="E19" s="277">
        <f>QCI!F27</f>
        <v>0</v>
      </c>
      <c r="F19" s="277"/>
      <c r="G19" s="211"/>
      <c r="H19" s="211">
        <v>1</v>
      </c>
      <c r="I19" s="209"/>
      <c r="J19" s="209"/>
      <c r="K19" s="209"/>
      <c r="L19" s="209"/>
      <c r="M19" s="209"/>
      <c r="N19" s="209"/>
      <c r="O19" s="209"/>
      <c r="P19" s="209"/>
      <c r="Q19" s="209"/>
      <c r="R19" s="210" t="e">
        <f aca="true" t="shared" si="0" ref="R19:R44">E19/$E$46</f>
        <v>#DIV/0!</v>
      </c>
    </row>
    <row r="20" spans="1:18" s="168" customFormat="1" ht="12.75" hidden="1">
      <c r="A20" s="170"/>
      <c r="B20" s="113" t="str">
        <f>QCI!B28</f>
        <v>.3</v>
      </c>
      <c r="C20" s="300" t="str">
        <f>QCI!C28</f>
        <v>RAP - RESERVATORIO APOIADO 20 M³</v>
      </c>
      <c r="D20" s="300"/>
      <c r="E20" s="277">
        <f>QCI!F28</f>
        <v>0</v>
      </c>
      <c r="F20" s="277"/>
      <c r="G20" s="211"/>
      <c r="H20" s="211">
        <v>1</v>
      </c>
      <c r="I20" s="209"/>
      <c r="J20" s="211"/>
      <c r="K20" s="211"/>
      <c r="L20" s="211"/>
      <c r="M20" s="211"/>
      <c r="N20" s="211"/>
      <c r="O20" s="211"/>
      <c r="P20" s="211"/>
      <c r="Q20" s="211"/>
      <c r="R20" s="210" t="e">
        <f t="shared" si="0"/>
        <v>#DIV/0!</v>
      </c>
    </row>
    <row r="21" spans="1:18" s="168" customFormat="1" ht="12.75" hidden="1">
      <c r="A21" s="170"/>
      <c r="B21" s="113" t="str">
        <f>QCI!B29</f>
        <v>.4</v>
      </c>
      <c r="C21" s="300" t="str">
        <f>QCI!C29</f>
        <v xml:space="preserve">ESTAÇÃO ELEVATORIA  EET - 1 </v>
      </c>
      <c r="D21" s="300"/>
      <c r="E21" s="277">
        <f>QCI!F29</f>
        <v>0</v>
      </c>
      <c r="F21" s="277"/>
      <c r="G21" s="211"/>
      <c r="H21" s="211"/>
      <c r="I21" s="211">
        <v>1</v>
      </c>
      <c r="J21" s="211"/>
      <c r="K21" s="211"/>
      <c r="L21" s="211"/>
      <c r="M21" s="211"/>
      <c r="N21" s="211"/>
      <c r="O21" s="211"/>
      <c r="P21" s="211"/>
      <c r="Q21" s="211"/>
      <c r="R21" s="210" t="e">
        <f t="shared" si="0"/>
        <v>#DIV/0!</v>
      </c>
    </row>
    <row r="22" spans="1:18" s="168" customFormat="1" ht="12.75" hidden="1">
      <c r="A22" s="170"/>
      <c r="B22" s="113" t="str">
        <f>QCI!B30</f>
        <v>.5</v>
      </c>
      <c r="C22" s="300" t="str">
        <f>QCI!C30</f>
        <v>RAP - RESERVATORIO APOIADO 05 M³</v>
      </c>
      <c r="D22" s="300"/>
      <c r="E22" s="277">
        <f>QCI!F30</f>
        <v>0</v>
      </c>
      <c r="F22" s="277"/>
      <c r="G22" s="211"/>
      <c r="H22" s="211"/>
      <c r="I22" s="211">
        <v>1</v>
      </c>
      <c r="J22" s="211"/>
      <c r="K22" s="211"/>
      <c r="L22" s="211"/>
      <c r="M22" s="211"/>
      <c r="N22" s="211"/>
      <c r="O22" s="211"/>
      <c r="P22" s="211"/>
      <c r="Q22" s="211"/>
      <c r="R22" s="210" t="e">
        <f t="shared" si="0"/>
        <v>#DIV/0!</v>
      </c>
    </row>
    <row r="23" spans="1:18" s="168" customFormat="1" ht="12.75" hidden="1">
      <c r="A23" s="170"/>
      <c r="B23" s="113" t="str">
        <f>QCI!B31</f>
        <v>.6</v>
      </c>
      <c r="C23" s="300" t="str">
        <f>QCI!C31</f>
        <v xml:space="preserve">RDA - REDE DE DISTRIBUIÇÃO DE ÁGUA </v>
      </c>
      <c r="D23" s="300"/>
      <c r="E23" s="277">
        <f>QCI!F31</f>
        <v>0</v>
      </c>
      <c r="F23" s="277"/>
      <c r="G23" s="211"/>
      <c r="H23" s="211"/>
      <c r="I23" s="211"/>
      <c r="J23" s="211">
        <v>0.45</v>
      </c>
      <c r="K23" s="211">
        <v>0.45</v>
      </c>
      <c r="L23" s="211">
        <v>0.1</v>
      </c>
      <c r="M23" s="211"/>
      <c r="N23" s="211"/>
      <c r="O23" s="211"/>
      <c r="P23" s="211"/>
      <c r="Q23" s="211"/>
      <c r="R23" s="210" t="e">
        <f t="shared" si="0"/>
        <v>#DIV/0!</v>
      </c>
    </row>
    <row r="24" spans="1:18" s="168" customFormat="1" ht="12.75" hidden="1">
      <c r="A24" s="170"/>
      <c r="B24" s="113" t="str">
        <f>QCI!B32</f>
        <v>.7</v>
      </c>
      <c r="C24" s="300" t="str">
        <f>QCI!C32</f>
        <v>LDA - LIGAÇÕES DOMICILIARES DE ÁGUA</v>
      </c>
      <c r="D24" s="300"/>
      <c r="E24" s="277">
        <f>QCI!F32</f>
        <v>0</v>
      </c>
      <c r="F24" s="277"/>
      <c r="G24" s="211"/>
      <c r="H24" s="211"/>
      <c r="I24" s="211"/>
      <c r="J24" s="211">
        <v>0.45</v>
      </c>
      <c r="K24" s="211">
        <v>0.45</v>
      </c>
      <c r="L24" s="211">
        <v>0.1</v>
      </c>
      <c r="M24" s="211"/>
      <c r="N24" s="211"/>
      <c r="O24" s="211"/>
      <c r="P24" s="211"/>
      <c r="Q24" s="211"/>
      <c r="R24" s="210" t="e">
        <f t="shared" si="0"/>
        <v>#DIV/0!</v>
      </c>
    </row>
    <row r="25" spans="1:18" s="168" customFormat="1" ht="12.75">
      <c r="A25" s="170"/>
      <c r="B25" s="113" t="str">
        <f>QCI!B33</f>
        <v>8.</v>
      </c>
      <c r="C25" s="300" t="str">
        <f>QCI!C33</f>
        <v>PLACA DE OBRA</v>
      </c>
      <c r="D25" s="300"/>
      <c r="E25" s="277">
        <f>QCI!F33</f>
        <v>0</v>
      </c>
      <c r="F25" s="277"/>
      <c r="G25" s="208">
        <v>1</v>
      </c>
      <c r="H25" s="208"/>
      <c r="I25" s="211"/>
      <c r="J25" s="211"/>
      <c r="K25" s="211"/>
      <c r="L25" s="211"/>
      <c r="M25" s="211"/>
      <c r="N25" s="211"/>
      <c r="O25" s="211"/>
      <c r="P25" s="211"/>
      <c r="Q25" s="211"/>
      <c r="R25" s="210" t="e">
        <f t="shared" si="0"/>
        <v>#DIV/0!</v>
      </c>
    </row>
    <row r="26" spans="1:18" s="168" customFormat="1" ht="12.75" hidden="1">
      <c r="A26" s="170"/>
      <c r="B26" s="113" t="str">
        <f>QCI!B34</f>
        <v>9.</v>
      </c>
      <c r="C26" s="300" t="str">
        <f>QCI!C34</f>
        <v>INSTALAÇÕES ELÉTRICAS (SERVIÇOS E MATERIAIS)</v>
      </c>
      <c r="D26" s="300"/>
      <c r="E26" s="277">
        <f>QCI!F34</f>
        <v>0</v>
      </c>
      <c r="F26" s="277"/>
      <c r="G26" s="211"/>
      <c r="H26" s="211"/>
      <c r="I26" s="211"/>
      <c r="J26" s="211"/>
      <c r="K26" s="211"/>
      <c r="L26" s="211">
        <v>1</v>
      </c>
      <c r="M26" s="211"/>
      <c r="N26" s="211"/>
      <c r="O26" s="211"/>
      <c r="P26" s="211"/>
      <c r="Q26" s="211"/>
      <c r="R26" s="210" t="e">
        <f t="shared" si="0"/>
        <v>#DIV/0!</v>
      </c>
    </row>
    <row r="27" spans="1:18" s="168" customFormat="1" ht="12.75">
      <c r="A27" s="170"/>
      <c r="B27" s="113"/>
      <c r="C27" s="300"/>
      <c r="D27" s="300"/>
      <c r="E27" s="277"/>
      <c r="F27" s="277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0" t="e">
        <f t="shared" si="0"/>
        <v>#DIV/0!</v>
      </c>
    </row>
    <row r="28" spans="1:18" s="168" customFormat="1" ht="12.75" hidden="1">
      <c r="A28" s="170"/>
      <c r="B28" s="113"/>
      <c r="C28" s="289"/>
      <c r="D28" s="290"/>
      <c r="E28" s="287"/>
      <c r="F28" s="288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0" t="e">
        <f t="shared" si="0"/>
        <v>#DIV/0!</v>
      </c>
    </row>
    <row r="29" spans="1:18" s="168" customFormat="1" ht="12.75" hidden="1">
      <c r="A29" s="170"/>
      <c r="B29" s="113"/>
      <c r="C29" s="289"/>
      <c r="D29" s="290"/>
      <c r="E29" s="287"/>
      <c r="F29" s="288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0" t="e">
        <f t="shared" si="0"/>
        <v>#DIV/0!</v>
      </c>
    </row>
    <row r="30" spans="1:18" s="168" customFormat="1" ht="12.75" hidden="1">
      <c r="A30" s="170"/>
      <c r="B30" s="113"/>
      <c r="C30" s="289"/>
      <c r="D30" s="290"/>
      <c r="E30" s="287"/>
      <c r="F30" s="288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0" t="e">
        <f t="shared" si="0"/>
        <v>#DIV/0!</v>
      </c>
    </row>
    <row r="31" spans="1:18" ht="12.75" hidden="1">
      <c r="A31" s="170"/>
      <c r="B31" s="113"/>
      <c r="C31" s="289"/>
      <c r="D31" s="290"/>
      <c r="E31" s="287"/>
      <c r="F31" s="288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0" t="e">
        <f t="shared" si="0"/>
        <v>#DIV/0!</v>
      </c>
    </row>
    <row r="32" spans="1:18" ht="12.75" hidden="1">
      <c r="A32" s="170"/>
      <c r="B32" s="113"/>
      <c r="C32" s="289"/>
      <c r="D32" s="290"/>
      <c r="E32" s="287"/>
      <c r="F32" s="288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0" t="e">
        <f t="shared" si="0"/>
        <v>#DIV/0!</v>
      </c>
    </row>
    <row r="33" spans="1:18" s="168" customFormat="1" ht="12.75" hidden="1">
      <c r="A33" s="170"/>
      <c r="B33" s="113"/>
      <c r="C33" s="289"/>
      <c r="D33" s="290"/>
      <c r="E33" s="287"/>
      <c r="F33" s="288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0" t="e">
        <f t="shared" si="0"/>
        <v>#DIV/0!</v>
      </c>
    </row>
    <row r="34" spans="1:18" s="168" customFormat="1" ht="12.75" hidden="1">
      <c r="A34" s="170"/>
      <c r="B34" s="113"/>
      <c r="C34" s="289"/>
      <c r="D34" s="290"/>
      <c r="E34" s="287"/>
      <c r="F34" s="288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0" t="e">
        <f t="shared" si="0"/>
        <v>#DIV/0!</v>
      </c>
    </row>
    <row r="35" spans="1:18" s="168" customFormat="1" ht="12.75" hidden="1">
      <c r="A35" s="170"/>
      <c r="B35" s="113"/>
      <c r="C35" s="289"/>
      <c r="D35" s="290"/>
      <c r="E35" s="287"/>
      <c r="F35" s="288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0" t="e">
        <f t="shared" si="0"/>
        <v>#DIV/0!</v>
      </c>
    </row>
    <row r="36" spans="1:18" s="168" customFormat="1" ht="12.75" hidden="1">
      <c r="A36" s="170"/>
      <c r="B36" s="113"/>
      <c r="C36" s="289"/>
      <c r="D36" s="290"/>
      <c r="E36" s="287"/>
      <c r="F36" s="288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0" t="e">
        <f t="shared" si="0"/>
        <v>#DIV/0!</v>
      </c>
    </row>
    <row r="37" spans="1:18" s="168" customFormat="1" ht="12.75" hidden="1">
      <c r="A37" s="170"/>
      <c r="B37" s="113"/>
      <c r="C37" s="289"/>
      <c r="D37" s="290"/>
      <c r="E37" s="287"/>
      <c r="F37" s="288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0" t="e">
        <f t="shared" si="0"/>
        <v>#DIV/0!</v>
      </c>
    </row>
    <row r="38" spans="1:18" s="168" customFormat="1" ht="12.75" hidden="1">
      <c r="A38" s="170"/>
      <c r="B38" s="113"/>
      <c r="C38" s="289"/>
      <c r="D38" s="290"/>
      <c r="E38" s="287"/>
      <c r="F38" s="288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0" t="e">
        <f t="shared" si="0"/>
        <v>#DIV/0!</v>
      </c>
    </row>
    <row r="39" spans="1:18" s="168" customFormat="1" ht="12.75" hidden="1">
      <c r="A39" s="170"/>
      <c r="B39" s="113"/>
      <c r="C39" s="289"/>
      <c r="D39" s="290"/>
      <c r="E39" s="287"/>
      <c r="F39" s="288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0" t="e">
        <f t="shared" si="0"/>
        <v>#DIV/0!</v>
      </c>
    </row>
    <row r="40" spans="1:18" ht="12.75" hidden="1">
      <c r="A40" s="170"/>
      <c r="B40" s="113"/>
      <c r="C40" s="289"/>
      <c r="D40" s="290"/>
      <c r="E40" s="287"/>
      <c r="F40" s="288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0" t="e">
        <f t="shared" si="0"/>
        <v>#DIV/0!</v>
      </c>
    </row>
    <row r="41" spans="1:18" s="168" customFormat="1" ht="12.75" hidden="1">
      <c r="A41" s="170"/>
      <c r="B41" s="113"/>
      <c r="C41" s="289"/>
      <c r="D41" s="290"/>
      <c r="E41" s="287"/>
      <c r="F41" s="288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0" t="e">
        <f t="shared" si="0"/>
        <v>#DIV/0!</v>
      </c>
    </row>
    <row r="42" spans="1:18" s="168" customFormat="1" ht="12.75">
      <c r="A42" s="170"/>
      <c r="B42" s="113"/>
      <c r="C42" s="289"/>
      <c r="D42" s="290"/>
      <c r="E42" s="287"/>
      <c r="F42" s="288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0" t="e">
        <f t="shared" si="0"/>
        <v>#DIV/0!</v>
      </c>
    </row>
    <row r="43" spans="1:18" ht="12.75">
      <c r="A43" s="170"/>
      <c r="B43" s="115"/>
      <c r="C43" s="289"/>
      <c r="D43" s="290"/>
      <c r="E43" s="287"/>
      <c r="F43" s="288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0" t="e">
        <f t="shared" si="0"/>
        <v>#DIV/0!</v>
      </c>
    </row>
    <row r="44" spans="1:18" ht="12.75">
      <c r="A44" s="170"/>
      <c r="B44" s="116"/>
      <c r="C44" s="299"/>
      <c r="D44" s="299"/>
      <c r="E44" s="280"/>
      <c r="F44" s="280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0" t="e">
        <f t="shared" si="0"/>
        <v>#DIV/0!</v>
      </c>
    </row>
    <row r="45" spans="2:18" ht="12.75">
      <c r="B45" s="294" t="s">
        <v>88</v>
      </c>
      <c r="C45" s="294"/>
      <c r="D45" s="294"/>
      <c r="E45" s="297">
        <v>1</v>
      </c>
      <c r="F45" s="298"/>
      <c r="G45" s="213" t="e">
        <f>G46/$E$46</f>
        <v>#DIV/0!</v>
      </c>
      <c r="H45" s="213" t="e">
        <f aca="true" t="shared" si="1" ref="H45:Q45">H46/$E$46</f>
        <v>#DIV/0!</v>
      </c>
      <c r="I45" s="213" t="e">
        <f t="shared" si="1"/>
        <v>#DIV/0!</v>
      </c>
      <c r="J45" s="213" t="e">
        <f t="shared" si="1"/>
        <v>#DIV/0!</v>
      </c>
      <c r="K45" s="213" t="e">
        <f t="shared" si="1"/>
        <v>#DIV/0!</v>
      </c>
      <c r="L45" s="213" t="e">
        <f t="shared" si="1"/>
        <v>#DIV/0!</v>
      </c>
      <c r="M45" s="213" t="e">
        <f t="shared" si="1"/>
        <v>#DIV/0!</v>
      </c>
      <c r="N45" s="213" t="e">
        <f t="shared" si="1"/>
        <v>#DIV/0!</v>
      </c>
      <c r="O45" s="213" t="e">
        <f t="shared" si="1"/>
        <v>#DIV/0!</v>
      </c>
      <c r="P45" s="213" t="e">
        <f t="shared" si="1"/>
        <v>#DIV/0!</v>
      </c>
      <c r="Q45" s="213" t="e">
        <f t="shared" si="1"/>
        <v>#DIV/0!</v>
      </c>
      <c r="R45" s="291" t="e">
        <f>SUM(R18:R44)</f>
        <v>#DIV/0!</v>
      </c>
    </row>
    <row r="46" spans="2:18" ht="12.75">
      <c r="B46" s="294" t="s">
        <v>1</v>
      </c>
      <c r="C46" s="294"/>
      <c r="D46" s="294"/>
      <c r="E46" s="288">
        <f>SUM(E18:F44)</f>
        <v>0</v>
      </c>
      <c r="F46" s="268"/>
      <c r="G46" s="172">
        <f aca="true" t="shared" si="2" ref="G46:Q46">(G18*$E$18)+(G19*$E$19)+(G20*$E$20)+(G21*$E$21)+(G22*$E$22)+(G23*$E$23)+(G24*$E$24)+(G25*$E$25)+(G26*$E$26)+(G27*$E$27)+(G28*$E$28)+(G29*$E$29)+(G30*$E$30)+(G31*$E$31)+(G32*$E$32)+(G33*$E$33)+(G34*$E$34)+(G35*$E$35)+(G36*$E$36)+(G37*$E$37)+(G38*$E$38)+(G39*$E$39)+(G40*$E$40)+(G41*$E$41)+(G42*$E$42)</f>
        <v>0</v>
      </c>
      <c r="H46" s="172">
        <f t="shared" si="2"/>
        <v>0</v>
      </c>
      <c r="I46" s="172">
        <f t="shared" si="2"/>
        <v>0</v>
      </c>
      <c r="J46" s="172">
        <f t="shared" si="2"/>
        <v>0</v>
      </c>
      <c r="K46" s="172">
        <f t="shared" si="2"/>
        <v>0</v>
      </c>
      <c r="L46" s="172">
        <f t="shared" si="2"/>
        <v>0</v>
      </c>
      <c r="M46" s="172">
        <f t="shared" si="2"/>
        <v>0</v>
      </c>
      <c r="N46" s="172">
        <f t="shared" si="2"/>
        <v>0</v>
      </c>
      <c r="O46" s="172">
        <f t="shared" si="2"/>
        <v>0</v>
      </c>
      <c r="P46" s="172">
        <f t="shared" si="2"/>
        <v>0</v>
      </c>
      <c r="Q46" s="172">
        <f t="shared" si="2"/>
        <v>0</v>
      </c>
      <c r="R46" s="292"/>
    </row>
    <row r="47" spans="2:18" ht="12.75">
      <c r="B47" s="294" t="s">
        <v>87</v>
      </c>
      <c r="C47" s="294"/>
      <c r="D47" s="294"/>
      <c r="E47" s="295"/>
      <c r="F47" s="296"/>
      <c r="G47" s="214">
        <f>G46</f>
        <v>0</v>
      </c>
      <c r="H47" s="214">
        <f>H46+G47</f>
        <v>0</v>
      </c>
      <c r="I47" s="214">
        <f aca="true" t="shared" si="3" ref="I47:Q47">I46+H47</f>
        <v>0</v>
      </c>
      <c r="J47" s="214">
        <f t="shared" si="3"/>
        <v>0</v>
      </c>
      <c r="K47" s="214">
        <f t="shared" si="3"/>
        <v>0</v>
      </c>
      <c r="L47" s="214">
        <f t="shared" si="3"/>
        <v>0</v>
      </c>
      <c r="M47" s="214">
        <f t="shared" si="3"/>
        <v>0</v>
      </c>
      <c r="N47" s="214">
        <f t="shared" si="3"/>
        <v>0</v>
      </c>
      <c r="O47" s="214">
        <f t="shared" si="3"/>
        <v>0</v>
      </c>
      <c r="P47" s="214">
        <f t="shared" si="3"/>
        <v>0</v>
      </c>
      <c r="Q47" s="214">
        <f t="shared" si="3"/>
        <v>0</v>
      </c>
      <c r="R47" s="293"/>
    </row>
    <row r="53" spans="6:8" ht="12.75">
      <c r="F53" s="91" t="s">
        <v>90</v>
      </c>
      <c r="G53" s="62"/>
      <c r="H53" s="100"/>
    </row>
    <row r="54" spans="6:8" ht="12.75">
      <c r="F54" s="93" t="s">
        <v>92</v>
      </c>
      <c r="G54" s="99"/>
      <c r="H54" s="98"/>
    </row>
    <row r="55" spans="6:7" ht="12.75">
      <c r="F55" s="95"/>
      <c r="G55" s="36"/>
    </row>
    <row r="56" spans="6:7" ht="12.75">
      <c r="F56" s="95"/>
      <c r="G56" s="36"/>
    </row>
    <row r="57" spans="6:7" ht="12.75">
      <c r="F57" s="33"/>
      <c r="G57" s="66"/>
    </row>
    <row r="58" spans="6:7" ht="12.75">
      <c r="F58" s="66"/>
      <c r="G58" s="66"/>
    </row>
    <row r="59" spans="6:8" ht="12.75">
      <c r="F59" s="91" t="s">
        <v>91</v>
      </c>
      <c r="G59" s="62"/>
      <c r="H59" s="100"/>
    </row>
    <row r="60" spans="6:8" ht="12.75">
      <c r="F60" s="93" t="s">
        <v>36</v>
      </c>
      <c r="G60" s="99"/>
      <c r="H60" s="98"/>
    </row>
  </sheetData>
  <sheetProtection algorithmName="SHA-512" hashValue="DOQV7NMjLO9RfmvsjTs3SYGIXhov+b0JjNMPhluO5wH0LhO3eBNu0efdUjBRq5tueN8xmBsH7IGWjh/i3vv37g==" saltValue="nEcFgufpSGi3xnQaHWllbg==" spinCount="100000" sheet="1" objects="1" scenarios="1" selectLockedCells="1"/>
  <mergeCells count="79">
    <mergeCell ref="E36:F36"/>
    <mergeCell ref="E34:F34"/>
    <mergeCell ref="E35:F35"/>
    <mergeCell ref="E32:F32"/>
    <mergeCell ref="E17:F17"/>
    <mergeCell ref="E18:F18"/>
    <mergeCell ref="E19:F19"/>
    <mergeCell ref="E20:F20"/>
    <mergeCell ref="E21:F21"/>
    <mergeCell ref="C22:D22"/>
    <mergeCell ref="C23:D23"/>
    <mergeCell ref="C24:D24"/>
    <mergeCell ref="E23:F23"/>
    <mergeCell ref="E24:F24"/>
    <mergeCell ref="E22:F22"/>
    <mergeCell ref="C17:D17"/>
    <mergeCell ref="C18:D18"/>
    <mergeCell ref="C19:D19"/>
    <mergeCell ref="C20:D20"/>
    <mergeCell ref="C21:D21"/>
    <mergeCell ref="A2:R3"/>
    <mergeCell ref="A11:B11"/>
    <mergeCell ref="A12:B12"/>
    <mergeCell ref="A7:B7"/>
    <mergeCell ref="D7:E7"/>
    <mergeCell ref="F7:G7"/>
    <mergeCell ref="A8:B8"/>
    <mergeCell ref="A9:B9"/>
    <mergeCell ref="A10:B10"/>
    <mergeCell ref="A5:B5"/>
    <mergeCell ref="D5:E5"/>
    <mergeCell ref="F5:G5"/>
    <mergeCell ref="A6:B6"/>
    <mergeCell ref="D6:E6"/>
    <mergeCell ref="F6:G6"/>
    <mergeCell ref="C25:D25"/>
    <mergeCell ref="C26:D26"/>
    <mergeCell ref="C27:D27"/>
    <mergeCell ref="C35:D35"/>
    <mergeCell ref="E27:F27"/>
    <mergeCell ref="E28:F28"/>
    <mergeCell ref="E29:F29"/>
    <mergeCell ref="E30:F30"/>
    <mergeCell ref="E31:F31"/>
    <mergeCell ref="C30:D30"/>
    <mergeCell ref="C31:D31"/>
    <mergeCell ref="C32:D32"/>
    <mergeCell ref="A13:B13"/>
    <mergeCell ref="C36:D36"/>
    <mergeCell ref="E42:F42"/>
    <mergeCell ref="E41:F41"/>
    <mergeCell ref="C29:D29"/>
    <mergeCell ref="C28:D28"/>
    <mergeCell ref="C42:D42"/>
    <mergeCell ref="C41:D41"/>
    <mergeCell ref="C40:D40"/>
    <mergeCell ref="C39:D39"/>
    <mergeCell ref="C38:D38"/>
    <mergeCell ref="C37:D37"/>
    <mergeCell ref="E37:F37"/>
    <mergeCell ref="E25:F25"/>
    <mergeCell ref="E26:F26"/>
    <mergeCell ref="E40:F40"/>
    <mergeCell ref="E38:F38"/>
    <mergeCell ref="E39:F39"/>
    <mergeCell ref="C33:D33"/>
    <mergeCell ref="C34:D34"/>
    <mergeCell ref="R45:R47"/>
    <mergeCell ref="E33:F33"/>
    <mergeCell ref="B47:D47"/>
    <mergeCell ref="E47:F47"/>
    <mergeCell ref="E43:F43"/>
    <mergeCell ref="E44:F44"/>
    <mergeCell ref="E45:F45"/>
    <mergeCell ref="E46:F46"/>
    <mergeCell ref="B46:D46"/>
    <mergeCell ref="B45:D45"/>
    <mergeCell ref="C43:D43"/>
    <mergeCell ref="C44:D44"/>
  </mergeCells>
  <conditionalFormatting sqref="C18:C43">
    <cfRule type="expression" priority="13" dxfId="2" stopIfTrue="1">
      <formula>$J18=1</formula>
    </cfRule>
    <cfRule type="expression" priority="14" dxfId="1" stopIfTrue="1">
      <formula>$K18=2</formula>
    </cfRule>
    <cfRule type="expression" priority="15" dxfId="0" stopIfTrue="1">
      <formula>$K18=3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view="pageBreakPreview" zoomScale="60" workbookViewId="0" topLeftCell="A1">
      <selection activeCell="A1" sqref="A1:XFD1048576"/>
    </sheetView>
  </sheetViews>
  <sheetFormatPr defaultColWidth="9.140625" defaultRowHeight="12.75"/>
  <cols>
    <col min="1" max="1" width="9.421875" style="101" customWidth="1"/>
    <col min="2" max="2" width="57.00390625" style="101" customWidth="1"/>
    <col min="3" max="3" width="8.28125" style="101" customWidth="1"/>
    <col min="4" max="4" width="14.57421875" style="101" customWidth="1"/>
    <col min="5" max="5" width="17.421875" style="101" customWidth="1"/>
    <col min="6" max="6" width="17.28125" style="101" customWidth="1"/>
    <col min="7" max="7" width="15.57421875" style="101" customWidth="1"/>
    <col min="8" max="8" width="11.00390625" style="101" customWidth="1"/>
    <col min="9" max="9" width="6.00390625" style="101" customWidth="1"/>
    <col min="10" max="10" width="17.421875" style="101" customWidth="1"/>
    <col min="11" max="11" width="9.140625" style="101" customWidth="1"/>
    <col min="12" max="16384" width="9.140625" style="101" customWidth="1"/>
  </cols>
  <sheetData>
    <row r="2" ht="37.5" customHeight="1"/>
    <row r="3" spans="1:8" ht="12.75" customHeight="1">
      <c r="A3" s="304" t="s">
        <v>194</v>
      </c>
      <c r="B3" s="304"/>
      <c r="C3" s="304"/>
      <c r="D3" s="304"/>
      <c r="E3" s="304"/>
      <c r="F3" s="304"/>
      <c r="G3" s="304"/>
      <c r="H3" s="215"/>
    </row>
    <row r="4" spans="1:8" ht="15" customHeight="1">
      <c r="A4" s="304"/>
      <c r="B4" s="304"/>
      <c r="C4" s="304"/>
      <c r="D4" s="304"/>
      <c r="E4" s="304"/>
      <c r="F4" s="304"/>
      <c r="G4" s="304"/>
      <c r="H4" s="215"/>
    </row>
    <row r="5" spans="1:8" ht="49.5" customHeight="1">
      <c r="A5" s="216"/>
      <c r="B5" s="109"/>
      <c r="C5" s="217"/>
      <c r="D5" s="218"/>
      <c r="E5" s="219"/>
      <c r="F5" s="219"/>
      <c r="G5" s="219"/>
      <c r="H5" s="220"/>
    </row>
    <row r="6" spans="1:8" ht="15" customHeight="1">
      <c r="A6" s="216" t="s">
        <v>195</v>
      </c>
      <c r="B6" s="109"/>
      <c r="C6" s="217"/>
      <c r="D6" s="301" t="s">
        <v>375</v>
      </c>
      <c r="E6" s="301" t="s">
        <v>377</v>
      </c>
      <c r="F6" s="301" t="s">
        <v>374</v>
      </c>
      <c r="G6" s="301" t="s">
        <v>376</v>
      </c>
      <c r="H6" s="220"/>
    </row>
    <row r="7" spans="1:8" ht="15" customHeight="1">
      <c r="A7" s="216" t="s">
        <v>255</v>
      </c>
      <c r="B7" s="109"/>
      <c r="C7" s="217"/>
      <c r="D7" s="302"/>
      <c r="E7" s="302"/>
      <c r="F7" s="302"/>
      <c r="G7" s="302"/>
      <c r="H7" s="220"/>
    </row>
    <row r="8" spans="1:8" ht="15" customHeight="1">
      <c r="A8" s="221" t="s">
        <v>256</v>
      </c>
      <c r="B8" s="222"/>
      <c r="C8" s="223"/>
      <c r="D8" s="302"/>
      <c r="E8" s="302"/>
      <c r="F8" s="302"/>
      <c r="G8" s="302"/>
      <c r="H8" s="220"/>
    </row>
    <row r="9" spans="1:8" ht="15" customHeight="1">
      <c r="A9" s="224" t="s">
        <v>191</v>
      </c>
      <c r="B9" s="224" t="s">
        <v>192</v>
      </c>
      <c r="C9" s="224" t="s">
        <v>193</v>
      </c>
      <c r="D9" s="303"/>
      <c r="E9" s="303"/>
      <c r="F9" s="303"/>
      <c r="G9" s="303"/>
      <c r="H9" s="225"/>
    </row>
    <row r="10" spans="1:8" ht="15" customHeight="1">
      <c r="A10" s="224"/>
      <c r="B10" s="224"/>
      <c r="C10" s="224"/>
      <c r="D10" s="224"/>
      <c r="E10" s="224"/>
      <c r="F10" s="224"/>
      <c r="G10" s="224"/>
      <c r="H10" s="225"/>
    </row>
    <row r="11" spans="1:8" ht="15" customHeight="1">
      <c r="A11" s="226" t="s">
        <v>306</v>
      </c>
      <c r="B11" s="227" t="s">
        <v>204</v>
      </c>
      <c r="C11" s="226" t="s">
        <v>94</v>
      </c>
      <c r="D11" s="228">
        <f>ROUND((E11+F11+G11)/3,2)</f>
        <v>48.57</v>
      </c>
      <c r="E11" s="229">
        <v>51.2</v>
      </c>
      <c r="F11" s="229">
        <v>31.2</v>
      </c>
      <c r="G11" s="229">
        <v>63.3</v>
      </c>
      <c r="H11" s="230"/>
    </row>
    <row r="12" spans="1:8" ht="15" customHeight="1">
      <c r="A12" s="226" t="s">
        <v>307</v>
      </c>
      <c r="B12" s="45" t="s">
        <v>265</v>
      </c>
      <c r="C12" s="226" t="s">
        <v>94</v>
      </c>
      <c r="D12" s="228">
        <f aca="true" t="shared" si="0" ref="D12:D22">ROUND((E12+F12+G12)/3,2)</f>
        <v>140.7</v>
      </c>
      <c r="E12" s="229">
        <v>132.5</v>
      </c>
      <c r="F12" s="229">
        <v>164.3</v>
      </c>
      <c r="G12" s="229">
        <v>125.3</v>
      </c>
      <c r="H12" s="230"/>
    </row>
    <row r="13" spans="1:8" ht="22.5">
      <c r="A13" s="226" t="s">
        <v>308</v>
      </c>
      <c r="B13" s="45" t="s">
        <v>266</v>
      </c>
      <c r="C13" s="226" t="s">
        <v>94</v>
      </c>
      <c r="D13" s="228">
        <f t="shared" si="0"/>
        <v>5323.64</v>
      </c>
      <c r="E13" s="229">
        <v>4860.41</v>
      </c>
      <c r="F13" s="229">
        <v>5830.21</v>
      </c>
      <c r="G13" s="229">
        <v>5280.3</v>
      </c>
      <c r="H13" s="230"/>
    </row>
    <row r="14" spans="1:8" ht="22.5">
      <c r="A14" s="226" t="s">
        <v>309</v>
      </c>
      <c r="B14" s="45" t="s">
        <v>364</v>
      </c>
      <c r="C14" s="226" t="s">
        <v>96</v>
      </c>
      <c r="D14" s="228">
        <f t="shared" si="0"/>
        <v>33.83</v>
      </c>
      <c r="E14" s="229">
        <v>32.8</v>
      </c>
      <c r="F14" s="229">
        <v>33.5</v>
      </c>
      <c r="G14" s="229">
        <v>35.2</v>
      </c>
      <c r="H14" s="230"/>
    </row>
    <row r="15" spans="1:8" ht="15" customHeight="1">
      <c r="A15" s="226" t="s">
        <v>310</v>
      </c>
      <c r="B15" s="45" t="s">
        <v>144</v>
      </c>
      <c r="C15" s="226" t="s">
        <v>94</v>
      </c>
      <c r="D15" s="228">
        <f t="shared" si="0"/>
        <v>1165.63</v>
      </c>
      <c r="E15" s="229">
        <v>1285.3</v>
      </c>
      <c r="F15" s="229">
        <v>1386.3</v>
      </c>
      <c r="G15" s="229">
        <v>825.3</v>
      </c>
      <c r="H15" s="230"/>
    </row>
    <row r="16" spans="1:8" ht="15" customHeight="1">
      <c r="A16" s="226" t="s">
        <v>311</v>
      </c>
      <c r="B16" s="227" t="s">
        <v>228</v>
      </c>
      <c r="C16" s="226" t="s">
        <v>94</v>
      </c>
      <c r="D16" s="228">
        <f t="shared" si="0"/>
        <v>5066</v>
      </c>
      <c r="E16" s="229">
        <v>4800</v>
      </c>
      <c r="F16" s="229">
        <v>5198</v>
      </c>
      <c r="G16" s="229">
        <v>5200</v>
      </c>
      <c r="H16" s="230"/>
    </row>
    <row r="17" spans="1:8" ht="15" customHeight="1">
      <c r="A17" s="226" t="s">
        <v>312</v>
      </c>
      <c r="B17" s="227" t="s">
        <v>230</v>
      </c>
      <c r="C17" s="226" t="s">
        <v>94</v>
      </c>
      <c r="D17" s="228">
        <f t="shared" si="0"/>
        <v>1920.1</v>
      </c>
      <c r="E17" s="229">
        <v>2000</v>
      </c>
      <c r="F17" s="229">
        <v>1580</v>
      </c>
      <c r="G17" s="229">
        <v>2180.3</v>
      </c>
      <c r="H17" s="230"/>
    </row>
    <row r="18" spans="1:8" ht="22.5">
      <c r="A18" s="226" t="s">
        <v>313</v>
      </c>
      <c r="B18" s="45" t="s">
        <v>318</v>
      </c>
      <c r="C18" s="226" t="s">
        <v>94</v>
      </c>
      <c r="D18" s="228">
        <f t="shared" si="0"/>
        <v>2696.73</v>
      </c>
      <c r="E18" s="229">
        <v>2157.3</v>
      </c>
      <c r="F18" s="229">
        <v>3102.3</v>
      </c>
      <c r="G18" s="229">
        <v>2830.6</v>
      </c>
      <c r="H18" s="230"/>
    </row>
    <row r="19" spans="1:8" ht="22.5">
      <c r="A19" s="226" t="s">
        <v>314</v>
      </c>
      <c r="B19" s="45" t="s">
        <v>346</v>
      </c>
      <c r="C19" s="226" t="s">
        <v>94</v>
      </c>
      <c r="D19" s="228">
        <f t="shared" si="0"/>
        <v>2574.44</v>
      </c>
      <c r="E19" s="229">
        <v>3195.36</v>
      </c>
      <c r="F19" s="229">
        <v>2134.04</v>
      </c>
      <c r="G19" s="229">
        <v>2393.92</v>
      </c>
      <c r="H19" s="230"/>
    </row>
    <row r="20" spans="1:8" ht="22.5">
      <c r="A20" s="226" t="s">
        <v>315</v>
      </c>
      <c r="B20" s="45" t="s">
        <v>347</v>
      </c>
      <c r="C20" s="226" t="s">
        <v>94</v>
      </c>
      <c r="D20" s="228">
        <f t="shared" si="0"/>
        <v>1006.87</v>
      </c>
      <c r="E20" s="229">
        <v>1000</v>
      </c>
      <c r="F20" s="229">
        <v>985.3</v>
      </c>
      <c r="G20" s="229">
        <v>1035.3</v>
      </c>
      <c r="H20" s="230"/>
    </row>
    <row r="21" spans="1:8" ht="22.5">
      <c r="A21" s="226" t="s">
        <v>316</v>
      </c>
      <c r="B21" s="45" t="s">
        <v>348</v>
      </c>
      <c r="C21" s="226" t="s">
        <v>94</v>
      </c>
      <c r="D21" s="228">
        <f t="shared" si="0"/>
        <v>2948.35</v>
      </c>
      <c r="E21" s="229">
        <v>3599.41</v>
      </c>
      <c r="F21" s="229">
        <v>2492.6</v>
      </c>
      <c r="G21" s="229">
        <v>2753.03</v>
      </c>
      <c r="H21" s="230"/>
    </row>
    <row r="22" spans="1:8" ht="22.5">
      <c r="A22" s="226" t="s">
        <v>317</v>
      </c>
      <c r="B22" s="45" t="s">
        <v>349</v>
      </c>
      <c r="C22" s="226" t="s">
        <v>94</v>
      </c>
      <c r="D22" s="228">
        <f t="shared" si="0"/>
        <v>1561.13</v>
      </c>
      <c r="E22" s="229">
        <v>1580.2</v>
      </c>
      <c r="F22" s="229">
        <v>1483.2</v>
      </c>
      <c r="G22" s="229">
        <v>1620</v>
      </c>
      <c r="H22" s="230"/>
    </row>
    <row r="23" spans="1:8" s="170" customFormat="1" ht="12.75">
      <c r="A23" s="226"/>
      <c r="B23" s="227"/>
      <c r="C23" s="226"/>
      <c r="D23" s="229"/>
      <c r="E23" s="229"/>
      <c r="F23" s="229"/>
      <c r="G23" s="229"/>
      <c r="H23" s="230"/>
    </row>
    <row r="24" spans="1:8" s="170" customFormat="1" ht="12.75">
      <c r="A24" s="226"/>
      <c r="B24" s="156"/>
      <c r="C24" s="226"/>
      <c r="D24" s="229"/>
      <c r="E24" s="229"/>
      <c r="F24" s="229"/>
      <c r="G24" s="229"/>
      <c r="H24" s="230"/>
    </row>
    <row r="25" spans="1:8" ht="12.75">
      <c r="A25" s="226"/>
      <c r="B25" s="227"/>
      <c r="C25" s="226"/>
      <c r="D25" s="231"/>
      <c r="E25" s="229"/>
      <c r="F25" s="229"/>
      <c r="G25" s="229"/>
      <c r="H25" s="230"/>
    </row>
    <row r="26" spans="1:8" ht="12.75">
      <c r="A26" s="226"/>
      <c r="B26" s="227"/>
      <c r="C26" s="226"/>
      <c r="D26" s="231"/>
      <c r="E26" s="229"/>
      <c r="F26" s="229"/>
      <c r="G26" s="229"/>
      <c r="H26" s="230"/>
    </row>
    <row r="27" ht="12.75">
      <c r="B27" s="127"/>
    </row>
    <row r="28" ht="12.75">
      <c r="B28" s="127"/>
    </row>
    <row r="29" ht="12.75">
      <c r="B29" s="127"/>
    </row>
    <row r="30" spans="2:8" ht="12.75">
      <c r="B30" s="127"/>
      <c r="C30" s="91" t="s">
        <v>90</v>
      </c>
      <c r="D30" s="97"/>
      <c r="E30" s="120"/>
      <c r="F30" s="109"/>
      <c r="G30" s="109"/>
      <c r="H30" s="109"/>
    </row>
    <row r="31" spans="2:4" ht="12.75">
      <c r="B31" s="127"/>
      <c r="C31" s="93" t="s">
        <v>92</v>
      </c>
      <c r="D31" s="119"/>
    </row>
    <row r="32" spans="2:4" ht="12.75">
      <c r="B32" s="127"/>
      <c r="C32" s="95"/>
      <c r="D32" s="36"/>
    </row>
    <row r="33" spans="2:4" ht="12.75">
      <c r="B33" s="127"/>
      <c r="C33" s="95"/>
      <c r="D33" s="36"/>
    </row>
    <row r="34" spans="2:4" ht="12.75">
      <c r="B34" s="127"/>
      <c r="C34" s="33"/>
      <c r="D34" s="66"/>
    </row>
    <row r="35" spans="3:4" ht="12.75">
      <c r="C35" s="66"/>
      <c r="D35" s="66"/>
    </row>
    <row r="36" spans="3:8" ht="12.75">
      <c r="C36" s="91" t="s">
        <v>91</v>
      </c>
      <c r="D36" s="97"/>
      <c r="E36" s="120"/>
      <c r="F36" s="109"/>
      <c r="G36" s="109"/>
      <c r="H36" s="109"/>
    </row>
    <row r="37" spans="3:4" ht="12.75">
      <c r="C37" s="93" t="s">
        <v>36</v>
      </c>
      <c r="D37" s="119"/>
    </row>
  </sheetData>
  <sheetProtection algorithmName="SHA-512" hashValue="y8Y3+DM3Mp4uopwSC3svl8u2HYyLsJNk/JDfXqj0/I7Cp85tvy7OLHUlAaIFXdkLaUOjO0tTPUzA+q5flwxUCA==" saltValue="CNsI3BgTh1QW65dE9xXsZw==" spinCount="100000" sheet="1" objects="1" scenarios="1" selectLockedCells="1"/>
  <autoFilter ref="A6:B69"/>
  <mergeCells count="5">
    <mergeCell ref="E6:E9"/>
    <mergeCell ref="D6:D9"/>
    <mergeCell ref="F6:F9"/>
    <mergeCell ref="A3:G4"/>
    <mergeCell ref="G6:G9"/>
  </mergeCells>
  <conditionalFormatting sqref="B12">
    <cfRule type="expression" priority="13" dxfId="2" stopIfTrue="1">
      <formula>#REF!=1</formula>
    </cfRule>
    <cfRule type="expression" priority="14" dxfId="1" stopIfTrue="1">
      <formula>#REF!=2</formula>
    </cfRule>
    <cfRule type="expression" priority="15" dxfId="0" stopIfTrue="1">
      <formula>#REF!=3</formula>
    </cfRule>
  </conditionalFormatting>
  <conditionalFormatting sqref="B18:B22">
    <cfRule type="expression" priority="1" dxfId="2" stopIfTrue="1">
      <formula>#REF!=1</formula>
    </cfRule>
    <cfRule type="expression" priority="2" dxfId="1" stopIfTrue="1">
      <formula>#REF!=2</formula>
    </cfRule>
    <cfRule type="expression" priority="3" dxfId="0" stopIfTrue="1">
      <formula>#REF!=3</formula>
    </cfRule>
  </conditionalFormatting>
  <conditionalFormatting sqref="B13">
    <cfRule type="expression" priority="10" dxfId="2" stopIfTrue="1">
      <formula>#REF!=1</formula>
    </cfRule>
    <cfRule type="expression" priority="11" dxfId="1" stopIfTrue="1">
      <formula>#REF!=2</formula>
    </cfRule>
    <cfRule type="expression" priority="12" dxfId="0" stopIfTrue="1">
      <formula>#REF!=3</formula>
    </cfRule>
  </conditionalFormatting>
  <conditionalFormatting sqref="B14">
    <cfRule type="expression" priority="7" dxfId="2" stopIfTrue="1">
      <formula>#REF!=1</formula>
    </cfRule>
    <cfRule type="expression" priority="8" dxfId="1" stopIfTrue="1">
      <formula>#REF!=2</formula>
    </cfRule>
    <cfRule type="expression" priority="9" dxfId="0" stopIfTrue="1">
      <formula>#REF!=3</formula>
    </cfRule>
  </conditionalFormatting>
  <conditionalFormatting sqref="B15">
    <cfRule type="expression" priority="4" dxfId="2" stopIfTrue="1">
      <formula>#REF!=1</formula>
    </cfRule>
    <cfRule type="expression" priority="5" dxfId="1" stopIfTrue="1">
      <formula>#REF!=2</formula>
    </cfRule>
    <cfRule type="expression" priority="6" dxfId="0" stopIfTrue="1">
      <formula>#REF!=3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3:P18"/>
  <sheetViews>
    <sheetView workbookViewId="0" topLeftCell="C1">
      <selection activeCell="M28" sqref="M28"/>
    </sheetView>
  </sheetViews>
  <sheetFormatPr defaultColWidth="9.140625" defaultRowHeight="12.75"/>
  <cols>
    <col min="10" max="10" width="10.140625" style="0" bestFit="1" customWidth="1"/>
    <col min="14" max="14" width="10.140625" style="0" bestFit="1" customWidth="1"/>
    <col min="16" max="16" width="10.140625" style="0" bestFit="1" customWidth="1"/>
  </cols>
  <sheetData>
    <row r="13" spans="10:16" ht="12.75">
      <c r="J13" s="52"/>
      <c r="P13" s="52"/>
    </row>
    <row r="18" spans="10:14" ht="12.75">
      <c r="J18" s="52"/>
      <c r="N18" s="52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2019-02-25T13:51:42Z</cp:lastPrinted>
  <dcterms:created xsi:type="dcterms:W3CDTF">2006-10-10T19:21:35Z</dcterms:created>
  <dcterms:modified xsi:type="dcterms:W3CDTF">2019-02-25T13:52:50Z</dcterms:modified>
  <cp:category/>
  <cp:version/>
  <cp:contentType/>
  <cp:contentStatus/>
</cp:coreProperties>
</file>