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5"/>
  </bookViews>
  <sheets>
    <sheet name="P. BDI-mat" sheetId="1" r:id="rId1"/>
    <sheet name="P. BDI-Serv" sheetId="2" r:id="rId2"/>
    <sheet name="QCI" sheetId="3" r:id="rId3"/>
    <sheet name="Orçamento" sheetId="4" r:id="rId4"/>
    <sheet name="CRONO MORADIAS 08-08-07" sheetId="5" state="hidden" r:id="rId5"/>
    <sheet name="CRON" sheetId="6" r:id="rId6"/>
  </sheets>
  <definedNames>
    <definedName name="_xlnm.Print_Area" localSheetId="5">'CRON'!$A$2:$P$47</definedName>
    <definedName name="_xlnm.Print_Area" localSheetId="4">'CRONO MORADIAS 08-08-07'!$A$1:$P$36</definedName>
    <definedName name="_xlnm.Print_Area" localSheetId="3">'Orçamento'!$A$2:$H$136</definedName>
    <definedName name="_xlnm.Print_Area" localSheetId="0">'P. BDI-mat'!$A$2:$F$46</definedName>
    <definedName name="_xlnm.Print_Area" localSheetId="1">'P. BDI-Serv'!$A$2:$F$48</definedName>
    <definedName name="_xlnm.Print_Area" localSheetId="2">'QCI'!$A$2:$H$53</definedName>
  </definedNames>
  <calcPr fullCalcOnLoad="1"/>
</workbook>
</file>

<file path=xl/sharedStrings.xml><?xml version="1.0" encoding="utf-8"?>
<sst xmlns="http://schemas.openxmlformats.org/spreadsheetml/2006/main" count="538" uniqueCount="332">
  <si>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</si>
  <si>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</si>
  <si>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</si>
  <si>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</si>
  <si>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</si>
  <si>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</si>
  <si>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</si>
  <si>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</si>
  <si>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</si>
  <si>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</si>
  <si>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</si>
  <si>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</si>
  <si>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</si>
  <si>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</si>
  <si>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</si>
  <si>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</si>
  <si>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</si>
  <si>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</si>
  <si>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</si>
  <si>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</si>
  <si>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</si>
  <si>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</si>
  <si>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</si>
  <si>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</si>
  <si>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</si>
  <si>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</si>
  <si>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</si>
  <si>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</si>
  <si>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</si>
  <si>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</si>
  <si>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</si>
  <si>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</si>
  <si>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</si>
  <si>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</si>
  <si>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</si>
  <si>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</si>
  <si>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</si>
  <si>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</si>
  <si>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</si>
  <si>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</si>
  <si>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</si>
  <si>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</si>
  <si>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</si>
  <si>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</si>
  <si>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</si>
  <si>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</si>
  <si>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</si>
  <si>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</si>
  <si>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</si>
  <si>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</si>
  <si>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</si>
  <si>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</si>
  <si>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</si>
  <si>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</si>
  <si>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</si>
  <si>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</si>
  <si>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</si>
  <si>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</si>
  <si>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</si>
  <si>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</si>
  <si>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</si>
  <si>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</si>
  <si>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</si>
  <si>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</si>
  <si>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</si>
  <si>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</si>
  <si>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</si>
  <si>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</si>
  <si>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</si>
  <si>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</si>
  <si>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.1</t>
  </si>
  <si>
    <t>.2</t>
  </si>
  <si>
    <t>ITEM 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</si>
  <si>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</si>
  <si>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</si>
  <si>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</si>
  <si>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</si>
  <si>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</si>
  <si>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</si>
  <si>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</si>
  <si>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</si>
  <si>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</si>
  <si>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</si>
  <si>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</si>
  <si>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</si>
  <si>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</si>
  <si>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</si>
  <si>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</si>
  <si>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</si>
  <si>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</si>
  <si>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</si>
  <si>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</si>
  <si>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</si>
  <si>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</si>
  <si>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</si>
  <si>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</si>
  <si>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</si>
  <si>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</si>
  <si>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</si>
  <si>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</si>
  <si>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</si>
  <si>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</si>
  <si>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</si>
  <si>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</si>
  <si>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</si>
  <si>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</si>
  <si>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</si>
  <si>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</si>
  <si>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</si>
  <si>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</si>
  <si>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</si>
  <si>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</si>
  <si>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</si>
  <si>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</si>
  <si>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</si>
  <si>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</si>
  <si>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</si>
  <si>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M</t>
  </si>
  <si>
    <t>UN</t>
  </si>
  <si>
    <t>UN.</t>
  </si>
  <si>
    <t>SALAS DE AULA</t>
  </si>
  <si>
    <t>MATERIAIS</t>
  </si>
  <si>
    <t>MÃO DE OBRA</t>
  </si>
  <si>
    <t>ISOL.C/PINO UNIVER. 15KV POLIMERICO</t>
  </si>
  <si>
    <t>CHAVE FUS. DSTB,TIPO C,15KV C/PF. PORCELANA</t>
  </si>
  <si>
    <t xml:space="preserve">ESPACADOR RD 15KV COM ANEL </t>
  </si>
  <si>
    <t>CJ</t>
  </si>
  <si>
    <t xml:space="preserve">ISOLADOR ROLDANA </t>
  </si>
  <si>
    <t xml:space="preserve">ALCA ESTAI 6.4MM </t>
  </si>
  <si>
    <t>FIO ACO-COBRE 16 MM2</t>
  </si>
  <si>
    <t>KG</t>
  </si>
  <si>
    <t>SAPATILHA</t>
  </si>
  <si>
    <t xml:space="preserve">GANCHO-OLHAL </t>
  </si>
  <si>
    <t xml:space="preserve">ARMACAO SEC. COM 1 ESTRIBO </t>
  </si>
  <si>
    <t xml:space="preserve">PARA-RAIOS - 15KV - 5KA DISTRIBUICAO </t>
  </si>
  <si>
    <t xml:space="preserve">BRACO ANTI-BALANCO 35KV ESPACADOR </t>
  </si>
  <si>
    <t>HASTE ATERR. ACO-COBRE 2.4 M</t>
  </si>
  <si>
    <t>CRUZETA DE CONCRETO RETANG. 2.0m 250DAN</t>
  </si>
  <si>
    <t xml:space="preserve">MAO FRANCESA PLANA 619MM </t>
  </si>
  <si>
    <t>ISOLADOR DE ANC. 15KV- BASTAO POLIMERICO</t>
  </si>
  <si>
    <t>PARAFUSO CABECA QUAD.125MM</t>
  </si>
  <si>
    <t xml:space="preserve">PARAFUSO CABECA QUAD.200MM </t>
  </si>
  <si>
    <t>PARAFUSO CABECA QUAD.250MM</t>
  </si>
  <si>
    <t xml:space="preserve">PARAFUSO CABECA QUAD.300MM </t>
  </si>
  <si>
    <t xml:space="preserve">PARAFUSO ROSCA DUPLA 150MM </t>
  </si>
  <si>
    <t xml:space="preserve">PARAFUSO ROSCA DUPLA 250MM </t>
  </si>
  <si>
    <t xml:space="preserve">PARAFUSO ROSCA DUPLA 300MM </t>
  </si>
  <si>
    <t xml:space="preserve">PARAFUSO ROSCA DUPLA 350MM </t>
  </si>
  <si>
    <t xml:space="preserve">PARAFUSO CABECA ABAUL. 45MM </t>
  </si>
  <si>
    <t xml:space="preserve">PARAFUSO CABECA ABAUL. 70MM </t>
  </si>
  <si>
    <t xml:space="preserve">ARRUELA QUADRADA </t>
  </si>
  <si>
    <t xml:space="preserve">PORCA-OLHAL </t>
  </si>
  <si>
    <t xml:space="preserve">MANILHA-SAPATILHA </t>
  </si>
  <si>
    <t xml:space="preserve">PLACA DE CONCRETO 1000MM </t>
  </si>
  <si>
    <t xml:space="preserve">LACO TOPO CA 2 AWG </t>
  </si>
  <si>
    <t xml:space="preserve">CONECT.TERM. COMP. CA CAA 2 AWG 1F </t>
  </si>
  <si>
    <t>ESTRIBO CONECTOR DERIV. CUNHA AL 2 CA/CAA</t>
  </si>
  <si>
    <t xml:space="preserve">GRAMPO ANCORA. P/CABO 02 XLPE 15KV </t>
  </si>
  <si>
    <t xml:space="preserve">CONECTOR DER. LV COBRE 25 A 95MM2 </t>
  </si>
  <si>
    <t>CONECT.CUNHA 4CA-CAA / 4CA-CAA OU 6,4MM X 6,4MM</t>
  </si>
  <si>
    <t>CONECTOR,ATERRAMENTO CUNHA; FIO 16 / HASTE 1/2</t>
  </si>
  <si>
    <t>CONECTOR,ATERRAMENTO CUNHA;FIO 16/FIO 16</t>
  </si>
  <si>
    <t>PROTETOR DE BUCHA AT DE TRAFO 15KV</t>
  </si>
  <si>
    <t xml:space="preserve">COBERTURA PROTETORA 15KV </t>
  </si>
  <si>
    <t>FIO DE ALUMINIO COBERTO P/AMARRACAO</t>
  </si>
  <si>
    <t>BRACO TIPO L 34.5KV P/ REDE COMPACTA</t>
  </si>
  <si>
    <t xml:space="preserve">PERFIL U PARA REDE COMPCTA PROTEG. </t>
  </si>
  <si>
    <t>ESTRIBO PARA ESPACADOR LOSANGULAR</t>
  </si>
  <si>
    <t xml:space="preserve">CONECT.TERM. COMP. COBRE 16MM2 1F </t>
  </si>
  <si>
    <t xml:space="preserve">CABO DE ALUM. COBERTO 15KV 35MM </t>
  </si>
  <si>
    <t>CORDOALHA DE ACO SM 6,4MM</t>
  </si>
  <si>
    <t>POSTE DUPLO T D/150/10,5M</t>
  </si>
  <si>
    <t>POSTE DUPLO T B/600/12,0M</t>
  </si>
  <si>
    <t xml:space="preserve">POSTE DUPLO T B-1,5/1000/12M </t>
  </si>
  <si>
    <t xml:space="preserve">CABO DE COBRE COBERTO 16MM2 / 15KV </t>
  </si>
  <si>
    <t>SUPORTE TRANSF. DT 230X125MM</t>
  </si>
  <si>
    <t>US</t>
  </si>
  <si>
    <t>TP-XXX/2019</t>
  </si>
  <si>
    <t>BDI - Bonificações e Despesas Indiretas (Materias)</t>
  </si>
  <si>
    <t xml:space="preserve">BDI - Materias </t>
  </si>
  <si>
    <t xml:space="preserve">BDI -  Serviços </t>
  </si>
  <si>
    <t>ALCA PRE-FORMADA CA-CAA 2 AWG</t>
  </si>
  <si>
    <t xml:space="preserve">ALCA PRE-FORMADA CA-CAA 2/0 AWG </t>
  </si>
  <si>
    <t xml:space="preserve">ALCA ESTAI 9.5MM </t>
  </si>
  <si>
    <t xml:space="preserve">ALCA DE SERVICO CAA 6 AWG </t>
  </si>
  <si>
    <t xml:space="preserve">CABO CA 2 AWG </t>
  </si>
  <si>
    <t>CORDOALHA DE ACO HS 9,5MM</t>
  </si>
  <si>
    <t>CONECT. DER. CUNHA TIPO D IP E RAMAL</t>
  </si>
  <si>
    <t>CONECT. CUNHA 20CA-CAA / 2CA_E 9,5/ 9,5MM</t>
  </si>
  <si>
    <t>CONECT. CUNHA RAMAL 20CA / 16MM - 6 AWG</t>
  </si>
  <si>
    <t>CONECT. CUNHA 20CA/25MM-4 AWG</t>
  </si>
  <si>
    <t>CONECT.CUNH 20CA-CAA/20CA E 40CA-CAA/2CA</t>
  </si>
  <si>
    <t>POSTE DUPLO T B/300/10,5M</t>
  </si>
  <si>
    <t>POSTE DUPLO T B/600/10,5M</t>
  </si>
  <si>
    <t>POSTE DUPLO T B/300/12,0M</t>
  </si>
  <si>
    <t xml:space="preserve">POSTE DUPLO T B-1,5/1000/10,5M </t>
  </si>
  <si>
    <t>CABO DE ALUM. DUPLEX 16MM2</t>
  </si>
  <si>
    <t>CABO DE ALUM. TRIPLEX 16MM2</t>
  </si>
  <si>
    <t>CABO DE ALUM. TRIPLEX 35 MM2</t>
  </si>
  <si>
    <t>CABO DE ALUM. QUADRUPLEX 70 MM2</t>
  </si>
  <si>
    <t>CABO DE ALUM. QUADRUPLEX 25MM2</t>
  </si>
  <si>
    <t>CABO DE ALUM. QUADRUPLEX 35MM2</t>
  </si>
  <si>
    <t xml:space="preserve">PARAFUSO CABECA QUAD.40MM </t>
  </si>
  <si>
    <t xml:space="preserve">PARAFUSO CABECA QUAD.350MM </t>
  </si>
  <si>
    <t xml:space="preserve">PARAFUSO ROSCA DUPLA 200MM </t>
  </si>
  <si>
    <t xml:space="preserve">PARAFUSO ROSCA DUPLA 400MM </t>
  </si>
  <si>
    <t xml:space="preserve">PARAFUSO ROSCA DUPLA 450MM </t>
  </si>
  <si>
    <t xml:space="preserve">LACO DE TOPO CA E CAA 2/0 AWG </t>
  </si>
  <si>
    <t>CONECTOR TERMINAL COMPRESSAO 16MM MULTIP</t>
  </si>
  <si>
    <t>CONECTOR TERMINAL 2/0 AWG;CA/CAA/ 70MM 2 FUROS</t>
  </si>
  <si>
    <t>CONECTOR PERFURANTE 16-70 X 6-35 (MÉDIO)</t>
  </si>
  <si>
    <t>CONECTOR PERFURANTE 35-70 X 35-70 (GRANDE)</t>
  </si>
  <si>
    <t>CONECTOR PERFURANTE 50-120 X 6-35</t>
  </si>
  <si>
    <t>CONECT.CUNHA. 2CA-35MM/ 2CA E 9MM/ 6,4MM</t>
  </si>
  <si>
    <t xml:space="preserve">CINTA PLASTICA AUTO TRAVANTE. </t>
  </si>
  <si>
    <t xml:space="preserve">FIXADOR DE PERFIL U </t>
  </si>
  <si>
    <t>ESPACADOR P/CRUZAMENTO AEREO 15 KV</t>
  </si>
  <si>
    <t xml:space="preserve">BRACO C/ GRAMPO SUSPENSAO 52MM. </t>
  </si>
  <si>
    <t>ALCA DE SERVICO 35MM CA/CAA/CAL</t>
  </si>
  <si>
    <t>LUVA DE EMENDA CA 2 AWG</t>
  </si>
  <si>
    <t>CONECT. CUNHA RAMAL 20CA / 50MM - 10AWG</t>
  </si>
  <si>
    <t>LACO PRE-FORMADO ROLDANA CA 2 AWG</t>
  </si>
  <si>
    <t>GRAMPO ANCORA. 20 P/ CABO XLPE 15KV</t>
  </si>
  <si>
    <t xml:space="preserve">CONECT. CUNHA 2CA /4CAA - 4CA </t>
  </si>
  <si>
    <t xml:space="preserve">LUMINÁRIAS LM-03 VAPOR DE SÓDIO 250W </t>
  </si>
  <si>
    <t>REF. COPEL</t>
  </si>
  <si>
    <t>BRAÇO TIPO BR-2</t>
  </si>
  <si>
    <t>REATOR VAPOR DE SODIO 400WC/BASE</t>
  </si>
  <si>
    <t xml:space="preserve">RELE FOTO ELETRONICO </t>
  </si>
  <si>
    <t>FIO FLEXIVEL 2,5MM</t>
  </si>
  <si>
    <t xml:space="preserve">EX. DE RELOCAÇÃO DE RELE ELETRICA </t>
  </si>
  <si>
    <t>Av. Rio Grande do Sul Esquina Com Rua Mario de Barros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</si>
  <si>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</si>
  <si>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</si>
  <si>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</si>
  <si>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</si>
  <si>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</si>
  <si>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</si>
  <si>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</si>
  <si>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</si>
  <si>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</si>
  <si>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</si>
  <si>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</si>
  <si>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</si>
  <si>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</si>
  <si>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</si>
  <si>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</si>
  <si>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</si>
  <si>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</si>
  <si>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</si>
  <si>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</si>
  <si>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</si>
  <si>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</si>
  <si>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</si>
  <si>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</si>
  <si>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</si>
  <si>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</si>
  <si>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</si>
  <si>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</si>
  <si>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</si>
  <si>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</si>
  <si>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</si>
  <si>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</si>
  <si>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</si>
  <si>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</si>
  <si>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</si>
  <si>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</si>
  <si>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</si>
  <si>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</si>
  <si>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</si>
  <si>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</si>
  <si>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</si>
  <si>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</si>
  <si>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</si>
  <si>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</si>
  <si>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</si>
  <si>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</si>
  <si>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</si>
  <si>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</si>
  <si>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</si>
  <si>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</si>
  <si>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</si>
  <si>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</si>
  <si>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</si>
  <si>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</si>
  <si>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</si>
  <si>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</si>
  <si>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</si>
  <si>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</si>
  <si>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</si>
  <si>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</si>
  <si>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</si>
  <si>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</si>
  <si>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</si>
  <si>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</si>
  <si>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</si>
  <si>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</si>
  <si>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</si>
  <si>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</si>
  <si>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</si>
  <si>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</si>
  <si>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</si>
  <si>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</si>
  <si>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</si>
  <si>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</si>
  <si>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</si>
  <si>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</si>
  <si>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</si>
  <si>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</si>
  <si>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</si>
  <si>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</si>
  <si>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</si>
  <si>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</si>
  <si>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</si>
  <si>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</si>
  <si>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</si>
  <si>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</si>
  <si>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</si>
  <si>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</si>
  <si>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</si>
  <si>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</si>
  <si>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</si>
  <si>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</si>
  <si>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</si>
  <si>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</si>
  <si>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</si>
  <si>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</si>
  <si>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</si>
  <si>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</si>
  <si>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</si>
  <si>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</si>
  <si>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2.1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</si>
</sst>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"/>
    <numFmt numFmtId="184" formatCode="0.0"/>
    <numFmt numFmtId="185" formatCode="###,###,##0.0"/>
    <numFmt numFmtId="186" formatCode="###,###,##0.000"/>
    <numFmt numFmtId="187" formatCode="###,###,##0.0000"/>
    <numFmt numFmtId="188" formatCode="###,###,##0.00000"/>
    <numFmt numFmtId="189" formatCode="###,###,##0.000000"/>
    <numFmt numFmtId="190" formatCode="[$-416]dddd\,\ d&quot; de &quot;mmmm&quot; de &quot;yyyy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2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2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2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2" applyNumberFormat="1" applyFont="1" applyFill="1" applyBorder="1" applyAlignment="1">
      <alignment horizontal="left"/>
    </xf>
    <xf numFmtId="10" fontId="7" fillId="0" borderId="10" xfId="52" applyNumberFormat="1" applyFont="1" applyFill="1" applyBorder="1" applyAlignment="1">
      <alignment horizontal="left"/>
    </xf>
    <xf numFmtId="10" fontId="7" fillId="0" borderId="10" xfId="52" applyNumberFormat="1" applyFont="1" applyBorder="1" applyAlignment="1">
      <alignment horizontal="left"/>
    </xf>
    <xf numFmtId="10" fontId="7" fillId="0" borderId="17" xfId="52" applyNumberFormat="1" applyFont="1" applyBorder="1" applyAlignment="1">
      <alignment horizontal="left"/>
    </xf>
    <xf numFmtId="10" fontId="7" fillId="0" borderId="17" xfId="52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2" applyNumberFormat="1" applyFont="1" applyFill="1" applyBorder="1" applyAlignment="1">
      <alignment horizontal="left"/>
    </xf>
    <xf numFmtId="10" fontId="7" fillId="33" borderId="17" xfId="52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2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2" applyNumberFormat="1" applyFont="1" applyFill="1" applyBorder="1" applyAlignment="1">
      <alignment horizontal="left"/>
    </xf>
    <xf numFmtId="10" fontId="6" fillId="33" borderId="20" xfId="52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2" applyNumberFormat="1" applyFont="1" applyFill="1" applyBorder="1" applyAlignment="1">
      <alignment/>
    </xf>
    <xf numFmtId="10" fontId="7" fillId="35" borderId="17" xfId="5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1" fontId="2" fillId="0" borderId="25" xfId="0" applyNumberFormat="1" applyFont="1" applyFill="1" applyBorder="1" applyAlignment="1" applyProtection="1">
      <alignment horizontal="right"/>
      <protection/>
    </xf>
    <xf numFmtId="0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10" fontId="10" fillId="36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 locked="0"/>
    </xf>
    <xf numFmtId="14" fontId="2" fillId="36" borderId="24" xfId="0" applyNumberFormat="1" applyFont="1" applyFill="1" applyBorder="1" applyAlignment="1" applyProtection="1">
      <alignment horizontal="left" vertical="center" indent="2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44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 locked="0"/>
    </xf>
    <xf numFmtId="1" fontId="2" fillId="36" borderId="46" xfId="0" applyNumberFormat="1" applyFont="1" applyFill="1" applyBorder="1" applyAlignment="1" applyProtection="1">
      <alignment horizontal="center" vertical="center"/>
      <protection locked="0"/>
    </xf>
    <xf numFmtId="1" fontId="2" fillId="36" borderId="47" xfId="0" applyNumberFormat="1" applyFont="1" applyFill="1" applyBorder="1" applyAlignment="1" applyProtection="1">
      <alignment horizontal="center" vertical="center"/>
      <protection locked="0"/>
    </xf>
    <xf numFmtId="14" fontId="2" fillId="36" borderId="45" xfId="0" applyNumberFormat="1" applyFont="1" applyFill="1" applyBorder="1" applyAlignment="1" applyProtection="1">
      <alignment horizontal="center" vertical="center"/>
      <protection locked="0"/>
    </xf>
    <xf numFmtId="0" fontId="2" fillId="36" borderId="46" xfId="0" applyNumberFormat="1" applyFont="1" applyFill="1" applyBorder="1" applyAlignment="1" applyProtection="1">
      <alignment horizontal="center" vertical="center"/>
      <protection locked="0"/>
    </xf>
    <xf numFmtId="0" fontId="2" fillId="36" borderId="47" xfId="0" applyNumberFormat="1" applyFont="1" applyFill="1" applyBorder="1" applyAlignment="1" applyProtection="1">
      <alignment horizontal="center" vertical="center"/>
      <protection locked="0"/>
    </xf>
    <xf numFmtId="10" fontId="2" fillId="0" borderId="48" xfId="0" applyNumberFormat="1" applyFont="1" applyBorder="1" applyAlignment="1" applyProtection="1">
      <alignment horizontal="center"/>
      <protection/>
    </xf>
    <xf numFmtId="10" fontId="2" fillId="0" borderId="49" xfId="0" applyNumberFormat="1" applyFont="1" applyBorder="1" applyAlignment="1" applyProtection="1">
      <alignment horizontal="center"/>
      <protection/>
    </xf>
    <xf numFmtId="10" fontId="2" fillId="0" borderId="50" xfId="0" applyNumberFormat="1" applyFont="1" applyBorder="1" applyAlignment="1" applyProtection="1">
      <alignment horizontal="center"/>
      <protection/>
    </xf>
    <xf numFmtId="10" fontId="2" fillId="0" borderId="48" xfId="0" applyNumberFormat="1" applyFont="1" applyBorder="1" applyAlignment="1" applyProtection="1">
      <alignment horizontal="distributed" vertical="top"/>
      <protection/>
    </xf>
    <xf numFmtId="0" fontId="2" fillId="0" borderId="49" xfId="0" applyFont="1" applyBorder="1" applyAlignment="1" applyProtection="1">
      <alignment horizontal="distributed" vertical="top"/>
      <protection/>
    </xf>
    <xf numFmtId="0" fontId="2" fillId="0" borderId="50" xfId="0" applyFont="1" applyBorder="1" applyAlignment="1" applyProtection="1">
      <alignment horizontal="distributed" vertical="top"/>
      <protection/>
    </xf>
    <xf numFmtId="0" fontId="10" fillId="37" borderId="51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0" fillId="37" borderId="52" xfId="0" applyFont="1" applyFill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4" fillId="0" borderId="53" xfId="0" applyFont="1" applyBorder="1" applyAlignment="1" applyProtection="1">
      <alignment vertical="center"/>
      <protection/>
    </xf>
    <xf numFmtId="0" fontId="14" fillId="0" borderId="5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14" fontId="2" fillId="36" borderId="46" xfId="0" applyNumberFormat="1" applyFont="1" applyFill="1" applyBorder="1" applyAlignment="1" applyProtection="1">
      <alignment horizontal="center" vertical="center"/>
      <protection locked="0"/>
    </xf>
    <xf numFmtId="14" fontId="2" fillId="36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 vertical="center"/>
      <protection locked="0"/>
    </xf>
    <xf numFmtId="10" fontId="14" fillId="38" borderId="55" xfId="0" applyNumberFormat="1" applyFont="1" applyFill="1" applyBorder="1" applyAlignment="1" applyProtection="1">
      <alignment horizontal="center" vertical="center"/>
      <protection locked="0"/>
    </xf>
    <xf numFmtId="10" fontId="10" fillId="36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/>
    </xf>
    <xf numFmtId="1" fontId="2" fillId="36" borderId="46" xfId="0" applyNumberFormat="1" applyFont="1" applyFill="1" applyBorder="1" applyAlignment="1" applyProtection="1">
      <alignment horizontal="center" vertical="center"/>
      <protection/>
    </xf>
    <xf numFmtId="1" fontId="2" fillId="36" borderId="4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6" borderId="45" xfId="0" applyNumberFormat="1" applyFont="1" applyFill="1" applyBorder="1" applyAlignment="1" applyProtection="1">
      <alignment horizontal="center" vertical="center" wrapText="1"/>
      <protection/>
    </xf>
    <xf numFmtId="1" fontId="2" fillId="36" borderId="46" xfId="0" applyNumberFormat="1" applyFont="1" applyFill="1" applyBorder="1" applyAlignment="1" applyProtection="1">
      <alignment horizontal="center" vertical="center" wrapText="1"/>
      <protection/>
    </xf>
    <xf numFmtId="1" fontId="2" fillId="36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2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2" applyNumberFormat="1" applyFont="1" applyAlignment="1" applyProtection="1">
      <alignment horizontal="center" vertical="center"/>
      <protection/>
    </xf>
    <xf numFmtId="10" fontId="0" fillId="0" borderId="0" xfId="52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43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" fontId="2" fillId="36" borderId="24" xfId="0" applyNumberFormat="1" applyFont="1" applyFill="1" applyBorder="1" applyAlignment="1" applyProtection="1">
      <alignment horizontal="left" vertical="center" wrapText="1" indent="2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6" borderId="24" xfId="52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/>
      <protection/>
    </xf>
    <xf numFmtId="10" fontId="4" fillId="0" borderId="44" xfId="52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70" fontId="4" fillId="0" borderId="57" xfId="0" applyNumberFormat="1" applyFont="1" applyFill="1" applyBorder="1" applyAlignment="1" applyProtection="1">
      <alignment horizontal="right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183" fontId="4" fillId="0" borderId="44" xfId="0" applyNumberFormat="1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40" borderId="58" xfId="0" applyFont="1" applyFill="1" applyBorder="1" applyAlignment="1" applyProtection="1">
      <alignment horizontal="center" vertical="center" wrapText="1"/>
      <protection/>
    </xf>
    <xf numFmtId="0" fontId="2" fillId="41" borderId="58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/>
      <protection/>
    </xf>
    <xf numFmtId="0" fontId="4" fillId="39" borderId="10" xfId="0" applyFont="1" applyFill="1" applyBorder="1" applyAlignment="1" applyProtection="1">
      <alignment/>
      <protection/>
    </xf>
    <xf numFmtId="170" fontId="4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44" xfId="0" applyFont="1" applyFill="1" applyBorder="1" applyAlignment="1" applyProtection="1">
      <alignment horizontal="left"/>
      <protection/>
    </xf>
    <xf numFmtId="0" fontId="23" fillId="0" borderId="59" xfId="0" applyFont="1" applyBorder="1" applyAlignment="1" applyProtection="1">
      <alignment horizontal="center"/>
      <protection/>
    </xf>
    <xf numFmtId="2" fontId="4" fillId="0" borderId="44" xfId="0" applyNumberFormat="1" applyFont="1" applyFill="1" applyBorder="1" applyAlignment="1" applyProtection="1">
      <alignment/>
      <protection/>
    </xf>
    <xf numFmtId="170" fontId="4" fillId="0" borderId="60" xfId="0" applyNumberFormat="1" applyFont="1" applyFill="1" applyBorder="1" applyAlignment="1" applyProtection="1">
      <alignment/>
      <protection/>
    </xf>
    <xf numFmtId="0" fontId="4" fillId="0" borderId="61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 horizontal="center"/>
      <protection/>
    </xf>
    <xf numFmtId="170" fontId="4" fillId="0" borderId="28" xfId="0" applyNumberFormat="1" applyFont="1" applyFill="1" applyBorder="1" applyAlignment="1" applyProtection="1">
      <alignment/>
      <protection/>
    </xf>
    <xf numFmtId="0" fontId="23" fillId="0" borderId="32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center"/>
      <protection/>
    </xf>
    <xf numFmtId="0" fontId="23" fillId="0" borderId="48" xfId="0" applyFont="1" applyBorder="1" applyAlignment="1" applyProtection="1">
      <alignment horizontal="center"/>
      <protection/>
    </xf>
    <xf numFmtId="0" fontId="23" fillId="0" borderId="62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0" fontId="4" fillId="0" borderId="44" xfId="0" applyNumberFormat="1" applyFont="1" applyFill="1" applyBorder="1" applyAlignment="1" applyProtection="1">
      <alignment horizontal="right"/>
      <protection/>
    </xf>
    <xf numFmtId="170" fontId="4" fillId="0" borderId="44" xfId="0" applyNumberFormat="1" applyFont="1" applyFill="1" applyBorder="1" applyAlignment="1" applyProtection="1">
      <alignment/>
      <protection/>
    </xf>
    <xf numFmtId="0" fontId="1" fillId="39" borderId="10" xfId="0" applyFont="1" applyFill="1" applyBorder="1" applyAlignment="1" applyProtection="1">
      <alignment horizontal="right"/>
      <protection/>
    </xf>
    <xf numFmtId="10" fontId="4" fillId="0" borderId="24" xfId="52" applyNumberFormat="1" applyFont="1" applyFill="1" applyBorder="1" applyAlignment="1" applyProtection="1">
      <alignment horizontal="center"/>
      <protection locked="0"/>
    </xf>
    <xf numFmtId="10" fontId="4" fillId="0" borderId="44" xfId="52" applyNumberFormat="1" applyFont="1" applyFill="1" applyBorder="1" applyAlignment="1" applyProtection="1">
      <alignment horizontal="center"/>
      <protection locked="0"/>
    </xf>
    <xf numFmtId="0" fontId="4" fillId="0" borderId="61" xfId="0" applyFont="1" applyFill="1" applyBorder="1" applyAlignment="1" applyProtection="1">
      <alignment/>
      <protection/>
    </xf>
    <xf numFmtId="170" fontId="4" fillId="0" borderId="44" xfId="0" applyNumberFormat="1" applyFont="1" applyFill="1" applyBorder="1" applyAlignment="1" applyProtection="1">
      <alignment horizontal="center"/>
      <protection/>
    </xf>
    <xf numFmtId="10" fontId="4" fillId="0" borderId="24" xfId="52" applyNumberFormat="1" applyFont="1" applyFill="1" applyBorder="1" applyAlignment="1" applyProtection="1">
      <alignment horizontal="center"/>
      <protection/>
    </xf>
    <xf numFmtId="10" fontId="4" fillId="0" borderId="44" xfId="52" applyNumberFormat="1" applyFont="1" applyFill="1" applyBorder="1" applyAlignment="1" applyProtection="1">
      <alignment horizontal="center"/>
      <protection/>
    </xf>
    <xf numFmtId="10" fontId="4" fillId="0" borderId="37" xfId="52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0" fontId="4" fillId="0" borderId="63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3" xfId="52" applyNumberFormat="1" applyFont="1" applyFill="1" applyBorder="1" applyAlignment="1" applyProtection="1">
      <alignment horizontal="center"/>
      <protection/>
    </xf>
    <xf numFmtId="170" fontId="4" fillId="0" borderId="47" xfId="0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70" fontId="4" fillId="0" borderId="37" xfId="0" applyNumberFormat="1" applyFont="1" applyFill="1" applyBorder="1" applyAlignment="1" applyProtection="1">
      <alignment horizontal="center"/>
      <protection/>
    </xf>
    <xf numFmtId="170" fontId="4" fillId="0" borderId="64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Porcentagem 3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50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4">
      <selection activeCell="C9" sqref="C9:F9"/>
    </sheetView>
  </sheetViews>
  <sheetFormatPr defaultColWidth="9.140625" defaultRowHeight="12.75"/>
  <cols>
    <col min="1" max="1" width="1.7109375" style="85" customWidth="1"/>
    <col min="2" max="2" width="24.421875" style="85" bestFit="1" customWidth="1"/>
    <col min="3" max="5" width="10.7109375" style="85" customWidth="1"/>
    <col min="6" max="6" width="17.7109375" style="70" customWidth="1"/>
    <col min="7" max="7" width="9.140625" style="85" customWidth="1"/>
    <col min="8" max="8" width="11.28125" style="85" hidden="1" customWidth="1"/>
    <col min="9" max="9" width="12.8515625" style="85" hidden="1" customWidth="1"/>
    <col min="10" max="10" width="11.7109375" style="85" hidden="1" customWidth="1"/>
    <col min="11" max="11" width="0" style="85" hidden="1" customWidth="1"/>
    <col min="12" max="18" width="9.140625" style="85" customWidth="1"/>
    <col min="19" max="19" width="9.140625" style="132" customWidth="1"/>
    <col min="20" max="20" width="9.140625" style="133" customWidth="1"/>
    <col min="21" max="16384" width="9.140625" style="85" customWidth="1"/>
  </cols>
  <sheetData>
    <row r="1" ht="65.25" customHeight="1">
      <c r="B1" s="131" t="s">
        <v>65</v>
      </c>
    </row>
    <row r="2" spans="2:20" s="135" customFormat="1" ht="32.25" customHeight="1">
      <c r="B2" s="134" t="s">
        <v>178</v>
      </c>
      <c r="C2" s="134"/>
      <c r="D2" s="134"/>
      <c r="E2" s="134"/>
      <c r="F2" s="134"/>
      <c r="S2" s="136"/>
      <c r="T2" s="137"/>
    </row>
    <row r="3" spans="2:20" s="60" customFormat="1" ht="12.75">
      <c r="B3" s="60" t="s">
        <v>61</v>
      </c>
      <c r="C3" s="96" t="s">
        <v>177</v>
      </c>
      <c r="D3" s="97"/>
      <c r="E3" s="97"/>
      <c r="F3" s="98"/>
      <c r="S3" s="141"/>
      <c r="T3" s="142"/>
    </row>
    <row r="4" spans="2:20" s="60" customFormat="1" ht="12.75">
      <c r="B4" s="60" t="s">
        <v>26</v>
      </c>
      <c r="C4" s="138" t="s">
        <v>62</v>
      </c>
      <c r="D4" s="139"/>
      <c r="E4" s="139"/>
      <c r="F4" s="140"/>
      <c r="S4" s="141"/>
      <c r="T4" s="142"/>
    </row>
    <row r="5" spans="2:20" s="60" customFormat="1" ht="12.75">
      <c r="B5" s="143" t="s">
        <v>27</v>
      </c>
      <c r="C5" s="144" t="s">
        <v>230</v>
      </c>
      <c r="D5" s="145"/>
      <c r="E5" s="145"/>
      <c r="F5" s="146"/>
      <c r="S5" s="141"/>
      <c r="T5" s="142"/>
    </row>
    <row r="6" spans="2:20" s="95" customFormat="1" ht="28.5" customHeight="1">
      <c r="B6" s="95" t="s">
        <v>66</v>
      </c>
      <c r="C6" s="144" t="s">
        <v>231</v>
      </c>
      <c r="D6" s="145"/>
      <c r="E6" s="145"/>
      <c r="F6" s="146"/>
      <c r="S6" s="147"/>
      <c r="T6" s="148"/>
    </row>
    <row r="7" spans="2:20" s="95" customFormat="1" ht="13.5" customHeight="1">
      <c r="B7" s="95" t="s">
        <v>68</v>
      </c>
      <c r="C7" s="96" t="s">
        <v>63</v>
      </c>
      <c r="D7" s="97"/>
      <c r="E7" s="97"/>
      <c r="F7" s="98"/>
      <c r="S7" s="147"/>
      <c r="T7" s="148"/>
    </row>
    <row r="8" spans="2:20" s="95" customFormat="1" ht="13.5" customHeight="1">
      <c r="B8" s="95" t="s">
        <v>64</v>
      </c>
      <c r="C8" s="96" t="s">
        <v>63</v>
      </c>
      <c r="D8" s="97"/>
      <c r="E8" s="97"/>
      <c r="F8" s="98"/>
      <c r="S8" s="147"/>
      <c r="T8" s="148"/>
    </row>
    <row r="9" spans="2:20" s="95" customFormat="1" ht="12.75">
      <c r="B9" s="95" t="s">
        <v>69</v>
      </c>
      <c r="C9" s="99" t="s">
        <v>63</v>
      </c>
      <c r="D9" s="100"/>
      <c r="E9" s="100"/>
      <c r="F9" s="101"/>
      <c r="S9" s="147"/>
      <c r="T9" s="148"/>
    </row>
    <row r="10" spans="3:20" s="95" customFormat="1" ht="12.75">
      <c r="C10" s="149"/>
      <c r="D10" s="150"/>
      <c r="E10" s="150"/>
      <c r="F10" s="150"/>
      <c r="S10" s="147"/>
      <c r="T10" s="148"/>
    </row>
    <row r="11" spans="2:20" s="95" customFormat="1" ht="24.75" customHeight="1">
      <c r="B11" s="57" t="s">
        <v>28</v>
      </c>
      <c r="C11" s="58">
        <v>6</v>
      </c>
      <c r="D11" s="59">
        <f>IF(C11&gt;0,IF(C11&lt;7,,"&lt;--- Insira valor entre 1 e 6"),"&lt;--- Insira valor entre 1 e 6")</f>
        <v>0</v>
      </c>
      <c r="E11" s="60"/>
      <c r="F11" s="61"/>
      <c r="S11" s="147"/>
      <c r="T11" s="148"/>
    </row>
    <row r="12" spans="2:20" s="95" customFormat="1" ht="12.75">
      <c r="B12" s="62" t="s">
        <v>29</v>
      </c>
      <c r="C12" s="53">
        <v>1</v>
      </c>
      <c r="D12" s="102" t="s">
        <v>30</v>
      </c>
      <c r="E12" s="103"/>
      <c r="F12" s="104"/>
      <c r="S12" s="147"/>
      <c r="T12" s="148"/>
    </row>
    <row r="13" spans="2:20" s="95" customFormat="1" ht="25.5">
      <c r="B13" s="62" t="s">
        <v>31</v>
      </c>
      <c r="C13" s="63">
        <v>2</v>
      </c>
      <c r="D13" s="54">
        <f>IF(D14&lt;&gt;0,0,"( X )")</f>
        <v>0</v>
      </c>
      <c r="E13" s="64" t="s">
        <v>32</v>
      </c>
      <c r="F13" s="65"/>
      <c r="S13" s="147"/>
      <c r="T13" s="148"/>
    </row>
    <row r="14" spans="2:20" s="95" customFormat="1" ht="51">
      <c r="B14" s="62" t="s">
        <v>33</v>
      </c>
      <c r="C14" s="63">
        <v>3</v>
      </c>
      <c r="D14" s="66" t="s">
        <v>81</v>
      </c>
      <c r="E14" s="67" t="s">
        <v>34</v>
      </c>
      <c r="F14" s="68"/>
      <c r="S14" s="147"/>
      <c r="T14" s="148"/>
    </row>
    <row r="15" spans="2:20" s="95" customFormat="1" ht="51">
      <c r="B15" s="62" t="s">
        <v>35</v>
      </c>
      <c r="C15" s="63">
        <v>4</v>
      </c>
      <c r="D15" s="105" t="s">
        <v>36</v>
      </c>
      <c r="E15" s="106"/>
      <c r="F15" s="107"/>
      <c r="S15" s="147"/>
      <c r="T15" s="148"/>
    </row>
    <row r="16" spans="2:20" s="95" customFormat="1" ht="25.5">
      <c r="B16" s="62" t="s">
        <v>37</v>
      </c>
      <c r="C16" s="63">
        <v>5</v>
      </c>
      <c r="D16" s="55">
        <f>IF(D17&lt;&gt;0,0,"( X )")</f>
        <v>0</v>
      </c>
      <c r="E16" s="64" t="s">
        <v>38</v>
      </c>
      <c r="F16" s="65"/>
      <c r="S16" s="147"/>
      <c r="T16" s="148"/>
    </row>
    <row r="17" spans="2:20" s="95" customFormat="1" ht="25.5">
      <c r="B17" s="62" t="s">
        <v>39</v>
      </c>
      <c r="C17" s="63">
        <v>6</v>
      </c>
      <c r="D17" s="66" t="s">
        <v>81</v>
      </c>
      <c r="E17" s="67" t="s">
        <v>40</v>
      </c>
      <c r="F17" s="68"/>
      <c r="S17" s="147"/>
      <c r="T17" s="148"/>
    </row>
    <row r="18" spans="2:20" s="95" customFormat="1" ht="12.75">
      <c r="B18" s="69"/>
      <c r="C18" s="60"/>
      <c r="D18" s="60"/>
      <c r="E18" s="60"/>
      <c r="F18" s="61"/>
      <c r="S18" s="147"/>
      <c r="T18" s="148"/>
    </row>
    <row r="19" spans="2:10" ht="15.75" customHeight="1">
      <c r="B19" s="70"/>
      <c r="C19" s="108" t="s">
        <v>41</v>
      </c>
      <c r="D19" s="108"/>
      <c r="E19" s="108"/>
      <c r="H19" s="151" t="s">
        <v>85</v>
      </c>
      <c r="I19" s="152">
        <f>F21</f>
        <v>0</v>
      </c>
      <c r="J19" s="151"/>
    </row>
    <row r="20" spans="2:20" s="153" customFormat="1" ht="31.5">
      <c r="B20" s="71" t="s">
        <v>42</v>
      </c>
      <c r="C20" s="72" t="s">
        <v>43</v>
      </c>
      <c r="D20" s="72" t="s">
        <v>44</v>
      </c>
      <c r="E20" s="72" t="s">
        <v>45</v>
      </c>
      <c r="F20" s="73" t="s">
        <v>46</v>
      </c>
      <c r="H20" s="154" t="s">
        <v>86</v>
      </c>
      <c r="I20" s="155">
        <f>F22</f>
        <v>0</v>
      </c>
      <c r="J20" s="154"/>
      <c r="S20" s="156"/>
      <c r="T20" s="157"/>
    </row>
    <row r="21" spans="2:19" ht="15.75">
      <c r="B21" s="74" t="s">
        <v>47</v>
      </c>
      <c r="C21" s="75">
        <v>0.015</v>
      </c>
      <c r="D21" s="76">
        <v>0.0345</v>
      </c>
      <c r="E21" s="77">
        <v>0.0449</v>
      </c>
      <c r="F21" s="127"/>
      <c r="G21" s="158">
        <f>IF(F21=0,"",IF(F21&lt;C21,"Atenção, observar os intervalos!",IF(F21&gt;E21,"Atenção, observar os intervalos!","")))</f>
      </c>
      <c r="H21" s="151" t="s">
        <v>87</v>
      </c>
      <c r="I21" s="152">
        <f>I20</f>
        <v>0</v>
      </c>
      <c r="J21" s="151"/>
      <c r="R21" s="133"/>
      <c r="S21" s="133"/>
    </row>
    <row r="22" spans="2:19" ht="15.75">
      <c r="B22" s="74" t="s">
        <v>48</v>
      </c>
      <c r="C22" s="78">
        <v>0.003</v>
      </c>
      <c r="D22" s="79">
        <v>0.0048</v>
      </c>
      <c r="E22" s="80">
        <v>0.008199999999999999</v>
      </c>
      <c r="F22" s="127"/>
      <c r="G22" s="158">
        <f>IF(F22=0,"",IF(F22&lt;C22,"Atenção, observar os intervalos!",IF(F22&gt;E22,"Atenção, observar os intervalos!","")))</f>
      </c>
      <c r="H22" s="151" t="s">
        <v>88</v>
      </c>
      <c r="I22" s="152">
        <f aca="true" t="shared" si="0" ref="I22:I27">F23</f>
        <v>0</v>
      </c>
      <c r="J22" s="151"/>
      <c r="R22" s="133"/>
      <c r="S22" s="133"/>
    </row>
    <row r="23" spans="2:19" ht="15.75">
      <c r="B23" s="74" t="s">
        <v>49</v>
      </c>
      <c r="C23" s="78">
        <v>0.005600000000000001</v>
      </c>
      <c r="D23" s="79">
        <v>0.0085</v>
      </c>
      <c r="E23" s="80">
        <v>0.0089</v>
      </c>
      <c r="F23" s="127"/>
      <c r="G23" s="158">
        <f>IF(F23=0,"",IF(F23&lt;C23,"Atenção, observar os intervalos!",IF(F23&gt;E23,"Atenção, observar os intervalos!","")))</f>
      </c>
      <c r="H23" s="151" t="s">
        <v>89</v>
      </c>
      <c r="I23" s="152">
        <f t="shared" si="0"/>
        <v>0</v>
      </c>
      <c r="J23" s="159"/>
      <c r="R23" s="133"/>
      <c r="S23" s="133"/>
    </row>
    <row r="24" spans="2:19" ht="15.75">
      <c r="B24" s="74" t="s">
        <v>50</v>
      </c>
      <c r="C24" s="78">
        <v>0.0085</v>
      </c>
      <c r="D24" s="79">
        <v>0.0085</v>
      </c>
      <c r="E24" s="80">
        <v>0.0111</v>
      </c>
      <c r="F24" s="127"/>
      <c r="G24" s="158">
        <f>IF(F24=0,"",IF(F24&lt;C24,"Atenção, observar os intervalos!",IF(F24&gt;E24,"Atenção, observar os intervalos!","")))</f>
      </c>
      <c r="H24" s="151" t="s">
        <v>90</v>
      </c>
      <c r="I24" s="152">
        <f t="shared" si="0"/>
        <v>0</v>
      </c>
      <c r="J24" s="159"/>
      <c r="R24" s="133"/>
      <c r="S24" s="133"/>
    </row>
    <row r="25" spans="2:19" ht="15.75">
      <c r="B25" s="74" t="s">
        <v>51</v>
      </c>
      <c r="C25" s="81">
        <v>0.035</v>
      </c>
      <c r="D25" s="82">
        <v>0.051100000000000007</v>
      </c>
      <c r="E25" s="83">
        <v>0.0622</v>
      </c>
      <c r="F25" s="127"/>
      <c r="G25" s="158">
        <f>IF(F25=0,"",IF(F25&lt;C25,"Atenção, observar os intervalos!",IF(F25&gt;E25,"Atenção, observar os intervalos!","")))</f>
      </c>
      <c r="H25" s="151" t="s">
        <v>91</v>
      </c>
      <c r="I25" s="152">
        <f t="shared" si="0"/>
        <v>0</v>
      </c>
      <c r="J25" s="151"/>
      <c r="R25" s="133"/>
      <c r="S25" s="133"/>
    </row>
    <row r="26" spans="2:19" ht="15.75">
      <c r="B26" s="109" t="s">
        <v>52</v>
      </c>
      <c r="C26" s="110"/>
      <c r="D26" s="110"/>
      <c r="E26" s="111"/>
      <c r="F26" s="128"/>
      <c r="G26" s="158"/>
      <c r="H26" s="151" t="s">
        <v>92</v>
      </c>
      <c r="I26" s="152">
        <f t="shared" si="0"/>
        <v>0</v>
      </c>
      <c r="J26" s="151"/>
      <c r="R26" s="133"/>
      <c r="S26" s="133"/>
    </row>
    <row r="27" spans="2:19" ht="15.75">
      <c r="B27" s="113" t="s">
        <v>53</v>
      </c>
      <c r="C27" s="114"/>
      <c r="D27" s="114"/>
      <c r="E27" s="115"/>
      <c r="F27" s="84">
        <v>0</v>
      </c>
      <c r="G27" s="158"/>
      <c r="H27" s="151" t="s">
        <v>93</v>
      </c>
      <c r="I27" s="152">
        <f t="shared" si="0"/>
        <v>0.045</v>
      </c>
      <c r="J27" s="151"/>
      <c r="R27" s="133"/>
      <c r="S27" s="133"/>
    </row>
    <row r="28" spans="2:19" ht="16.5" thickBot="1">
      <c r="B28" s="116" t="s">
        <v>54</v>
      </c>
      <c r="C28" s="117"/>
      <c r="D28" s="117"/>
      <c r="E28" s="117"/>
      <c r="F28" s="56">
        <v>0.045</v>
      </c>
      <c r="G28" s="158"/>
      <c r="H28" s="151"/>
      <c r="I28" s="160"/>
      <c r="J28" s="160"/>
      <c r="K28" s="161"/>
      <c r="L28" s="162"/>
      <c r="M28" s="163"/>
      <c r="N28" s="163"/>
      <c r="O28" s="164"/>
      <c r="R28" s="133"/>
      <c r="S28" s="133"/>
    </row>
    <row r="29" spans="8:18" ht="12.75">
      <c r="H29" s="151"/>
      <c r="I29" s="160"/>
      <c r="J29" s="160"/>
      <c r="K29" s="161"/>
      <c r="L29" s="162"/>
      <c r="M29" s="162"/>
      <c r="N29" s="162"/>
      <c r="R29" s="132"/>
    </row>
    <row r="30" spans="2:19" ht="15.75">
      <c r="B30" s="118" t="s">
        <v>55</v>
      </c>
      <c r="C30" s="118"/>
      <c r="D30" s="118"/>
      <c r="E30" s="118"/>
      <c r="F30" s="86">
        <f>(((1+I19+I21+I22)*(1+I23)*(1+I24))/(1-I25-I26))-1</f>
        <v>0</v>
      </c>
      <c r="G30" s="165"/>
      <c r="H30" s="159" t="s">
        <v>82</v>
      </c>
      <c r="I30" s="159" t="s">
        <v>83</v>
      </c>
      <c r="J30" s="159" t="s">
        <v>84</v>
      </c>
      <c r="R30" s="133"/>
      <c r="S30" s="133"/>
    </row>
    <row r="31" spans="2:19" ht="16.5" thickBot="1">
      <c r="B31" s="119" t="s">
        <v>56</v>
      </c>
      <c r="C31" s="120"/>
      <c r="D31" s="120"/>
      <c r="E31" s="120"/>
      <c r="F31" s="87">
        <f>ROUND((((1+I19+I21+I22)*(1+I23)*(1+I24))/(1-I25-I26-I27))-1,4)</f>
        <v>0.0471</v>
      </c>
      <c r="G31" s="94"/>
      <c r="H31" s="159">
        <v>0.2034</v>
      </c>
      <c r="I31" s="159">
        <v>0.2212</v>
      </c>
      <c r="J31" s="159">
        <v>0.25</v>
      </c>
      <c r="R31" s="133"/>
      <c r="S31" s="133"/>
    </row>
    <row r="33" spans="2:6" ht="48" customHeight="1">
      <c r="B33" s="121" t="s">
        <v>57</v>
      </c>
      <c r="C33" s="121"/>
      <c r="D33" s="121"/>
      <c r="E33" s="121"/>
      <c r="F33" s="121"/>
    </row>
    <row r="35" spans="2:6" ht="12.75">
      <c r="B35" s="122" t="s">
        <v>58</v>
      </c>
      <c r="C35" s="122"/>
      <c r="D35" s="122"/>
      <c r="E35" s="122"/>
      <c r="F35" s="122"/>
    </row>
    <row r="36" spans="2:6" ht="12.75">
      <c r="B36" s="112" t="s">
        <v>59</v>
      </c>
      <c r="C36" s="112"/>
      <c r="D36" s="112"/>
      <c r="E36" s="112"/>
      <c r="F36" s="112"/>
    </row>
    <row r="37" ht="22.5" customHeight="1">
      <c r="F37" s="88"/>
    </row>
    <row r="38" ht="12.75">
      <c r="B38" s="135"/>
    </row>
    <row r="39" spans="2:5" ht="12.75">
      <c r="B39" s="166" t="s">
        <v>114</v>
      </c>
      <c r="C39" s="91"/>
      <c r="D39" s="91"/>
      <c r="E39" s="126"/>
    </row>
    <row r="40" spans="2:5" ht="12.75">
      <c r="B40" s="167" t="s">
        <v>116</v>
      </c>
      <c r="C40" s="129"/>
      <c r="D40" s="129"/>
      <c r="E40" s="126"/>
    </row>
    <row r="41" spans="2:4" ht="12.75">
      <c r="B41" s="168"/>
      <c r="C41" s="168"/>
      <c r="D41" s="168"/>
    </row>
    <row r="42" spans="2:4" ht="12.75">
      <c r="B42" s="168"/>
      <c r="C42" s="168"/>
      <c r="D42" s="168"/>
    </row>
    <row r="44" spans="2:4" ht="12.75">
      <c r="B44" s="169"/>
      <c r="C44" s="169"/>
      <c r="D44" s="169"/>
    </row>
    <row r="45" spans="2:5" ht="12.75">
      <c r="B45" s="166" t="s">
        <v>115</v>
      </c>
      <c r="C45" s="130"/>
      <c r="D45" s="130"/>
      <c r="E45" s="126"/>
    </row>
    <row r="46" spans="2:5" ht="12.75">
      <c r="B46" s="167" t="s">
        <v>60</v>
      </c>
      <c r="C46" s="129"/>
      <c r="D46" s="129"/>
      <c r="E46" s="126"/>
    </row>
  </sheetData>
  <sheetProtection password="C637" sheet="1" selectLockedCells="1"/>
  <mergeCells count="19">
    <mergeCell ref="B36:F36"/>
    <mergeCell ref="B27:E27"/>
    <mergeCell ref="B28:E28"/>
    <mergeCell ref="B30:E30"/>
    <mergeCell ref="B31:E31"/>
    <mergeCell ref="B33:F33"/>
    <mergeCell ref="B35:F35"/>
    <mergeCell ref="C8:F8"/>
    <mergeCell ref="C9:F9"/>
    <mergeCell ref="D12:F12"/>
    <mergeCell ref="D15:F15"/>
    <mergeCell ref="C19:E19"/>
    <mergeCell ref="B26:E26"/>
    <mergeCell ref="B2:F2"/>
    <mergeCell ref="C3:F3"/>
    <mergeCell ref="C4:F4"/>
    <mergeCell ref="C5:F5"/>
    <mergeCell ref="C6:F6"/>
    <mergeCell ref="C7:F7"/>
  </mergeCells>
  <conditionalFormatting sqref="F21:F25">
    <cfRule type="cellIs" priority="13" dxfId="30" operator="between" stopIfTrue="1">
      <formula>$C21</formula>
      <formula>$E21</formula>
    </cfRule>
  </conditionalFormatting>
  <conditionalFormatting sqref="B12:C17">
    <cfRule type="expression" priority="10" dxfId="18" stopIfTrue="1">
      <formula>$C$11=0</formula>
    </cfRule>
    <cfRule type="expression" priority="11" dxfId="18" stopIfTrue="1">
      <formula>$C$11&gt;6</formula>
    </cfRule>
    <cfRule type="expression" priority="12" dxfId="27" stopIfTrue="1">
      <formula>$C12&lt;&gt;$C$11</formula>
    </cfRule>
  </conditionalFormatting>
  <conditionalFormatting sqref="E13">
    <cfRule type="expression" priority="9" dxfId="18" stopIfTrue="1">
      <formula>$D$14&lt;&gt;0</formula>
    </cfRule>
  </conditionalFormatting>
  <conditionalFormatting sqref="E14">
    <cfRule type="expression" priority="8" dxfId="23" stopIfTrue="1">
      <formula>$D$14&lt;&gt;0</formula>
    </cfRule>
  </conditionalFormatting>
  <conditionalFormatting sqref="E16 B30:F30">
    <cfRule type="expression" priority="7" dxfId="18" stopIfTrue="1">
      <formula>$D$17&lt;&gt;0</formula>
    </cfRule>
  </conditionalFormatting>
  <conditionalFormatting sqref="E17">
    <cfRule type="expression" priority="6" dxfId="23" stopIfTrue="1">
      <formula>$D$17&lt;&gt;0</formula>
    </cfRule>
  </conditionalFormatting>
  <conditionalFormatting sqref="B31:F31">
    <cfRule type="expression" priority="5" dxfId="44" stopIfTrue="1">
      <formula>$D$17&lt;&gt;0</formula>
    </cfRule>
  </conditionalFormatting>
  <conditionalFormatting sqref="B36:F36">
    <cfRule type="expression" priority="4" dxfId="18" stopIfTrue="1">
      <formula>$D$17&lt;&gt;0</formula>
    </cfRule>
  </conditionalFormatting>
  <conditionalFormatting sqref="F28">
    <cfRule type="expression" priority="3" dxfId="45" stopIfTrue="1">
      <formula>$D$17&lt;&gt;0</formula>
    </cfRule>
  </conditionalFormatting>
  <conditionalFormatting sqref="B28:E28">
    <cfRule type="expression" priority="2" dxfId="46" stopIfTrue="1">
      <formula>$D$17&lt;&gt;0</formula>
    </cfRule>
  </conditionalFormatting>
  <conditionalFormatting sqref="B35:F35">
    <cfRule type="expression" priority="1" dxfId="18" stopIfTrue="1">
      <formula>$D$17&lt;&gt;0</formula>
    </cfRule>
  </conditionalFormatting>
  <printOptions horizontalCentered="1"/>
  <pageMargins left="0.7086614173228347" right="0.5118110236220472" top="0.1968503937007874" bottom="0.1968503937007874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16">
      <selection activeCell="F21" sqref="F21:F27"/>
    </sheetView>
  </sheetViews>
  <sheetFormatPr defaultColWidth="9.140625" defaultRowHeight="12.75"/>
  <cols>
    <col min="1" max="1" width="1.7109375" style="85" customWidth="1"/>
    <col min="2" max="2" width="24.421875" style="85" bestFit="1" customWidth="1"/>
    <col min="3" max="5" width="10.7109375" style="85" customWidth="1"/>
    <col min="6" max="6" width="17.7109375" style="70" customWidth="1"/>
    <col min="7" max="7" width="9.140625" style="85" customWidth="1"/>
    <col min="8" max="8" width="11.28125" style="85" hidden="1" customWidth="1"/>
    <col min="9" max="9" width="12.8515625" style="85" hidden="1" customWidth="1"/>
    <col min="10" max="10" width="11.7109375" style="85" hidden="1" customWidth="1"/>
    <col min="11" max="11" width="0" style="85" hidden="1" customWidth="1"/>
    <col min="12" max="18" width="9.140625" style="85" customWidth="1"/>
    <col min="19" max="19" width="9.140625" style="132" customWidth="1"/>
    <col min="20" max="20" width="9.140625" style="133" customWidth="1"/>
    <col min="21" max="16384" width="9.140625" style="85" customWidth="1"/>
  </cols>
  <sheetData>
    <row r="1" ht="35.25" customHeight="1">
      <c r="B1" s="131" t="s">
        <v>65</v>
      </c>
    </row>
    <row r="2" spans="2:20" s="135" customFormat="1" ht="32.25" customHeight="1">
      <c r="B2" s="134" t="s">
        <v>25</v>
      </c>
      <c r="C2" s="134"/>
      <c r="D2" s="134"/>
      <c r="E2" s="134"/>
      <c r="F2" s="134"/>
      <c r="S2" s="136"/>
      <c r="T2" s="137"/>
    </row>
    <row r="3" spans="2:20" s="60" customFormat="1" ht="12.75">
      <c r="B3" s="60" t="s">
        <v>61</v>
      </c>
      <c r="C3" s="96" t="str">
        <f>'P. BDI-mat'!C3:F3</f>
        <v>TP-XXX/2019</v>
      </c>
      <c r="D3" s="97"/>
      <c r="E3" s="97"/>
      <c r="F3" s="98"/>
      <c r="S3" s="141"/>
      <c r="T3" s="142"/>
    </row>
    <row r="4" spans="2:20" s="60" customFormat="1" ht="12.75">
      <c r="B4" s="60" t="s">
        <v>26</v>
      </c>
      <c r="C4" s="138" t="str">
        <f>'P. BDI-mat'!C4:F4</f>
        <v>Prefeitura Municipal de Dois Vizinhos - PR</v>
      </c>
      <c r="D4" s="139"/>
      <c r="E4" s="139"/>
      <c r="F4" s="140"/>
      <c r="S4" s="141"/>
      <c r="T4" s="142"/>
    </row>
    <row r="5" spans="2:20" s="60" customFormat="1" ht="12.75" customHeight="1">
      <c r="B5" s="143" t="s">
        <v>27</v>
      </c>
      <c r="C5" s="138" t="str">
        <f>'P. BDI-mat'!C5:F5</f>
        <v>EX. DE RELOCAÇÃO DE RELE ELETRICA </v>
      </c>
      <c r="D5" s="139"/>
      <c r="E5" s="139"/>
      <c r="F5" s="140"/>
      <c r="S5" s="141"/>
      <c r="T5" s="142"/>
    </row>
    <row r="6" spans="2:20" s="95" customFormat="1" ht="28.5" customHeight="1">
      <c r="B6" s="95" t="s">
        <v>66</v>
      </c>
      <c r="C6" s="144" t="str">
        <f>'P. BDI-mat'!C6:F6</f>
        <v>Av. Rio Grande do Sul Esquina Com Rua Mario de Barros</v>
      </c>
      <c r="D6" s="145"/>
      <c r="E6" s="145"/>
      <c r="F6" s="146"/>
      <c r="S6" s="147"/>
      <c r="T6" s="148"/>
    </row>
    <row r="7" spans="2:20" s="95" customFormat="1" ht="13.5" customHeight="1">
      <c r="B7" s="95" t="s">
        <v>68</v>
      </c>
      <c r="C7" s="96" t="str">
        <f>'P. BDI-mat'!C7:F7</f>
        <v>xxxxxxxxxxxxxx</v>
      </c>
      <c r="D7" s="97"/>
      <c r="E7" s="97"/>
      <c r="F7" s="98"/>
      <c r="S7" s="147"/>
      <c r="T7" s="148"/>
    </row>
    <row r="8" spans="2:20" s="95" customFormat="1" ht="13.5" customHeight="1">
      <c r="B8" s="95" t="s">
        <v>64</v>
      </c>
      <c r="C8" s="96" t="str">
        <f>'P. BDI-mat'!C8:F8</f>
        <v>xxxxxxxxxxxxxx</v>
      </c>
      <c r="D8" s="97"/>
      <c r="E8" s="97"/>
      <c r="F8" s="98"/>
      <c r="S8" s="147"/>
      <c r="T8" s="148"/>
    </row>
    <row r="9" spans="2:20" s="95" customFormat="1" ht="12.75">
      <c r="B9" s="95" t="s">
        <v>69</v>
      </c>
      <c r="C9" s="99" t="str">
        <f>'P. BDI-mat'!C9:F9</f>
        <v>xxxxxxxxxxxxxx</v>
      </c>
      <c r="D9" s="123"/>
      <c r="E9" s="123"/>
      <c r="F9" s="124"/>
      <c r="S9" s="147"/>
      <c r="T9" s="148"/>
    </row>
    <row r="10" spans="3:20" s="95" customFormat="1" ht="12.75">
      <c r="C10" s="149"/>
      <c r="D10" s="150"/>
      <c r="E10" s="150"/>
      <c r="F10" s="150"/>
      <c r="S10" s="147"/>
      <c r="T10" s="148"/>
    </row>
    <row r="11" spans="2:20" s="95" customFormat="1" ht="24.75" customHeight="1">
      <c r="B11" s="57" t="s">
        <v>28</v>
      </c>
      <c r="C11" s="58">
        <v>4</v>
      </c>
      <c r="D11" s="59">
        <f>IF(C11&gt;0,IF(C11&lt;7,,"&lt;--- Insira valor entre 1 e 6"),"&lt;--- Insira valor entre 1 e 6")</f>
        <v>0</v>
      </c>
      <c r="E11" s="60"/>
      <c r="F11" s="61"/>
      <c r="S11" s="147"/>
      <c r="T11" s="148"/>
    </row>
    <row r="12" spans="2:20" s="95" customFormat="1" ht="12.75">
      <c r="B12" s="62" t="s">
        <v>29</v>
      </c>
      <c r="C12" s="53">
        <v>1</v>
      </c>
      <c r="D12" s="102" t="s">
        <v>30</v>
      </c>
      <c r="E12" s="103"/>
      <c r="F12" s="104"/>
      <c r="S12" s="147"/>
      <c r="T12" s="148"/>
    </row>
    <row r="13" spans="2:20" s="95" customFormat="1" ht="25.5">
      <c r="B13" s="62" t="s">
        <v>31</v>
      </c>
      <c r="C13" s="63">
        <v>2</v>
      </c>
      <c r="D13" s="54">
        <f>IF(D14&lt;&gt;0,0,"( X )")</f>
        <v>0</v>
      </c>
      <c r="E13" s="64" t="s">
        <v>32</v>
      </c>
      <c r="F13" s="65"/>
      <c r="S13" s="147"/>
      <c r="T13" s="148"/>
    </row>
    <row r="14" spans="2:20" s="95" customFormat="1" ht="51">
      <c r="B14" s="62" t="s">
        <v>33</v>
      </c>
      <c r="C14" s="63">
        <v>3</v>
      </c>
      <c r="D14" s="66" t="s">
        <v>81</v>
      </c>
      <c r="E14" s="67" t="s">
        <v>34</v>
      </c>
      <c r="F14" s="68"/>
      <c r="S14" s="147"/>
      <c r="T14" s="148"/>
    </row>
    <row r="15" spans="2:20" s="95" customFormat="1" ht="51">
      <c r="B15" s="62" t="s">
        <v>35</v>
      </c>
      <c r="C15" s="63">
        <v>4</v>
      </c>
      <c r="D15" s="105" t="s">
        <v>36</v>
      </c>
      <c r="E15" s="106"/>
      <c r="F15" s="107"/>
      <c r="S15" s="147"/>
      <c r="T15" s="148"/>
    </row>
    <row r="16" spans="2:20" s="95" customFormat="1" ht="25.5">
      <c r="B16" s="62" t="s">
        <v>37</v>
      </c>
      <c r="C16" s="63">
        <v>5</v>
      </c>
      <c r="D16" s="55">
        <f>IF(D17&lt;&gt;0,0,"( X )")</f>
        <v>0</v>
      </c>
      <c r="E16" s="64" t="s">
        <v>38</v>
      </c>
      <c r="F16" s="65"/>
      <c r="S16" s="147"/>
      <c r="T16" s="148"/>
    </row>
    <row r="17" spans="2:20" s="95" customFormat="1" ht="25.5">
      <c r="B17" s="62" t="s">
        <v>39</v>
      </c>
      <c r="C17" s="63">
        <v>6</v>
      </c>
      <c r="D17" s="66" t="s">
        <v>81</v>
      </c>
      <c r="E17" s="67" t="s">
        <v>40</v>
      </c>
      <c r="F17" s="68"/>
      <c r="S17" s="147"/>
      <c r="T17" s="148"/>
    </row>
    <row r="18" spans="2:20" s="95" customFormat="1" ht="12.75">
      <c r="B18" s="69"/>
      <c r="C18" s="60"/>
      <c r="D18" s="60"/>
      <c r="E18" s="60"/>
      <c r="F18" s="61"/>
      <c r="S18" s="147"/>
      <c r="T18" s="148"/>
    </row>
    <row r="19" spans="2:10" ht="15.75" customHeight="1">
      <c r="B19" s="70"/>
      <c r="C19" s="108" t="s">
        <v>41</v>
      </c>
      <c r="D19" s="108"/>
      <c r="E19" s="108"/>
      <c r="H19" s="151" t="s">
        <v>85</v>
      </c>
      <c r="I19" s="152">
        <f>F21</f>
        <v>0</v>
      </c>
      <c r="J19" s="151"/>
    </row>
    <row r="20" spans="2:20" s="153" customFormat="1" ht="31.5">
      <c r="B20" s="71" t="s">
        <v>42</v>
      </c>
      <c r="C20" s="72" t="s">
        <v>43</v>
      </c>
      <c r="D20" s="72" t="s">
        <v>44</v>
      </c>
      <c r="E20" s="72" t="s">
        <v>45</v>
      </c>
      <c r="F20" s="73" t="s">
        <v>46</v>
      </c>
      <c r="H20" s="154" t="s">
        <v>86</v>
      </c>
      <c r="I20" s="155">
        <f>F22</f>
        <v>0</v>
      </c>
      <c r="J20" s="154"/>
      <c r="S20" s="156"/>
      <c r="T20" s="157"/>
    </row>
    <row r="21" spans="2:19" ht="15.75">
      <c r="B21" s="74" t="s">
        <v>47</v>
      </c>
      <c r="C21" s="75">
        <v>0.0529</v>
      </c>
      <c r="D21" s="76">
        <v>0.0592</v>
      </c>
      <c r="E21" s="77">
        <v>0.0793</v>
      </c>
      <c r="F21" s="127"/>
      <c r="G21" s="158">
        <f>IF(F21=0,"",IF(F21&lt;C21,"Atenção, observar os intervalos!",IF(F21&gt;E21,"Atenção, observar os intervalos!","")))</f>
      </c>
      <c r="H21" s="151" t="s">
        <v>87</v>
      </c>
      <c r="I21" s="152">
        <f>I20</f>
        <v>0</v>
      </c>
      <c r="J21" s="151"/>
      <c r="R21" s="133"/>
      <c r="S21" s="133"/>
    </row>
    <row r="22" spans="2:19" ht="15.75">
      <c r="B22" s="74" t="s">
        <v>48</v>
      </c>
      <c r="C22" s="78">
        <v>0.0025</v>
      </c>
      <c r="D22" s="79">
        <v>0.0051</v>
      </c>
      <c r="E22" s="80">
        <v>0.0056</v>
      </c>
      <c r="F22" s="127"/>
      <c r="G22" s="158">
        <f>IF(F22=0,"",IF(F22&lt;C22,"Atenção, observar os intervalos!",IF(F22&gt;E22,"Atenção, observar os intervalos!","")))</f>
      </c>
      <c r="H22" s="151" t="s">
        <v>88</v>
      </c>
      <c r="I22" s="152">
        <f aca="true" t="shared" si="0" ref="I22:I27">F23</f>
        <v>0</v>
      </c>
      <c r="J22" s="151"/>
      <c r="R22" s="133"/>
      <c r="S22" s="133"/>
    </row>
    <row r="23" spans="2:19" ht="15.75">
      <c r="B23" s="74" t="s">
        <v>49</v>
      </c>
      <c r="C23" s="78">
        <v>0.01</v>
      </c>
      <c r="D23" s="79">
        <v>0.0148</v>
      </c>
      <c r="E23" s="80">
        <v>0.0197</v>
      </c>
      <c r="F23" s="127"/>
      <c r="G23" s="158">
        <f>IF(F23=0,"",IF(F23&lt;C23,"Atenção, observar os intervalos!",IF(F23&gt;E23,"Atenção, observar os intervalos!","")))</f>
      </c>
      <c r="H23" s="151" t="s">
        <v>89</v>
      </c>
      <c r="I23" s="152">
        <f t="shared" si="0"/>
        <v>0</v>
      </c>
      <c r="J23" s="159"/>
      <c r="R23" s="133"/>
      <c r="S23" s="133"/>
    </row>
    <row r="24" spans="2:19" ht="15.75">
      <c r="B24" s="74" t="s">
        <v>50</v>
      </c>
      <c r="C24" s="78">
        <v>0.0101</v>
      </c>
      <c r="D24" s="79">
        <v>0.0107</v>
      </c>
      <c r="E24" s="80">
        <v>0.0111</v>
      </c>
      <c r="F24" s="127"/>
      <c r="G24" s="158">
        <f>IF(F24=0,"",IF(F24&lt;C24,"Atenção, observar os intervalos!",IF(F24&gt;E24,"Atenção, observar os intervalos!","")))</f>
      </c>
      <c r="H24" s="151" t="s">
        <v>90</v>
      </c>
      <c r="I24" s="152">
        <f t="shared" si="0"/>
        <v>0</v>
      </c>
      <c r="J24" s="159"/>
      <c r="R24" s="133"/>
      <c r="S24" s="133"/>
    </row>
    <row r="25" spans="2:19" ht="15.75">
      <c r="B25" s="74" t="s">
        <v>51</v>
      </c>
      <c r="C25" s="81">
        <v>0.08</v>
      </c>
      <c r="D25" s="82">
        <v>0.0831</v>
      </c>
      <c r="E25" s="83">
        <v>0.0951</v>
      </c>
      <c r="F25" s="127"/>
      <c r="G25" s="158">
        <f>IF(F25=0,"",IF(F25&lt;C25,"Atenção, observar os intervalos!",IF(F25&gt;E25,"Atenção, observar os intervalos!","")))</f>
      </c>
      <c r="H25" s="151" t="s">
        <v>91</v>
      </c>
      <c r="I25" s="152">
        <f t="shared" si="0"/>
        <v>0</v>
      </c>
      <c r="J25" s="151"/>
      <c r="R25" s="133"/>
      <c r="S25" s="133"/>
    </row>
    <row r="26" spans="2:19" ht="15.75">
      <c r="B26" s="109" t="s">
        <v>52</v>
      </c>
      <c r="C26" s="110"/>
      <c r="D26" s="110"/>
      <c r="E26" s="111"/>
      <c r="F26" s="128"/>
      <c r="G26" s="158"/>
      <c r="H26" s="151" t="s">
        <v>92</v>
      </c>
      <c r="I26" s="152">
        <f t="shared" si="0"/>
        <v>0</v>
      </c>
      <c r="J26" s="151"/>
      <c r="R26" s="133"/>
      <c r="S26" s="133"/>
    </row>
    <row r="27" spans="2:19" ht="15.75">
      <c r="B27" s="113" t="s">
        <v>53</v>
      </c>
      <c r="C27" s="114"/>
      <c r="D27" s="114"/>
      <c r="E27" s="115"/>
      <c r="F27" s="128"/>
      <c r="G27" s="158"/>
      <c r="H27" s="151" t="s">
        <v>93</v>
      </c>
      <c r="I27" s="152">
        <f t="shared" si="0"/>
        <v>0.045</v>
      </c>
      <c r="J27" s="151"/>
      <c r="R27" s="133"/>
      <c r="S27" s="133"/>
    </row>
    <row r="28" spans="2:19" ht="16.5" thickBot="1">
      <c r="B28" s="116" t="s">
        <v>54</v>
      </c>
      <c r="C28" s="117"/>
      <c r="D28" s="117"/>
      <c r="E28" s="117"/>
      <c r="F28" s="56">
        <v>0.045</v>
      </c>
      <c r="G28" s="158"/>
      <c r="H28" s="151"/>
      <c r="I28" s="160"/>
      <c r="J28" s="160"/>
      <c r="K28" s="161"/>
      <c r="L28" s="162"/>
      <c r="M28" s="163"/>
      <c r="N28" s="163"/>
      <c r="O28" s="164"/>
      <c r="R28" s="133"/>
      <c r="S28" s="133"/>
    </row>
    <row r="29" spans="8:18" ht="12.75">
      <c r="H29" s="151"/>
      <c r="I29" s="160"/>
      <c r="J29" s="160"/>
      <c r="K29" s="161"/>
      <c r="L29" s="162"/>
      <c r="M29" s="162"/>
      <c r="N29" s="162"/>
      <c r="R29" s="132"/>
    </row>
    <row r="30" spans="2:19" ht="15.75">
      <c r="B30" s="118" t="s">
        <v>55</v>
      </c>
      <c r="C30" s="118"/>
      <c r="D30" s="118"/>
      <c r="E30" s="118"/>
      <c r="F30" s="86">
        <f>(((1+I19+I21+I22)*(1+I23)*(1+I24))/(1-I25-I26))-1</f>
        <v>0</v>
      </c>
      <c r="G30" s="165"/>
      <c r="H30" s="159" t="s">
        <v>82</v>
      </c>
      <c r="I30" s="159" t="s">
        <v>83</v>
      </c>
      <c r="J30" s="159" t="s">
        <v>84</v>
      </c>
      <c r="R30" s="133"/>
      <c r="S30" s="133"/>
    </row>
    <row r="31" spans="2:19" ht="16.5" thickBot="1">
      <c r="B31" s="119" t="s">
        <v>56</v>
      </c>
      <c r="C31" s="120"/>
      <c r="D31" s="120"/>
      <c r="E31" s="120"/>
      <c r="F31" s="87">
        <f>ROUND((((1+I19+I21+I22)*(1+I23)*(1+I24))/(1-I25-I26-I27))-1,4)</f>
        <v>0.0471</v>
      </c>
      <c r="G31" s="94"/>
      <c r="H31" s="159">
        <v>0.2034</v>
      </c>
      <c r="I31" s="159">
        <v>0.2212</v>
      </c>
      <c r="J31" s="159">
        <v>0.25</v>
      </c>
      <c r="R31" s="133"/>
      <c r="S31" s="133"/>
    </row>
    <row r="33" spans="2:6" ht="48" customHeight="1">
      <c r="B33" s="121" t="s">
        <v>57</v>
      </c>
      <c r="C33" s="121"/>
      <c r="D33" s="121"/>
      <c r="E33" s="121"/>
      <c r="F33" s="121"/>
    </row>
    <row r="35" spans="2:6" ht="12.75">
      <c r="B35" s="122" t="s">
        <v>58</v>
      </c>
      <c r="C35" s="122"/>
      <c r="D35" s="122"/>
      <c r="E35" s="122"/>
      <c r="F35" s="122"/>
    </row>
    <row r="36" spans="2:6" ht="12.75">
      <c r="B36" s="112" t="s">
        <v>59</v>
      </c>
      <c r="C36" s="112"/>
      <c r="D36" s="112"/>
      <c r="E36" s="112"/>
      <c r="F36" s="112"/>
    </row>
    <row r="37" ht="22.5" customHeight="1">
      <c r="F37" s="88"/>
    </row>
    <row r="38" ht="12.75">
      <c r="B38" s="135"/>
    </row>
    <row r="39" spans="2:5" ht="12.75">
      <c r="B39" s="166" t="s">
        <v>114</v>
      </c>
      <c r="C39" s="91"/>
      <c r="D39" s="91"/>
      <c r="E39" s="126"/>
    </row>
    <row r="40" spans="2:5" ht="12.75">
      <c r="B40" s="167" t="s">
        <v>116</v>
      </c>
      <c r="C40" s="129"/>
      <c r="D40" s="129"/>
      <c r="E40" s="126"/>
    </row>
    <row r="41" spans="2:4" ht="12.75">
      <c r="B41" s="168"/>
      <c r="C41" s="168"/>
      <c r="D41" s="168"/>
    </row>
    <row r="42" spans="2:4" ht="12.75">
      <c r="B42" s="168"/>
      <c r="C42" s="168"/>
      <c r="D42" s="168"/>
    </row>
    <row r="44" spans="2:4" ht="12.75">
      <c r="B44" s="169"/>
      <c r="C44" s="169"/>
      <c r="D44" s="169"/>
    </row>
    <row r="45" spans="2:5" ht="12.75">
      <c r="B45" s="166" t="s">
        <v>115</v>
      </c>
      <c r="C45" s="130"/>
      <c r="D45" s="130"/>
      <c r="E45" s="126"/>
    </row>
    <row r="46" spans="2:5" ht="12.75">
      <c r="B46" s="167" t="s">
        <v>60</v>
      </c>
      <c r="C46" s="129"/>
      <c r="D46" s="129"/>
      <c r="E46" s="126"/>
    </row>
  </sheetData>
  <sheetProtection password="C637" sheet="1" selectLockedCells="1"/>
  <mergeCells count="19"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  <mergeCell ref="B2:F2"/>
    <mergeCell ref="C3:F3"/>
    <mergeCell ref="C4:F4"/>
    <mergeCell ref="C5:F5"/>
    <mergeCell ref="C6:F6"/>
    <mergeCell ref="D12:F12"/>
    <mergeCell ref="C7:F7"/>
    <mergeCell ref="C8:F8"/>
    <mergeCell ref="C9:F9"/>
  </mergeCells>
  <conditionalFormatting sqref="F21:F25">
    <cfRule type="cellIs" priority="13" dxfId="30" operator="between" stopIfTrue="1">
      <formula>$C21</formula>
      <formula>$E21</formula>
    </cfRule>
  </conditionalFormatting>
  <conditionalFormatting sqref="B12:C17">
    <cfRule type="expression" priority="10" dxfId="18" stopIfTrue="1">
      <formula>$C$11=0</formula>
    </cfRule>
    <cfRule type="expression" priority="11" dxfId="18" stopIfTrue="1">
      <formula>$C$11&gt;6</formula>
    </cfRule>
    <cfRule type="expression" priority="12" dxfId="27" stopIfTrue="1">
      <formula>$C12&lt;&gt;$C$11</formula>
    </cfRule>
  </conditionalFormatting>
  <conditionalFormatting sqref="E13">
    <cfRule type="expression" priority="9" dxfId="18" stopIfTrue="1">
      <formula>$D$14&lt;&gt;0</formula>
    </cfRule>
  </conditionalFormatting>
  <conditionalFormatting sqref="E14">
    <cfRule type="expression" priority="8" dxfId="23" stopIfTrue="1">
      <formula>$D$14&lt;&gt;0</formula>
    </cfRule>
  </conditionalFormatting>
  <conditionalFormatting sqref="E16 B30:F30">
    <cfRule type="expression" priority="7" dxfId="18" stopIfTrue="1">
      <formula>$D$17&lt;&gt;0</formula>
    </cfRule>
  </conditionalFormatting>
  <conditionalFormatting sqref="E17">
    <cfRule type="expression" priority="6" dxfId="23" stopIfTrue="1">
      <formula>$D$17&lt;&gt;0</formula>
    </cfRule>
  </conditionalFormatting>
  <conditionalFormatting sqref="B31:F31">
    <cfRule type="expression" priority="5" dxfId="44" stopIfTrue="1">
      <formula>$D$17&lt;&gt;0</formula>
    </cfRule>
  </conditionalFormatting>
  <conditionalFormatting sqref="B36:F36">
    <cfRule type="expression" priority="4" dxfId="18" stopIfTrue="1">
      <formula>$D$17&lt;&gt;0</formula>
    </cfRule>
  </conditionalFormatting>
  <conditionalFormatting sqref="F28">
    <cfRule type="expression" priority="3" dxfId="45" stopIfTrue="1">
      <formula>$D$17&lt;&gt;0</formula>
    </cfRule>
  </conditionalFormatting>
  <conditionalFormatting sqref="B28:E28">
    <cfRule type="expression" priority="2" dxfId="46" stopIfTrue="1">
      <formula>$D$17&lt;&gt;0</formula>
    </cfRule>
  </conditionalFormatting>
  <conditionalFormatting sqref="B35:F35">
    <cfRule type="expression" priority="1" dxfId="18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16">
      <selection activeCell="C13" sqref="C13"/>
    </sheetView>
  </sheetViews>
  <sheetFormatPr defaultColWidth="9.140625" defaultRowHeight="12.75"/>
  <cols>
    <col min="1" max="1" width="9.140625" style="173" customWidth="1"/>
    <col min="2" max="2" width="9.421875" style="173" customWidth="1"/>
    <col min="3" max="3" width="54.140625" style="173" customWidth="1"/>
    <col min="4" max="4" width="6.28125" style="173" customWidth="1"/>
    <col min="5" max="5" width="10.28125" style="173" customWidth="1"/>
    <col min="6" max="6" width="10.7109375" style="173" bestFit="1" customWidth="1"/>
    <col min="7" max="7" width="11.7109375" style="173" customWidth="1"/>
    <col min="8" max="8" width="13.140625" style="173" customWidth="1"/>
    <col min="9" max="16384" width="9.140625" style="173" customWidth="1"/>
  </cols>
  <sheetData>
    <row r="1" ht="37.5" customHeight="1">
      <c r="A1" s="131" t="s">
        <v>65</v>
      </c>
    </row>
    <row r="2" spans="1:9" ht="12.75" customHeight="1">
      <c r="A2" s="174" t="s">
        <v>94</v>
      </c>
      <c r="B2" s="174"/>
      <c r="C2" s="174"/>
      <c r="D2" s="174"/>
      <c r="E2" s="174"/>
      <c r="F2" s="174"/>
      <c r="G2" s="174"/>
      <c r="H2" s="174"/>
      <c r="I2" s="175"/>
    </row>
    <row r="3" spans="1:8" ht="15" customHeight="1">
      <c r="A3" s="174"/>
      <c r="B3" s="174"/>
      <c r="C3" s="174"/>
      <c r="D3" s="174"/>
      <c r="E3" s="174"/>
      <c r="F3" s="174"/>
      <c r="G3" s="174"/>
      <c r="H3" s="174"/>
    </row>
    <row r="4" spans="1:8" ht="12.75" customHeight="1">
      <c r="A4" s="176"/>
      <c r="B4" s="176"/>
      <c r="C4" s="176"/>
      <c r="D4" s="176"/>
      <c r="E4" s="176"/>
      <c r="F4" s="176"/>
      <c r="G4" s="176"/>
      <c r="H4" s="176"/>
    </row>
    <row r="5" spans="1:8" ht="12.75" customHeight="1">
      <c r="A5" s="176"/>
      <c r="B5" s="176"/>
      <c r="C5" s="176"/>
      <c r="D5" s="176"/>
      <c r="E5" s="176"/>
      <c r="F5" s="176"/>
      <c r="G5" s="176"/>
      <c r="H5" s="176"/>
    </row>
    <row r="6" spans="1:8" ht="12.75" customHeight="1">
      <c r="A6" s="176"/>
      <c r="B6" s="176"/>
      <c r="C6" s="176"/>
      <c r="D6" s="176"/>
      <c r="E6" s="176"/>
      <c r="F6" s="176"/>
      <c r="G6" s="176"/>
      <c r="H6" s="176"/>
    </row>
    <row r="7" spans="1:8" ht="12.75" customHeight="1">
      <c r="A7" s="176"/>
      <c r="B7" s="176"/>
      <c r="C7" s="176"/>
      <c r="D7" s="176"/>
      <c r="E7" s="176"/>
      <c r="F7" s="176"/>
      <c r="G7" s="176"/>
      <c r="H7" s="176"/>
    </row>
    <row r="8" spans="1:7" ht="15.75" customHeight="1">
      <c r="A8" s="177" t="str">
        <f>'P. BDI-Serv'!B3</f>
        <v>Edital :</v>
      </c>
      <c r="B8" s="177"/>
      <c r="C8" s="89" t="str">
        <f>'P. BDI-mat'!C3:F3</f>
        <v>TP-XXX/2019</v>
      </c>
      <c r="D8" s="176"/>
      <c r="E8" s="176"/>
      <c r="F8" s="176"/>
      <c r="G8" s="176"/>
    </row>
    <row r="9" spans="1:9" ht="14.25">
      <c r="A9" s="177" t="str">
        <f>'P. BDI-Serv'!B4</f>
        <v>Tomador: </v>
      </c>
      <c r="B9" s="177"/>
      <c r="C9" s="178" t="str">
        <f>'P. BDI-mat'!C4:F4</f>
        <v>Prefeitura Municipal de Dois Vizinhos - PR</v>
      </c>
      <c r="D9" s="176"/>
      <c r="E9" s="176"/>
      <c r="F9" s="176"/>
      <c r="G9" s="176"/>
      <c r="I9" s="179"/>
    </row>
    <row r="10" spans="1:8" ht="14.25">
      <c r="A10" s="177" t="str">
        <f>'P. BDI-Serv'!B5</f>
        <v>Empreendimento: </v>
      </c>
      <c r="B10" s="177"/>
      <c r="C10" s="178" t="str">
        <f>'P. BDI-mat'!C5:F5</f>
        <v>EX. DE RELOCAÇÃO DE RELE ELETRICA </v>
      </c>
      <c r="D10" s="176"/>
      <c r="E10" s="176"/>
      <c r="F10" s="176"/>
      <c r="G10" s="176"/>
      <c r="H10" s="180"/>
    </row>
    <row r="11" spans="1:8" ht="25.5">
      <c r="A11" s="177" t="str">
        <f>'P. BDI-Serv'!B6</f>
        <v>Local da Obra:</v>
      </c>
      <c r="B11" s="177"/>
      <c r="C11" s="181" t="str">
        <f>'P. BDI-mat'!C6:F6</f>
        <v>Av. Rio Grande do Sul Esquina Com Rua Mario de Barros</v>
      </c>
      <c r="D11" s="182"/>
      <c r="E11" s="180"/>
      <c r="F11" s="180"/>
      <c r="G11" s="180"/>
      <c r="H11" s="180"/>
    </row>
    <row r="12" spans="1:8" ht="12.75">
      <c r="A12" s="177" t="str">
        <f>'P. BDI-Serv'!B7</f>
        <v>Empresa Prop.:</v>
      </c>
      <c r="B12" s="177"/>
      <c r="C12" s="89" t="str">
        <f>'P. BDI-mat'!C7:F7</f>
        <v>xxxxxxxxxxxxxx</v>
      </c>
      <c r="D12" s="182"/>
      <c r="E12" s="180"/>
      <c r="F12" s="180"/>
      <c r="G12" s="180"/>
      <c r="H12" s="180"/>
    </row>
    <row r="13" spans="1:8" ht="12.75">
      <c r="A13" s="177" t="str">
        <f>'P. BDI-Serv'!B8</f>
        <v>CNPJ:</v>
      </c>
      <c r="B13" s="177"/>
      <c r="C13" s="89" t="str">
        <f>'P. BDI-mat'!C8:F8</f>
        <v>xxxxxxxxxxxxxx</v>
      </c>
      <c r="D13" s="182"/>
      <c r="E13" s="180"/>
      <c r="F13" s="180"/>
      <c r="G13" s="180"/>
      <c r="H13" s="180"/>
    </row>
    <row r="14" spans="1:8" ht="12.75">
      <c r="A14" s="177" t="str">
        <f>'P. BDI-Serv'!B9</f>
        <v>Data Base:</v>
      </c>
      <c r="B14" s="177"/>
      <c r="C14" s="90" t="str">
        <f>'P. BDI-mat'!C9:F9</f>
        <v>xxxxxxxxxxxxxx</v>
      </c>
      <c r="D14" s="182"/>
      <c r="E14" s="182"/>
      <c r="F14" s="183"/>
      <c r="G14" s="150"/>
      <c r="H14" s="150"/>
    </row>
    <row r="15" spans="1:8" ht="12.75">
      <c r="A15" s="177" t="s">
        <v>179</v>
      </c>
      <c r="B15" s="177"/>
      <c r="C15" s="184">
        <f>'P. BDI-mat'!F31</f>
        <v>0.0471</v>
      </c>
      <c r="D15" s="182"/>
      <c r="E15" s="182"/>
      <c r="F15" s="183"/>
      <c r="G15" s="150"/>
      <c r="H15" s="150"/>
    </row>
    <row r="16" spans="1:8" ht="12.75">
      <c r="A16" s="177" t="s">
        <v>180</v>
      </c>
      <c r="B16" s="177"/>
      <c r="C16" s="184">
        <f>'P. BDI-Serv'!F31</f>
        <v>0.0471</v>
      </c>
      <c r="D16" s="185"/>
      <c r="E16" s="180"/>
      <c r="F16" s="180"/>
      <c r="G16" s="180"/>
      <c r="H16" s="180"/>
    </row>
    <row r="17" spans="1:8" ht="12.75">
      <c r="A17" s="186"/>
      <c r="B17" s="187"/>
      <c r="C17" s="188"/>
      <c r="D17" s="180"/>
      <c r="E17" s="180"/>
      <c r="F17" s="180"/>
      <c r="G17" s="180"/>
      <c r="H17" s="180"/>
    </row>
    <row r="18" spans="1:8" ht="12.75">
      <c r="A18" s="186"/>
      <c r="B18" s="187"/>
      <c r="C18" s="188"/>
      <c r="D18" s="180"/>
      <c r="E18" s="180"/>
      <c r="F18" s="180"/>
      <c r="G18" s="180"/>
      <c r="H18" s="180"/>
    </row>
    <row r="19" spans="1:8" ht="12.75">
      <c r="A19" s="186"/>
      <c r="B19" s="187"/>
      <c r="C19" s="188"/>
      <c r="D19" s="180"/>
      <c r="E19" s="180"/>
      <c r="F19" s="180"/>
      <c r="G19" s="180"/>
      <c r="H19" s="180"/>
    </row>
    <row r="20" spans="1:8" ht="12.75">
      <c r="A20" s="186"/>
      <c r="B20" s="187"/>
      <c r="C20" s="188"/>
      <c r="D20" s="180"/>
      <c r="E20" s="180"/>
      <c r="F20" s="180"/>
      <c r="G20" s="180"/>
      <c r="H20" s="180"/>
    </row>
    <row r="21" spans="1:8" ht="12.75">
      <c r="A21" s="186"/>
      <c r="B21" s="187"/>
      <c r="C21" s="188"/>
      <c r="D21" s="180"/>
      <c r="E21" s="180"/>
      <c r="F21" s="180"/>
      <c r="G21" s="180"/>
      <c r="H21" s="180"/>
    </row>
    <row r="22" spans="1:8" ht="12.75">
      <c r="A22" s="186"/>
      <c r="B22" s="187"/>
      <c r="C22" s="188"/>
      <c r="D22" s="180"/>
      <c r="E22" s="180"/>
      <c r="F22" s="180"/>
      <c r="G22" s="180"/>
      <c r="H22" s="180"/>
    </row>
    <row r="23" spans="1:8" ht="12.75">
      <c r="A23" s="186"/>
      <c r="B23" s="187"/>
      <c r="C23" s="188"/>
      <c r="D23" s="180"/>
      <c r="E23" s="180"/>
      <c r="F23" s="180"/>
      <c r="G23" s="180"/>
      <c r="H23" s="180"/>
    </row>
    <row r="24" spans="1:8" ht="12.75">
      <c r="A24" s="186"/>
      <c r="B24" s="187"/>
      <c r="C24" s="188"/>
      <c r="D24" s="180"/>
      <c r="E24" s="180"/>
      <c r="F24" s="180"/>
      <c r="G24" s="180"/>
      <c r="H24" s="180"/>
    </row>
    <row r="25" spans="2:8" ht="12.75">
      <c r="B25" s="189" t="s">
        <v>72</v>
      </c>
      <c r="C25" s="189" t="s">
        <v>95</v>
      </c>
      <c r="D25" s="190" t="s">
        <v>97</v>
      </c>
      <c r="E25" s="190"/>
      <c r="F25" s="190" t="s">
        <v>96</v>
      </c>
      <c r="G25" s="190"/>
      <c r="H25" s="189" t="s">
        <v>98</v>
      </c>
    </row>
    <row r="26" spans="2:8" ht="12.75">
      <c r="B26" s="191" t="str">
        <f>Orçamento!A18</f>
        <v>.1</v>
      </c>
      <c r="C26" s="92" t="str">
        <f>Orçamento!C18</f>
        <v>MATERIAIS</v>
      </c>
      <c r="D26" s="192" t="e">
        <f>F26/$F$28</f>
        <v>#DIV/0!</v>
      </c>
      <c r="E26" s="192"/>
      <c r="F26" s="193">
        <f>Orçamento!H18</f>
        <v>0</v>
      </c>
      <c r="G26" s="193"/>
      <c r="H26" s="194">
        <f>F26</f>
        <v>0</v>
      </c>
    </row>
    <row r="27" spans="2:8" ht="12.75">
      <c r="B27" s="191" t="str">
        <f>Orçamento!A119</f>
        <v>.2</v>
      </c>
      <c r="C27" s="92" t="str">
        <f>Orçamento!C119</f>
        <v>MÃO DE OBRA</v>
      </c>
      <c r="D27" s="192" t="e">
        <f>F27/$F$28</f>
        <v>#DIV/0!</v>
      </c>
      <c r="E27" s="192"/>
      <c r="F27" s="193">
        <f>Orçamento!H119</f>
        <v>0</v>
      </c>
      <c r="G27" s="193"/>
      <c r="H27" s="194">
        <f>F27+H26</f>
        <v>0</v>
      </c>
    </row>
    <row r="28" spans="2:8" ht="12.75">
      <c r="B28" s="195" t="s">
        <v>99</v>
      </c>
      <c r="C28" s="195"/>
      <c r="D28" s="196" t="e">
        <f>SUM(D26:E27)</f>
        <v>#DIV/0!</v>
      </c>
      <c r="E28" s="190"/>
      <c r="F28" s="197">
        <f>SUM(F26:G27)</f>
        <v>0</v>
      </c>
      <c r="G28" s="190"/>
      <c r="H28" s="198"/>
    </row>
    <row r="32" ht="13.5" customHeight="1"/>
    <row r="34" spans="3:7" ht="12.75">
      <c r="C34" s="199"/>
      <c r="D34" s="166" t="s">
        <v>114</v>
      </c>
      <c r="E34" s="130"/>
      <c r="F34" s="172"/>
      <c r="G34" s="170"/>
    </row>
    <row r="35" spans="3:7" ht="12.75">
      <c r="C35" s="199"/>
      <c r="D35" s="167" t="s">
        <v>116</v>
      </c>
      <c r="E35" s="171"/>
      <c r="F35" s="170"/>
      <c r="G35" s="170"/>
    </row>
    <row r="36" spans="3:5" ht="12.75">
      <c r="C36" s="88"/>
      <c r="D36" s="168"/>
      <c r="E36" s="88"/>
    </row>
    <row r="37" spans="3:5" ht="12.75">
      <c r="C37" s="88"/>
      <c r="D37" s="168"/>
      <c r="E37" s="88"/>
    </row>
    <row r="38" spans="3:5" ht="12.75">
      <c r="C38" s="135"/>
      <c r="D38" s="85"/>
      <c r="E38" s="135"/>
    </row>
    <row r="39" spans="3:5" ht="12.75">
      <c r="C39" s="135"/>
      <c r="D39" s="135"/>
      <c r="E39" s="135"/>
    </row>
    <row r="40" spans="3:7" ht="12.75">
      <c r="C40" s="199"/>
      <c r="D40" s="166" t="s">
        <v>115</v>
      </c>
      <c r="E40" s="130"/>
      <c r="F40" s="172"/>
      <c r="G40" s="170"/>
    </row>
    <row r="41" spans="3:7" ht="12.75">
      <c r="C41" s="199"/>
      <c r="D41" s="167" t="s">
        <v>60</v>
      </c>
      <c r="E41" s="171"/>
      <c r="F41" s="170"/>
      <c r="G41" s="170"/>
    </row>
  </sheetData>
  <sheetProtection password="C637" sheet="1" selectLockedCells="1"/>
  <mergeCells count="19">
    <mergeCell ref="F27:G27"/>
    <mergeCell ref="D27:E27"/>
    <mergeCell ref="F25:G25"/>
    <mergeCell ref="A12:B12"/>
    <mergeCell ref="A10:B10"/>
    <mergeCell ref="A11:B11"/>
    <mergeCell ref="D26:E26"/>
    <mergeCell ref="A13:B13"/>
    <mergeCell ref="A16:B16"/>
    <mergeCell ref="A2:H3"/>
    <mergeCell ref="A8:B8"/>
    <mergeCell ref="A9:B9"/>
    <mergeCell ref="F26:G26"/>
    <mergeCell ref="D25:E25"/>
    <mergeCell ref="B28:C28"/>
    <mergeCell ref="F28:G28"/>
    <mergeCell ref="D28:E28"/>
    <mergeCell ref="A14:B14"/>
    <mergeCell ref="A15:B15"/>
  </mergeCells>
  <conditionalFormatting sqref="C27">
    <cfRule type="expression" priority="10" dxfId="47" stopIfTrue="1">
      <formula>$J26=1</formula>
    </cfRule>
    <cfRule type="expression" priority="11" dxfId="48" stopIfTrue="1">
      <formula>$K26=2</formula>
    </cfRule>
    <cfRule type="expression" priority="12" dxfId="49" stopIfTrue="1">
      <formula>$K26=3</formula>
    </cfRule>
  </conditionalFormatting>
  <conditionalFormatting sqref="C26">
    <cfRule type="expression" priority="1" dxfId="47" stopIfTrue="1">
      <formula>$J26=1</formula>
    </cfRule>
    <cfRule type="expression" priority="2" dxfId="48" stopIfTrue="1">
      <formula>$K26=2</formula>
    </cfRule>
    <cfRule type="expression" priority="3" dxfId="49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SheetLayoutView="100" zoomScalePageLayoutView="0" workbookViewId="0" topLeftCell="A101">
      <selection activeCell="F120" sqref="F120"/>
    </sheetView>
  </sheetViews>
  <sheetFormatPr defaultColWidth="9.140625" defaultRowHeight="12.75"/>
  <cols>
    <col min="1" max="1" width="9.140625" style="173" customWidth="1"/>
    <col min="2" max="2" width="13.28125" style="173" bestFit="1" customWidth="1"/>
    <col min="3" max="3" width="54.140625" style="173" customWidth="1"/>
    <col min="4" max="4" width="6.28125" style="173" customWidth="1"/>
    <col min="5" max="5" width="10.28125" style="173" customWidth="1"/>
    <col min="6" max="6" width="11.7109375" style="203" customWidth="1"/>
    <col min="7" max="7" width="11.7109375" style="173" customWidth="1"/>
    <col min="8" max="8" width="13.140625" style="173" customWidth="1"/>
    <col min="9" max="16384" width="9.140625" style="173" customWidth="1"/>
  </cols>
  <sheetData>
    <row r="1" ht="37.5" customHeight="1">
      <c r="A1" s="131" t="s">
        <v>65</v>
      </c>
    </row>
    <row r="2" spans="1:8" ht="12.75" customHeight="1">
      <c r="A2" s="174" t="s">
        <v>67</v>
      </c>
      <c r="B2" s="174"/>
      <c r="C2" s="174"/>
      <c r="D2" s="174"/>
      <c r="E2" s="174"/>
      <c r="F2" s="174"/>
      <c r="G2" s="174"/>
      <c r="H2" s="174"/>
    </row>
    <row r="3" spans="1:8" ht="15" customHeight="1">
      <c r="A3" s="174"/>
      <c r="B3" s="174"/>
      <c r="C3" s="174"/>
      <c r="D3" s="174"/>
      <c r="E3" s="174"/>
      <c r="F3" s="174"/>
      <c r="G3" s="174"/>
      <c r="H3" s="174"/>
    </row>
    <row r="4" spans="1:8" ht="12.75" customHeight="1">
      <c r="A4" s="176"/>
      <c r="B4" s="176"/>
      <c r="C4" s="176"/>
      <c r="D4" s="176"/>
      <c r="E4" s="176"/>
      <c r="F4" s="204"/>
      <c r="G4" s="176"/>
      <c r="H4" s="176"/>
    </row>
    <row r="5" spans="1:8" ht="15.75" customHeight="1">
      <c r="A5" s="177" t="str">
        <f>'P. BDI-Serv'!B3</f>
        <v>Edital :</v>
      </c>
      <c r="B5" s="177"/>
      <c r="C5" s="89" t="str">
        <f>'P. BDI-mat'!C3:F3</f>
        <v>TP-XXX/2019</v>
      </c>
      <c r="D5" s="205"/>
      <c r="E5" s="205"/>
      <c r="F5" s="204"/>
      <c r="G5" s="176"/>
      <c r="H5" s="206"/>
    </row>
    <row r="6" spans="1:7" ht="14.25">
      <c r="A6" s="177" t="str">
        <f>'P. BDI-Serv'!B4</f>
        <v>Tomador: </v>
      </c>
      <c r="B6" s="177"/>
      <c r="C6" s="178" t="str">
        <f>'P. BDI-mat'!C4:F4</f>
        <v>Prefeitura Municipal de Dois Vizinhos - PR</v>
      </c>
      <c r="D6" s="205"/>
      <c r="E6" s="205"/>
      <c r="F6" s="204"/>
      <c r="G6" s="176"/>
    </row>
    <row r="7" spans="1:8" ht="12.75">
      <c r="A7" s="177" t="str">
        <f>'P. BDI-Serv'!B5</f>
        <v>Empreendimento: </v>
      </c>
      <c r="B7" s="177"/>
      <c r="C7" s="178" t="str">
        <f>'P. BDI-mat'!C5:F5</f>
        <v>EX. DE RELOCAÇÃO DE RELE ELETRICA </v>
      </c>
      <c r="D7" s="182"/>
      <c r="E7" s="180"/>
      <c r="F7" s="180"/>
      <c r="G7" s="180"/>
      <c r="H7" s="180"/>
    </row>
    <row r="8" spans="1:8" ht="25.5">
      <c r="A8" s="177" t="str">
        <f>'P. BDI-Serv'!B6</f>
        <v>Local da Obra:</v>
      </c>
      <c r="B8" s="177"/>
      <c r="C8" s="181" t="str">
        <f>'P. BDI-mat'!C6:F6</f>
        <v>Av. Rio Grande do Sul Esquina Com Rua Mario de Barros</v>
      </c>
      <c r="D8" s="182"/>
      <c r="E8" s="180"/>
      <c r="F8" s="180"/>
      <c r="G8" s="180"/>
      <c r="H8" s="180"/>
    </row>
    <row r="9" spans="1:8" ht="12.75">
      <c r="A9" s="177" t="str">
        <f>'P. BDI-Serv'!B7</f>
        <v>Empresa Prop.:</v>
      </c>
      <c r="B9" s="177"/>
      <c r="C9" s="89" t="str">
        <f>'P. BDI-mat'!C7:F7</f>
        <v>xxxxxxxxxxxxxx</v>
      </c>
      <c r="D9" s="182"/>
      <c r="E9" s="180"/>
      <c r="F9" s="180"/>
      <c r="G9" s="180"/>
      <c r="H9" s="180"/>
    </row>
    <row r="10" spans="1:8" ht="12.75">
      <c r="A10" s="177" t="str">
        <f>'P. BDI-Serv'!B8</f>
        <v>CNPJ:</v>
      </c>
      <c r="B10" s="177"/>
      <c r="C10" s="89" t="str">
        <f>'P. BDI-mat'!C8:F8</f>
        <v>xxxxxxxxxxxxxx</v>
      </c>
      <c r="D10" s="182"/>
      <c r="E10" s="180"/>
      <c r="F10" s="180"/>
      <c r="G10" s="180"/>
      <c r="H10" s="180"/>
    </row>
    <row r="11" spans="1:8" ht="12.75">
      <c r="A11" s="177" t="str">
        <f>'P. BDI-Serv'!B9</f>
        <v>Data Base:</v>
      </c>
      <c r="B11" s="177"/>
      <c r="C11" s="90" t="str">
        <f>'P. BDI-mat'!C9:F9</f>
        <v>xxxxxxxxxxxxxx</v>
      </c>
      <c r="D11" s="182"/>
      <c r="E11" s="182"/>
      <c r="F11" s="183"/>
      <c r="G11" s="150"/>
      <c r="H11" s="180"/>
    </row>
    <row r="12" spans="1:8" ht="12.75">
      <c r="A12" s="177" t="str">
        <f>QCI!A15</f>
        <v>BDI - Materias </v>
      </c>
      <c r="B12" s="177"/>
      <c r="C12" s="184">
        <f>QCI!C15</f>
        <v>0.0471</v>
      </c>
      <c r="D12" s="182"/>
      <c r="E12" s="182"/>
      <c r="F12" s="183"/>
      <c r="G12" s="150"/>
      <c r="H12" s="150"/>
    </row>
    <row r="13" spans="1:8" ht="12.75">
      <c r="A13" s="182" t="str">
        <f>QCI!A16</f>
        <v>BDI -  Serviços </v>
      </c>
      <c r="B13" s="182"/>
      <c r="C13" s="184">
        <f>QCI!C16</f>
        <v>0.0471</v>
      </c>
      <c r="D13" s="182"/>
      <c r="E13" s="182"/>
      <c r="F13" s="183"/>
      <c r="G13" s="150"/>
      <c r="H13" s="150"/>
    </row>
    <row r="14" spans="1:8" ht="12.75">
      <c r="A14" s="186"/>
      <c r="B14" s="187"/>
      <c r="C14" s="188"/>
      <c r="D14" s="180"/>
      <c r="E14" s="180"/>
      <c r="F14" s="180"/>
      <c r="G14" s="180"/>
      <c r="H14" s="180"/>
    </row>
    <row r="15" spans="1:8" s="209" customFormat="1" ht="25.5" customHeight="1">
      <c r="A15" s="207" t="s">
        <v>72</v>
      </c>
      <c r="B15" s="207" t="s">
        <v>225</v>
      </c>
      <c r="C15" s="207" t="s">
        <v>73</v>
      </c>
      <c r="D15" s="207" t="s">
        <v>119</v>
      </c>
      <c r="E15" s="208" t="s">
        <v>75</v>
      </c>
      <c r="F15" s="207" t="s">
        <v>74</v>
      </c>
      <c r="G15" s="207" t="s">
        <v>76</v>
      </c>
      <c r="H15" s="207" t="s">
        <v>77</v>
      </c>
    </row>
    <row r="16" spans="1:8" s="209" customFormat="1" ht="15.75" customHeight="1" hidden="1">
      <c r="A16" s="210" t="s">
        <v>120</v>
      </c>
      <c r="B16" s="210"/>
      <c r="C16" s="210"/>
      <c r="D16" s="210"/>
      <c r="E16" s="210"/>
      <c r="F16" s="210"/>
      <c r="G16" s="210"/>
      <c r="H16" s="210"/>
    </row>
    <row r="17" spans="1:8" s="209" customFormat="1" ht="15.75" customHeight="1">
      <c r="A17" s="211"/>
      <c r="B17" s="211"/>
      <c r="C17" s="211"/>
      <c r="D17" s="211"/>
      <c r="E17" s="211"/>
      <c r="F17" s="211"/>
      <c r="G17" s="211"/>
      <c r="H17" s="211"/>
    </row>
    <row r="18" spans="1:8" s="175" customFormat="1" ht="12.75">
      <c r="A18" s="212" t="s">
        <v>70</v>
      </c>
      <c r="B18" s="212"/>
      <c r="C18" s="212" t="s">
        <v>121</v>
      </c>
      <c r="D18" s="213"/>
      <c r="E18" s="214"/>
      <c r="F18" s="215"/>
      <c r="G18" s="216" t="s">
        <v>23</v>
      </c>
      <c r="H18" s="215">
        <f>SUM(H19:H118)</f>
        <v>0</v>
      </c>
    </row>
    <row r="19" spans="1:8" s="175" customFormat="1" ht="12.75">
      <c r="A19" s="217" t="s">
        <v>232</v>
      </c>
      <c r="B19" s="218">
        <v>117870</v>
      </c>
      <c r="C19" s="93" t="s">
        <v>123</v>
      </c>
      <c r="D19" s="219" t="s">
        <v>118</v>
      </c>
      <c r="E19" s="220">
        <v>30</v>
      </c>
      <c r="F19" s="201"/>
      <c r="G19" s="221">
        <f>ROUND((F19*$C$12)+F19,2)</f>
        <v>0</v>
      </c>
      <c r="H19" s="194">
        <f>E19*G19</f>
        <v>0</v>
      </c>
    </row>
    <row r="20" spans="1:8" s="175" customFormat="1" ht="12.75">
      <c r="A20" s="222" t="s">
        <v>233</v>
      </c>
      <c r="B20" s="218">
        <v>121843</v>
      </c>
      <c r="C20" s="93" t="s">
        <v>124</v>
      </c>
      <c r="D20" s="223" t="s">
        <v>118</v>
      </c>
      <c r="E20" s="220">
        <v>3</v>
      </c>
      <c r="F20" s="201"/>
      <c r="G20" s="224">
        <f>ROUND((F20*$C$12)+F20,2)</f>
        <v>0</v>
      </c>
      <c r="H20" s="194">
        <f>E20*G20</f>
        <v>0</v>
      </c>
    </row>
    <row r="21" spans="1:8" s="175" customFormat="1" ht="12.75">
      <c r="A21" s="222" t="s">
        <v>234</v>
      </c>
      <c r="B21" s="218">
        <v>135640</v>
      </c>
      <c r="C21" s="93" t="s">
        <v>125</v>
      </c>
      <c r="D21" s="225" t="s">
        <v>126</v>
      </c>
      <c r="E21" s="220">
        <v>80</v>
      </c>
      <c r="F21" s="201"/>
      <c r="G21" s="224">
        <f aca="true" t="shared" si="0" ref="G21:G84">ROUND((F21*$C$12)+F21,2)</f>
        <v>0</v>
      </c>
      <c r="H21" s="194">
        <f aca="true" t="shared" si="1" ref="H21:H69">E21*G21</f>
        <v>0</v>
      </c>
    </row>
    <row r="22" spans="1:8" s="175" customFormat="1" ht="12.75">
      <c r="A22" s="222" t="s">
        <v>235</v>
      </c>
      <c r="B22" s="218">
        <v>3004503</v>
      </c>
      <c r="C22" s="93" t="s">
        <v>127</v>
      </c>
      <c r="D22" s="223" t="s">
        <v>118</v>
      </c>
      <c r="E22" s="220">
        <v>39</v>
      </c>
      <c r="F22" s="201"/>
      <c r="G22" s="224">
        <f t="shared" si="0"/>
        <v>0</v>
      </c>
      <c r="H22" s="194">
        <f t="shared" si="1"/>
        <v>0</v>
      </c>
    </row>
    <row r="23" spans="1:8" s="175" customFormat="1" ht="12.75">
      <c r="A23" s="222" t="s">
        <v>236</v>
      </c>
      <c r="B23" s="218">
        <v>3005020</v>
      </c>
      <c r="C23" s="93" t="s">
        <v>181</v>
      </c>
      <c r="D23" s="223" t="s">
        <v>118</v>
      </c>
      <c r="E23" s="220">
        <v>10</v>
      </c>
      <c r="F23" s="201"/>
      <c r="G23" s="224">
        <f t="shared" si="0"/>
        <v>0</v>
      </c>
      <c r="H23" s="194">
        <f t="shared" si="1"/>
        <v>0</v>
      </c>
    </row>
    <row r="24" spans="1:8" s="175" customFormat="1" ht="12.75">
      <c r="A24" s="222" t="s">
        <v>237</v>
      </c>
      <c r="B24" s="218">
        <v>3005046</v>
      </c>
      <c r="C24" s="93" t="s">
        <v>182</v>
      </c>
      <c r="D24" s="226" t="s">
        <v>118</v>
      </c>
      <c r="E24" s="220">
        <v>43</v>
      </c>
      <c r="F24" s="201"/>
      <c r="G24" s="224">
        <f t="shared" si="0"/>
        <v>0</v>
      </c>
      <c r="H24" s="194">
        <f t="shared" si="1"/>
        <v>0</v>
      </c>
    </row>
    <row r="25" spans="1:8" s="175" customFormat="1" ht="12.75">
      <c r="A25" s="222" t="s">
        <v>238</v>
      </c>
      <c r="B25" s="218">
        <v>3005119</v>
      </c>
      <c r="C25" s="93" t="s">
        <v>128</v>
      </c>
      <c r="D25" s="223" t="s">
        <v>118</v>
      </c>
      <c r="E25" s="220">
        <v>2</v>
      </c>
      <c r="F25" s="201"/>
      <c r="G25" s="224">
        <f t="shared" si="0"/>
        <v>0</v>
      </c>
      <c r="H25" s="194">
        <f t="shared" si="1"/>
        <v>0</v>
      </c>
    </row>
    <row r="26" spans="1:8" s="175" customFormat="1" ht="12.75">
      <c r="A26" s="222" t="s">
        <v>239</v>
      </c>
      <c r="B26" s="218">
        <v>3005135</v>
      </c>
      <c r="C26" s="93" t="s">
        <v>183</v>
      </c>
      <c r="D26" s="223" t="s">
        <v>118</v>
      </c>
      <c r="E26" s="220">
        <v>11</v>
      </c>
      <c r="F26" s="201"/>
      <c r="G26" s="224">
        <f t="shared" si="0"/>
        <v>0</v>
      </c>
      <c r="H26" s="194">
        <f t="shared" si="1"/>
        <v>0</v>
      </c>
    </row>
    <row r="27" spans="1:8" s="175" customFormat="1" ht="12.75">
      <c r="A27" s="222" t="s">
        <v>240</v>
      </c>
      <c r="B27" s="218">
        <v>3005151</v>
      </c>
      <c r="C27" s="93" t="s">
        <v>184</v>
      </c>
      <c r="D27" s="223" t="s">
        <v>118</v>
      </c>
      <c r="E27" s="220">
        <v>4</v>
      </c>
      <c r="F27" s="201"/>
      <c r="G27" s="224">
        <f t="shared" si="0"/>
        <v>0</v>
      </c>
      <c r="H27" s="194">
        <f t="shared" si="1"/>
        <v>0</v>
      </c>
    </row>
    <row r="28" spans="1:8" s="175" customFormat="1" ht="12.75">
      <c r="A28" s="222" t="s">
        <v>241</v>
      </c>
      <c r="B28" s="218">
        <v>3008355</v>
      </c>
      <c r="C28" s="93" t="s">
        <v>131</v>
      </c>
      <c r="D28" s="223" t="s">
        <v>118</v>
      </c>
      <c r="E28" s="220">
        <v>14</v>
      </c>
      <c r="F28" s="201"/>
      <c r="G28" s="224">
        <f t="shared" si="0"/>
        <v>0</v>
      </c>
      <c r="H28" s="194">
        <f t="shared" si="1"/>
        <v>0</v>
      </c>
    </row>
    <row r="29" spans="1:8" s="175" customFormat="1" ht="12.75">
      <c r="A29" s="222" t="s">
        <v>242</v>
      </c>
      <c r="B29" s="218">
        <v>3008525</v>
      </c>
      <c r="C29" s="93" t="s">
        <v>132</v>
      </c>
      <c r="D29" s="223" t="s">
        <v>118</v>
      </c>
      <c r="E29" s="220">
        <v>49</v>
      </c>
      <c r="F29" s="201"/>
      <c r="G29" s="224">
        <f t="shared" si="0"/>
        <v>0</v>
      </c>
      <c r="H29" s="194">
        <f t="shared" si="1"/>
        <v>0</v>
      </c>
    </row>
    <row r="30" spans="1:8" s="175" customFormat="1" ht="12.75">
      <c r="A30" s="222" t="s">
        <v>243</v>
      </c>
      <c r="B30" s="218">
        <v>3009041</v>
      </c>
      <c r="C30" s="93" t="s">
        <v>133</v>
      </c>
      <c r="D30" s="223" t="s">
        <v>118</v>
      </c>
      <c r="E30" s="220">
        <v>39</v>
      </c>
      <c r="F30" s="201"/>
      <c r="G30" s="224">
        <f t="shared" si="0"/>
        <v>0</v>
      </c>
      <c r="H30" s="194">
        <f t="shared" si="1"/>
        <v>0</v>
      </c>
    </row>
    <row r="31" spans="1:8" s="175" customFormat="1" ht="12.75">
      <c r="A31" s="222" t="s">
        <v>244</v>
      </c>
      <c r="B31" s="218">
        <v>3012220</v>
      </c>
      <c r="C31" s="93" t="s">
        <v>185</v>
      </c>
      <c r="D31" s="223" t="s">
        <v>130</v>
      </c>
      <c r="E31" s="220">
        <v>0.1</v>
      </c>
      <c r="F31" s="201"/>
      <c r="G31" s="224">
        <f t="shared" si="0"/>
        <v>0</v>
      </c>
      <c r="H31" s="194">
        <f t="shared" si="1"/>
        <v>0</v>
      </c>
    </row>
    <row r="32" spans="1:8" s="175" customFormat="1" ht="12.75">
      <c r="A32" s="222" t="s">
        <v>245</v>
      </c>
      <c r="B32" s="218">
        <v>3012816</v>
      </c>
      <c r="C32" s="93" t="s">
        <v>170</v>
      </c>
      <c r="D32" s="223" t="s">
        <v>130</v>
      </c>
      <c r="E32" s="220">
        <v>6</v>
      </c>
      <c r="F32" s="201"/>
      <c r="G32" s="224">
        <f t="shared" si="0"/>
        <v>0</v>
      </c>
      <c r="H32" s="194">
        <f t="shared" si="1"/>
        <v>0</v>
      </c>
    </row>
    <row r="33" spans="1:8" s="175" customFormat="1" ht="12.75">
      <c r="A33" s="222" t="s">
        <v>246</v>
      </c>
      <c r="B33" s="218">
        <v>3012859</v>
      </c>
      <c r="C33" s="93" t="s">
        <v>186</v>
      </c>
      <c r="D33" s="223" t="s">
        <v>130</v>
      </c>
      <c r="E33" s="220">
        <v>147.16</v>
      </c>
      <c r="F33" s="201"/>
      <c r="G33" s="224">
        <f t="shared" si="0"/>
        <v>0</v>
      </c>
      <c r="H33" s="194">
        <f t="shared" si="1"/>
        <v>0</v>
      </c>
    </row>
    <row r="34" spans="1:8" s="175" customFormat="1" ht="12.75">
      <c r="A34" s="222" t="s">
        <v>247</v>
      </c>
      <c r="B34" s="218">
        <v>3013308</v>
      </c>
      <c r="C34" s="93" t="s">
        <v>134</v>
      </c>
      <c r="D34" s="223" t="s">
        <v>118</v>
      </c>
      <c r="E34" s="220">
        <v>3</v>
      </c>
      <c r="F34" s="201"/>
      <c r="G34" s="224">
        <f t="shared" si="0"/>
        <v>0</v>
      </c>
      <c r="H34" s="194">
        <f t="shared" si="1"/>
        <v>0</v>
      </c>
    </row>
    <row r="35" spans="1:8" s="175" customFormat="1" ht="12.75">
      <c r="A35" s="222" t="s">
        <v>248</v>
      </c>
      <c r="B35" s="218">
        <v>7326149</v>
      </c>
      <c r="C35" s="93" t="s">
        <v>129</v>
      </c>
      <c r="D35" s="223" t="s">
        <v>130</v>
      </c>
      <c r="E35" s="220">
        <v>21.16</v>
      </c>
      <c r="F35" s="201"/>
      <c r="G35" s="224">
        <f t="shared" si="0"/>
        <v>0</v>
      </c>
      <c r="H35" s="194">
        <f t="shared" si="1"/>
        <v>0</v>
      </c>
    </row>
    <row r="36" spans="1:8" s="175" customFormat="1" ht="12.75">
      <c r="A36" s="222" t="s">
        <v>249</v>
      </c>
      <c r="B36" s="218">
        <v>7336101</v>
      </c>
      <c r="C36" s="93" t="s">
        <v>136</v>
      </c>
      <c r="D36" s="223" t="s">
        <v>118</v>
      </c>
      <c r="E36" s="220">
        <v>11</v>
      </c>
      <c r="F36" s="201"/>
      <c r="G36" s="224">
        <f t="shared" si="0"/>
        <v>0</v>
      </c>
      <c r="H36" s="194">
        <f t="shared" si="1"/>
        <v>0</v>
      </c>
    </row>
    <row r="37" spans="1:8" s="175" customFormat="1" ht="12.75">
      <c r="A37" s="222" t="s">
        <v>250</v>
      </c>
      <c r="B37" s="218">
        <v>7349866</v>
      </c>
      <c r="C37" s="93" t="s">
        <v>169</v>
      </c>
      <c r="D37" s="223" t="s">
        <v>117</v>
      </c>
      <c r="E37" s="220">
        <v>100</v>
      </c>
      <c r="F37" s="201"/>
      <c r="G37" s="224">
        <f t="shared" si="0"/>
        <v>0</v>
      </c>
      <c r="H37" s="194">
        <f t="shared" si="1"/>
        <v>0</v>
      </c>
    </row>
    <row r="38" spans="1:8" s="175" customFormat="1" ht="12.75">
      <c r="A38" s="222" t="s">
        <v>251</v>
      </c>
      <c r="B38" s="218">
        <v>7381638</v>
      </c>
      <c r="C38" s="93" t="s">
        <v>168</v>
      </c>
      <c r="D38" s="223" t="s">
        <v>118</v>
      </c>
      <c r="E38" s="220">
        <v>12</v>
      </c>
      <c r="F38" s="201"/>
      <c r="G38" s="224">
        <f t="shared" si="0"/>
        <v>0</v>
      </c>
      <c r="H38" s="194">
        <f t="shared" si="1"/>
        <v>0</v>
      </c>
    </row>
    <row r="39" spans="1:8" s="175" customFormat="1" ht="12.75">
      <c r="A39" s="222" t="s">
        <v>252</v>
      </c>
      <c r="B39" s="218">
        <v>7381859</v>
      </c>
      <c r="C39" s="93" t="s">
        <v>187</v>
      </c>
      <c r="D39" s="223" t="s">
        <v>118</v>
      </c>
      <c r="E39" s="220">
        <v>17</v>
      </c>
      <c r="F39" s="201"/>
      <c r="G39" s="224">
        <f t="shared" si="0"/>
        <v>0</v>
      </c>
      <c r="H39" s="194">
        <f t="shared" si="1"/>
        <v>0</v>
      </c>
    </row>
    <row r="40" spans="1:8" s="175" customFormat="1" ht="12.75">
      <c r="A40" s="222" t="s">
        <v>253</v>
      </c>
      <c r="B40" s="218">
        <v>7381921</v>
      </c>
      <c r="C40" s="93" t="s">
        <v>188</v>
      </c>
      <c r="D40" s="223" t="s">
        <v>118</v>
      </c>
      <c r="E40" s="220">
        <v>15</v>
      </c>
      <c r="F40" s="201"/>
      <c r="G40" s="224">
        <f t="shared" si="0"/>
        <v>0</v>
      </c>
      <c r="H40" s="194">
        <f t="shared" si="1"/>
        <v>0</v>
      </c>
    </row>
    <row r="41" spans="1:8" s="175" customFormat="1" ht="12.75">
      <c r="A41" s="222" t="s">
        <v>254</v>
      </c>
      <c r="B41" s="218">
        <v>7381930</v>
      </c>
      <c r="C41" s="93" t="s">
        <v>189</v>
      </c>
      <c r="D41" s="223" t="s">
        <v>118</v>
      </c>
      <c r="E41" s="220">
        <v>21</v>
      </c>
      <c r="F41" s="201"/>
      <c r="G41" s="224">
        <f t="shared" si="0"/>
        <v>0</v>
      </c>
      <c r="H41" s="194">
        <f t="shared" si="1"/>
        <v>0</v>
      </c>
    </row>
    <row r="42" spans="1:8" s="175" customFormat="1" ht="12.75">
      <c r="A42" s="222" t="s">
        <v>255</v>
      </c>
      <c r="B42" s="218">
        <v>7381948</v>
      </c>
      <c r="C42" s="93" t="s">
        <v>190</v>
      </c>
      <c r="D42" s="223" t="s">
        <v>118</v>
      </c>
      <c r="E42" s="220">
        <v>7</v>
      </c>
      <c r="F42" s="201"/>
      <c r="G42" s="224">
        <f t="shared" si="0"/>
        <v>0</v>
      </c>
      <c r="H42" s="194">
        <f t="shared" si="1"/>
        <v>0</v>
      </c>
    </row>
    <row r="43" spans="1:8" s="175" customFormat="1" ht="12.75">
      <c r="A43" s="222" t="s">
        <v>256</v>
      </c>
      <c r="B43" s="218">
        <v>7381964</v>
      </c>
      <c r="C43" s="93" t="s">
        <v>191</v>
      </c>
      <c r="D43" s="223" t="s">
        <v>118</v>
      </c>
      <c r="E43" s="220">
        <v>24</v>
      </c>
      <c r="F43" s="201"/>
      <c r="G43" s="224">
        <f t="shared" si="0"/>
        <v>0</v>
      </c>
      <c r="H43" s="194">
        <f t="shared" si="1"/>
        <v>0</v>
      </c>
    </row>
    <row r="44" spans="1:8" s="175" customFormat="1" ht="12.75">
      <c r="A44" s="222" t="s">
        <v>257</v>
      </c>
      <c r="B44" s="218">
        <v>7399111</v>
      </c>
      <c r="C44" s="93" t="s">
        <v>135</v>
      </c>
      <c r="D44" s="223" t="s">
        <v>118</v>
      </c>
      <c r="E44" s="220">
        <v>5</v>
      </c>
      <c r="F44" s="201"/>
      <c r="G44" s="224">
        <f t="shared" si="0"/>
        <v>0</v>
      </c>
      <c r="H44" s="194">
        <f t="shared" si="1"/>
        <v>0</v>
      </c>
    </row>
    <row r="45" spans="1:8" s="175" customFormat="1" ht="12.75">
      <c r="A45" s="222" t="s">
        <v>258</v>
      </c>
      <c r="B45" s="218">
        <v>8101418</v>
      </c>
      <c r="C45" s="93" t="s">
        <v>171</v>
      </c>
      <c r="D45" s="223" t="s">
        <v>118</v>
      </c>
      <c r="E45" s="220">
        <v>1</v>
      </c>
      <c r="F45" s="201"/>
      <c r="G45" s="224">
        <f t="shared" si="0"/>
        <v>0</v>
      </c>
      <c r="H45" s="194">
        <f t="shared" si="1"/>
        <v>0</v>
      </c>
    </row>
    <row r="46" spans="1:8" s="175" customFormat="1" ht="12.75">
      <c r="A46" s="222" t="s">
        <v>259</v>
      </c>
      <c r="B46" s="218">
        <v>8101434</v>
      </c>
      <c r="C46" s="93" t="s">
        <v>192</v>
      </c>
      <c r="D46" s="223" t="s">
        <v>118</v>
      </c>
      <c r="E46" s="220">
        <v>1</v>
      </c>
      <c r="F46" s="201"/>
      <c r="G46" s="224">
        <f t="shared" si="0"/>
        <v>0</v>
      </c>
      <c r="H46" s="194">
        <f t="shared" si="1"/>
        <v>0</v>
      </c>
    </row>
    <row r="47" spans="1:8" s="175" customFormat="1" ht="12.75">
      <c r="A47" s="222" t="s">
        <v>260</v>
      </c>
      <c r="B47" s="218">
        <v>8101469</v>
      </c>
      <c r="C47" s="93" t="s">
        <v>193</v>
      </c>
      <c r="D47" s="223" t="s">
        <v>118</v>
      </c>
      <c r="E47" s="220">
        <v>1</v>
      </c>
      <c r="F47" s="201"/>
      <c r="G47" s="224">
        <f t="shared" si="0"/>
        <v>0</v>
      </c>
      <c r="H47" s="194">
        <f t="shared" si="1"/>
        <v>0</v>
      </c>
    </row>
    <row r="48" spans="1:8" s="175" customFormat="1" ht="12.75">
      <c r="A48" s="222" t="s">
        <v>261</v>
      </c>
      <c r="B48" s="218">
        <v>8101930</v>
      </c>
      <c r="C48" s="93" t="s">
        <v>194</v>
      </c>
      <c r="D48" s="223" t="s">
        <v>118</v>
      </c>
      <c r="E48" s="220">
        <v>8</v>
      </c>
      <c r="F48" s="201"/>
      <c r="G48" s="224">
        <f t="shared" si="0"/>
        <v>0</v>
      </c>
      <c r="H48" s="194">
        <f t="shared" si="1"/>
        <v>0</v>
      </c>
    </row>
    <row r="49" spans="1:8" s="175" customFormat="1" ht="12.75">
      <c r="A49" s="222" t="s">
        <v>262</v>
      </c>
      <c r="B49" s="218">
        <v>8101965</v>
      </c>
      <c r="C49" s="93" t="s">
        <v>172</v>
      </c>
      <c r="D49" s="223" t="s">
        <v>118</v>
      </c>
      <c r="E49" s="220">
        <v>4</v>
      </c>
      <c r="F49" s="201"/>
      <c r="G49" s="224">
        <f t="shared" si="0"/>
        <v>0</v>
      </c>
      <c r="H49" s="194">
        <f t="shared" si="1"/>
        <v>0</v>
      </c>
    </row>
    <row r="50" spans="1:8" s="175" customFormat="1" ht="12.75">
      <c r="A50" s="222" t="s">
        <v>263</v>
      </c>
      <c r="B50" s="218">
        <v>8101485</v>
      </c>
      <c r="C50" s="93" t="s">
        <v>195</v>
      </c>
      <c r="D50" s="223" t="s">
        <v>118</v>
      </c>
      <c r="E50" s="220">
        <v>1</v>
      </c>
      <c r="F50" s="201"/>
      <c r="G50" s="224">
        <f t="shared" si="0"/>
        <v>0</v>
      </c>
      <c r="H50" s="194">
        <f t="shared" si="1"/>
        <v>0</v>
      </c>
    </row>
    <row r="51" spans="1:8" s="175" customFormat="1" ht="12.75">
      <c r="A51" s="222" t="s">
        <v>264</v>
      </c>
      <c r="B51" s="218">
        <v>8101981</v>
      </c>
      <c r="C51" s="93" t="s">
        <v>173</v>
      </c>
      <c r="D51" s="223" t="s">
        <v>118</v>
      </c>
      <c r="E51" s="220">
        <v>3</v>
      </c>
      <c r="F51" s="201"/>
      <c r="G51" s="224">
        <f t="shared" si="0"/>
        <v>0</v>
      </c>
      <c r="H51" s="194">
        <f t="shared" si="1"/>
        <v>0</v>
      </c>
    </row>
    <row r="52" spans="1:8" s="175" customFormat="1" ht="12.75">
      <c r="A52" s="222" t="s">
        <v>265</v>
      </c>
      <c r="B52" s="218">
        <v>8106800</v>
      </c>
      <c r="C52" s="93" t="s">
        <v>174</v>
      </c>
      <c r="D52" s="223" t="s">
        <v>117</v>
      </c>
      <c r="E52" s="220">
        <v>20.36</v>
      </c>
      <c r="F52" s="201"/>
      <c r="G52" s="224">
        <f t="shared" si="0"/>
        <v>0</v>
      </c>
      <c r="H52" s="194">
        <f t="shared" si="1"/>
        <v>0</v>
      </c>
    </row>
    <row r="53" spans="1:8" s="175" customFormat="1" ht="12.75">
      <c r="A53" s="222" t="s">
        <v>266</v>
      </c>
      <c r="B53" s="218">
        <v>3012000</v>
      </c>
      <c r="C53" s="93" t="s">
        <v>196</v>
      </c>
      <c r="D53" s="223" t="s">
        <v>117</v>
      </c>
      <c r="E53" s="220">
        <v>230</v>
      </c>
      <c r="F53" s="201"/>
      <c r="G53" s="224">
        <f t="shared" si="0"/>
        <v>0</v>
      </c>
      <c r="H53" s="194">
        <f t="shared" si="1"/>
        <v>0</v>
      </c>
    </row>
    <row r="54" spans="1:8" s="175" customFormat="1" ht="12.75">
      <c r="A54" s="222" t="s">
        <v>267</v>
      </c>
      <c r="B54" s="218">
        <v>3012026</v>
      </c>
      <c r="C54" s="93" t="s">
        <v>197</v>
      </c>
      <c r="D54" s="223" t="s">
        <v>117</v>
      </c>
      <c r="E54" s="220">
        <v>35</v>
      </c>
      <c r="F54" s="201"/>
      <c r="G54" s="224">
        <f t="shared" si="0"/>
        <v>0</v>
      </c>
      <c r="H54" s="194">
        <f t="shared" si="1"/>
        <v>0</v>
      </c>
    </row>
    <row r="55" spans="1:8" s="175" customFormat="1" ht="12.75">
      <c r="A55" s="222" t="s">
        <v>268</v>
      </c>
      <c r="B55" s="218">
        <v>8108676</v>
      </c>
      <c r="C55" s="93" t="s">
        <v>198</v>
      </c>
      <c r="D55" s="223" t="s">
        <v>117</v>
      </c>
      <c r="E55" s="220">
        <v>200</v>
      </c>
      <c r="F55" s="201"/>
      <c r="G55" s="224">
        <f t="shared" si="0"/>
        <v>0</v>
      </c>
      <c r="H55" s="194">
        <f t="shared" si="1"/>
        <v>0</v>
      </c>
    </row>
    <row r="56" spans="1:8" s="175" customFormat="1" ht="12.75">
      <c r="A56" s="222" t="s">
        <v>269</v>
      </c>
      <c r="B56" s="218">
        <v>8108749</v>
      </c>
      <c r="C56" s="93" t="s">
        <v>199</v>
      </c>
      <c r="D56" s="223" t="s">
        <v>117</v>
      </c>
      <c r="E56" s="220">
        <v>517.59</v>
      </c>
      <c r="F56" s="201"/>
      <c r="G56" s="224">
        <f t="shared" si="0"/>
        <v>0</v>
      </c>
      <c r="H56" s="194">
        <f t="shared" si="1"/>
        <v>0</v>
      </c>
    </row>
    <row r="57" spans="1:8" s="175" customFormat="1" ht="12.75">
      <c r="A57" s="222" t="s">
        <v>270</v>
      </c>
      <c r="B57" s="218"/>
      <c r="C57" s="93" t="s">
        <v>200</v>
      </c>
      <c r="D57" s="223" t="s">
        <v>117</v>
      </c>
      <c r="E57" s="220">
        <v>200</v>
      </c>
      <c r="F57" s="201"/>
      <c r="G57" s="224">
        <f t="shared" si="0"/>
        <v>0</v>
      </c>
      <c r="H57" s="194">
        <f t="shared" si="1"/>
        <v>0</v>
      </c>
    </row>
    <row r="58" spans="1:8" s="175" customFormat="1" ht="12.75">
      <c r="A58" s="222" t="s">
        <v>271</v>
      </c>
      <c r="B58" s="218">
        <v>3012077</v>
      </c>
      <c r="C58" s="93" t="s">
        <v>201</v>
      </c>
      <c r="D58" s="223" t="s">
        <v>117</v>
      </c>
      <c r="E58" s="220">
        <v>38</v>
      </c>
      <c r="F58" s="201"/>
      <c r="G58" s="224">
        <f t="shared" si="0"/>
        <v>0</v>
      </c>
      <c r="H58" s="194">
        <f t="shared" si="1"/>
        <v>0</v>
      </c>
    </row>
    <row r="59" spans="1:8" s="175" customFormat="1" ht="12.75">
      <c r="A59" s="222" t="s">
        <v>272</v>
      </c>
      <c r="B59" s="218">
        <v>8115036</v>
      </c>
      <c r="C59" s="93" t="s">
        <v>137</v>
      </c>
      <c r="D59" s="223" t="s">
        <v>118</v>
      </c>
      <c r="E59" s="220">
        <v>6</v>
      </c>
      <c r="F59" s="201"/>
      <c r="G59" s="224">
        <f t="shared" si="0"/>
        <v>0</v>
      </c>
      <c r="H59" s="194">
        <f t="shared" si="1"/>
        <v>0</v>
      </c>
    </row>
    <row r="60" spans="1:8" s="175" customFormat="1" ht="12.75">
      <c r="A60" s="222" t="s">
        <v>273</v>
      </c>
      <c r="B60" s="218">
        <v>8115206</v>
      </c>
      <c r="C60" s="93" t="s">
        <v>138</v>
      </c>
      <c r="D60" s="223" t="s">
        <v>118</v>
      </c>
      <c r="E60" s="220">
        <v>12</v>
      </c>
      <c r="F60" s="201"/>
      <c r="G60" s="224">
        <f t="shared" si="0"/>
        <v>0</v>
      </c>
      <c r="H60" s="194">
        <f t="shared" si="1"/>
        <v>0</v>
      </c>
    </row>
    <row r="61" spans="1:8" s="175" customFormat="1" ht="12.75">
      <c r="A61" s="222" t="s">
        <v>274</v>
      </c>
      <c r="B61" s="218">
        <v>8115630</v>
      </c>
      <c r="C61" s="93" t="s">
        <v>139</v>
      </c>
      <c r="D61" s="227" t="s">
        <v>118</v>
      </c>
      <c r="E61" s="220">
        <v>48</v>
      </c>
      <c r="F61" s="201"/>
      <c r="G61" s="224">
        <f t="shared" si="0"/>
        <v>0</v>
      </c>
      <c r="H61" s="194">
        <f t="shared" si="1"/>
        <v>0</v>
      </c>
    </row>
    <row r="62" spans="1:8" s="175" customFormat="1" ht="12.75">
      <c r="A62" s="222" t="s">
        <v>275</v>
      </c>
      <c r="B62" s="218">
        <v>8116989</v>
      </c>
      <c r="C62" s="93" t="s">
        <v>175</v>
      </c>
      <c r="D62" s="227" t="s">
        <v>118</v>
      </c>
      <c r="E62" s="220">
        <v>2</v>
      </c>
      <c r="F62" s="201"/>
      <c r="G62" s="224">
        <f t="shared" si="0"/>
        <v>0</v>
      </c>
      <c r="H62" s="194">
        <f t="shared" si="1"/>
        <v>0</v>
      </c>
    </row>
    <row r="63" spans="1:8" s="175" customFormat="1" ht="12.75">
      <c r="A63" s="222" t="s">
        <v>276</v>
      </c>
      <c r="B63" s="218">
        <v>8118000</v>
      </c>
      <c r="C63" s="93" t="s">
        <v>202</v>
      </c>
      <c r="D63" s="223" t="s">
        <v>118</v>
      </c>
      <c r="E63" s="220">
        <v>10</v>
      </c>
      <c r="F63" s="201"/>
      <c r="G63" s="224">
        <f t="shared" si="0"/>
        <v>0</v>
      </c>
      <c r="H63" s="194">
        <f t="shared" si="1"/>
        <v>0</v>
      </c>
    </row>
    <row r="64" spans="1:8" s="175" customFormat="1" ht="12.75">
      <c r="A64" s="222" t="s">
        <v>277</v>
      </c>
      <c r="B64" s="218">
        <v>8118043</v>
      </c>
      <c r="C64" s="93" t="s">
        <v>140</v>
      </c>
      <c r="D64" s="228" t="s">
        <v>118</v>
      </c>
      <c r="E64" s="220">
        <v>11</v>
      </c>
      <c r="F64" s="201"/>
      <c r="G64" s="224">
        <f t="shared" si="0"/>
        <v>0</v>
      </c>
      <c r="H64" s="194">
        <f t="shared" si="1"/>
        <v>0</v>
      </c>
    </row>
    <row r="65" spans="1:8" s="175" customFormat="1" ht="12.75">
      <c r="A65" s="222" t="s">
        <v>278</v>
      </c>
      <c r="B65" s="218">
        <v>8118078</v>
      </c>
      <c r="C65" s="93" t="s">
        <v>141</v>
      </c>
      <c r="D65" s="225" t="s">
        <v>118</v>
      </c>
      <c r="E65" s="220">
        <v>24</v>
      </c>
      <c r="F65" s="201"/>
      <c r="G65" s="224">
        <f t="shared" si="0"/>
        <v>0</v>
      </c>
      <c r="H65" s="194">
        <f t="shared" si="1"/>
        <v>0</v>
      </c>
    </row>
    <row r="66" spans="1:8" s="175" customFormat="1" ht="12.75">
      <c r="A66" s="222" t="s">
        <v>279</v>
      </c>
      <c r="B66" s="218">
        <v>8118094</v>
      </c>
      <c r="C66" s="93" t="s">
        <v>142</v>
      </c>
      <c r="D66" s="225" t="s">
        <v>118</v>
      </c>
      <c r="E66" s="220">
        <v>20</v>
      </c>
      <c r="F66" s="201"/>
      <c r="G66" s="224">
        <f t="shared" si="0"/>
        <v>0</v>
      </c>
      <c r="H66" s="194">
        <f t="shared" si="1"/>
        <v>0</v>
      </c>
    </row>
    <row r="67" spans="1:8" s="175" customFormat="1" ht="12.75">
      <c r="A67" s="222" t="s">
        <v>280</v>
      </c>
      <c r="B67" s="218">
        <v>8118116</v>
      </c>
      <c r="C67" s="93" t="s">
        <v>143</v>
      </c>
      <c r="D67" s="225" t="s">
        <v>118</v>
      </c>
      <c r="E67" s="220">
        <v>33</v>
      </c>
      <c r="F67" s="201"/>
      <c r="G67" s="224">
        <f t="shared" si="0"/>
        <v>0</v>
      </c>
      <c r="H67" s="194">
        <f t="shared" si="1"/>
        <v>0</v>
      </c>
    </row>
    <row r="68" spans="1:8" s="175" customFormat="1" ht="12.75">
      <c r="A68" s="222" t="s">
        <v>281</v>
      </c>
      <c r="B68" s="218">
        <v>8118132</v>
      </c>
      <c r="C68" s="93" t="s">
        <v>203</v>
      </c>
      <c r="D68" s="225" t="s">
        <v>118</v>
      </c>
      <c r="E68" s="220">
        <v>7</v>
      </c>
      <c r="F68" s="201"/>
      <c r="G68" s="224">
        <f t="shared" si="0"/>
        <v>0</v>
      </c>
      <c r="H68" s="194">
        <f t="shared" si="1"/>
        <v>0</v>
      </c>
    </row>
    <row r="69" spans="1:8" s="175" customFormat="1" ht="12.75">
      <c r="A69" s="222" t="s">
        <v>282</v>
      </c>
      <c r="B69" s="218">
        <v>8118531</v>
      </c>
      <c r="C69" s="93" t="s">
        <v>144</v>
      </c>
      <c r="D69" s="225" t="s">
        <v>118</v>
      </c>
      <c r="E69" s="220">
        <v>18</v>
      </c>
      <c r="F69" s="201"/>
      <c r="G69" s="224">
        <f t="shared" si="0"/>
        <v>0</v>
      </c>
      <c r="H69" s="194">
        <f t="shared" si="1"/>
        <v>0</v>
      </c>
    </row>
    <row r="70" spans="1:8" s="175" customFormat="1" ht="12.75">
      <c r="A70" s="222" t="s">
        <v>283</v>
      </c>
      <c r="B70" s="218">
        <v>8118558</v>
      </c>
      <c r="C70" s="93" t="s">
        <v>204</v>
      </c>
      <c r="D70" s="223" t="s">
        <v>118</v>
      </c>
      <c r="E70" s="220">
        <v>1</v>
      </c>
      <c r="F70" s="201"/>
      <c r="G70" s="224">
        <f t="shared" si="0"/>
        <v>0</v>
      </c>
      <c r="H70" s="194">
        <f aca="true" t="shared" si="2" ref="H70:H77">E70*G70</f>
        <v>0</v>
      </c>
    </row>
    <row r="71" spans="1:8" s="175" customFormat="1" ht="12.75">
      <c r="A71" s="222" t="s">
        <v>284</v>
      </c>
      <c r="B71" s="218">
        <v>8118566</v>
      </c>
      <c r="C71" s="93" t="s">
        <v>145</v>
      </c>
      <c r="D71" s="223" t="s">
        <v>118</v>
      </c>
      <c r="E71" s="220">
        <v>7</v>
      </c>
      <c r="F71" s="201"/>
      <c r="G71" s="224">
        <f t="shared" si="0"/>
        <v>0</v>
      </c>
      <c r="H71" s="194">
        <f t="shared" si="2"/>
        <v>0</v>
      </c>
    </row>
    <row r="72" spans="1:8" s="175" customFormat="1" ht="12.75">
      <c r="A72" s="222" t="s">
        <v>285</v>
      </c>
      <c r="B72" s="218">
        <v>8118574</v>
      </c>
      <c r="C72" s="93" t="s">
        <v>146</v>
      </c>
      <c r="D72" s="223" t="s">
        <v>118</v>
      </c>
      <c r="E72" s="220">
        <v>17</v>
      </c>
      <c r="F72" s="201"/>
      <c r="G72" s="224">
        <f t="shared" si="0"/>
        <v>0</v>
      </c>
      <c r="H72" s="194">
        <f t="shared" si="2"/>
        <v>0</v>
      </c>
    </row>
    <row r="73" spans="1:8" s="175" customFormat="1" ht="12.75">
      <c r="A73" s="222" t="s">
        <v>286</v>
      </c>
      <c r="B73" s="218">
        <v>8118582</v>
      </c>
      <c r="C73" s="93" t="s">
        <v>147</v>
      </c>
      <c r="D73" s="223" t="s">
        <v>118</v>
      </c>
      <c r="E73" s="220">
        <v>8</v>
      </c>
      <c r="F73" s="201"/>
      <c r="G73" s="224">
        <f t="shared" si="0"/>
        <v>0</v>
      </c>
      <c r="H73" s="194">
        <f t="shared" si="2"/>
        <v>0</v>
      </c>
    </row>
    <row r="74" spans="1:8" s="175" customFormat="1" ht="12.75">
      <c r="A74" s="222" t="s">
        <v>287</v>
      </c>
      <c r="B74" s="218">
        <v>8118590</v>
      </c>
      <c r="C74" s="93" t="s">
        <v>205</v>
      </c>
      <c r="D74" s="223" t="s">
        <v>118</v>
      </c>
      <c r="E74" s="220">
        <v>6</v>
      </c>
      <c r="F74" s="201"/>
      <c r="G74" s="224">
        <f t="shared" si="0"/>
        <v>0</v>
      </c>
      <c r="H74" s="194">
        <f t="shared" si="2"/>
        <v>0</v>
      </c>
    </row>
    <row r="75" spans="1:8" s="175" customFormat="1" ht="12.75">
      <c r="A75" s="222" t="s">
        <v>288</v>
      </c>
      <c r="B75" s="218">
        <v>8118604</v>
      </c>
      <c r="C75" s="93" t="s">
        <v>206</v>
      </c>
      <c r="D75" s="223" t="s">
        <v>118</v>
      </c>
      <c r="E75" s="220">
        <v>23</v>
      </c>
      <c r="F75" s="201"/>
      <c r="G75" s="224">
        <f t="shared" si="0"/>
        <v>0</v>
      </c>
      <c r="H75" s="194">
        <f t="shared" si="2"/>
        <v>0</v>
      </c>
    </row>
    <row r="76" spans="1:8" s="175" customFormat="1" ht="12.75">
      <c r="A76" s="222" t="s">
        <v>289</v>
      </c>
      <c r="B76" s="218">
        <v>8118809</v>
      </c>
      <c r="C76" s="93" t="s">
        <v>148</v>
      </c>
      <c r="D76" s="223" t="s">
        <v>118</v>
      </c>
      <c r="E76" s="220">
        <v>5</v>
      </c>
      <c r="F76" s="201"/>
      <c r="G76" s="224">
        <f t="shared" si="0"/>
        <v>0</v>
      </c>
      <c r="H76" s="194">
        <f t="shared" si="2"/>
        <v>0</v>
      </c>
    </row>
    <row r="77" spans="1:8" s="175" customFormat="1" ht="12.75">
      <c r="A77" s="222" t="s">
        <v>290</v>
      </c>
      <c r="B77" s="218">
        <v>8118825</v>
      </c>
      <c r="C77" s="93" t="s">
        <v>149</v>
      </c>
      <c r="D77" s="223" t="s">
        <v>118</v>
      </c>
      <c r="E77" s="220">
        <v>5</v>
      </c>
      <c r="F77" s="201"/>
      <c r="G77" s="224">
        <f t="shared" si="0"/>
        <v>0</v>
      </c>
      <c r="H77" s="194">
        <f t="shared" si="2"/>
        <v>0</v>
      </c>
    </row>
    <row r="78" spans="1:8" s="175" customFormat="1" ht="12.75">
      <c r="A78" s="222" t="s">
        <v>291</v>
      </c>
      <c r="B78" s="218">
        <v>8120005</v>
      </c>
      <c r="C78" s="93" t="s">
        <v>150</v>
      </c>
      <c r="D78" s="223" t="s">
        <v>118</v>
      </c>
      <c r="E78" s="220">
        <v>155</v>
      </c>
      <c r="F78" s="201"/>
      <c r="G78" s="224">
        <f t="shared" si="0"/>
        <v>0</v>
      </c>
      <c r="H78" s="194">
        <f aca="true" t="shared" si="3" ref="H78:H113">E78*G78</f>
        <v>0</v>
      </c>
    </row>
    <row r="79" spans="1:8" s="175" customFormat="1" ht="12.75">
      <c r="A79" s="222" t="s">
        <v>292</v>
      </c>
      <c r="B79" s="218">
        <v>8120200</v>
      </c>
      <c r="C79" s="93" t="s">
        <v>151</v>
      </c>
      <c r="D79" s="223" t="s">
        <v>118</v>
      </c>
      <c r="E79" s="220">
        <v>67</v>
      </c>
      <c r="F79" s="201"/>
      <c r="G79" s="224">
        <f t="shared" si="0"/>
        <v>0</v>
      </c>
      <c r="H79" s="194">
        <f t="shared" si="3"/>
        <v>0</v>
      </c>
    </row>
    <row r="80" spans="1:8" s="175" customFormat="1" ht="12.75">
      <c r="A80" s="222" t="s">
        <v>293</v>
      </c>
      <c r="B80" s="218">
        <v>8120293</v>
      </c>
      <c r="C80" s="93" t="s">
        <v>152</v>
      </c>
      <c r="D80" s="223" t="s">
        <v>118</v>
      </c>
      <c r="E80" s="220">
        <v>51</v>
      </c>
      <c r="F80" s="201"/>
      <c r="G80" s="224">
        <f t="shared" si="0"/>
        <v>0</v>
      </c>
      <c r="H80" s="194">
        <f t="shared" si="3"/>
        <v>0</v>
      </c>
    </row>
    <row r="81" spans="1:8" s="175" customFormat="1" ht="12.75">
      <c r="A81" s="222" t="s">
        <v>294</v>
      </c>
      <c r="B81" s="218">
        <v>8120862</v>
      </c>
      <c r="C81" s="93" t="s">
        <v>153</v>
      </c>
      <c r="D81" s="223" t="s">
        <v>118</v>
      </c>
      <c r="E81" s="220">
        <v>13</v>
      </c>
      <c r="F81" s="201"/>
      <c r="G81" s="224">
        <f t="shared" si="0"/>
        <v>0</v>
      </c>
      <c r="H81" s="194">
        <f t="shared" si="3"/>
        <v>0</v>
      </c>
    </row>
    <row r="82" spans="1:8" s="175" customFormat="1" ht="12.75">
      <c r="A82" s="222" t="s">
        <v>295</v>
      </c>
      <c r="B82" s="218">
        <v>8122229</v>
      </c>
      <c r="C82" s="93" t="s">
        <v>154</v>
      </c>
      <c r="D82" s="223" t="s">
        <v>118</v>
      </c>
      <c r="E82" s="220">
        <v>3</v>
      </c>
      <c r="F82" s="201"/>
      <c r="G82" s="224">
        <f t="shared" si="0"/>
        <v>0</v>
      </c>
      <c r="H82" s="194">
        <f t="shared" si="3"/>
        <v>0</v>
      </c>
    </row>
    <row r="83" spans="1:8" s="175" customFormat="1" ht="12.75">
      <c r="A83" s="222" t="s">
        <v>296</v>
      </c>
      <c r="B83" s="218">
        <v>8122253</v>
      </c>
      <c r="C83" s="93" t="s">
        <v>207</v>
      </c>
      <c r="D83" s="223" t="s">
        <v>118</v>
      </c>
      <c r="E83" s="220">
        <v>3</v>
      </c>
      <c r="F83" s="201"/>
      <c r="G83" s="224">
        <f t="shared" si="0"/>
        <v>0</v>
      </c>
      <c r="H83" s="194">
        <f t="shared" si="3"/>
        <v>0</v>
      </c>
    </row>
    <row r="84" spans="1:8" s="175" customFormat="1" ht="12.75">
      <c r="A84" s="222" t="s">
        <v>297</v>
      </c>
      <c r="B84" s="218">
        <v>8128006</v>
      </c>
      <c r="C84" s="93" t="s">
        <v>208</v>
      </c>
      <c r="D84" s="223" t="s">
        <v>118</v>
      </c>
      <c r="E84" s="220">
        <v>1</v>
      </c>
      <c r="F84" s="201"/>
      <c r="G84" s="224">
        <f t="shared" si="0"/>
        <v>0</v>
      </c>
      <c r="H84" s="194">
        <f t="shared" si="3"/>
        <v>0</v>
      </c>
    </row>
    <row r="85" spans="1:8" s="175" customFormat="1" ht="12.75">
      <c r="A85" s="222" t="s">
        <v>298</v>
      </c>
      <c r="B85" s="218">
        <v>8128049</v>
      </c>
      <c r="C85" s="93" t="s">
        <v>155</v>
      </c>
      <c r="D85" s="223" t="s">
        <v>118</v>
      </c>
      <c r="E85" s="220">
        <v>6</v>
      </c>
      <c r="F85" s="201"/>
      <c r="G85" s="224">
        <f aca="true" t="shared" si="4" ref="G85:G117">ROUND((F85*$C$12)+F85,2)</f>
        <v>0</v>
      </c>
      <c r="H85" s="194">
        <f t="shared" si="3"/>
        <v>0</v>
      </c>
    </row>
    <row r="86" spans="1:8" s="175" customFormat="1" ht="12.75">
      <c r="A86" s="222" t="s">
        <v>299</v>
      </c>
      <c r="B86" s="218">
        <v>8128138</v>
      </c>
      <c r="C86" s="93" t="s">
        <v>209</v>
      </c>
      <c r="D86" s="223" t="s">
        <v>118</v>
      </c>
      <c r="E86" s="220">
        <v>7</v>
      </c>
      <c r="F86" s="201"/>
      <c r="G86" s="224">
        <f t="shared" si="4"/>
        <v>0</v>
      </c>
      <c r="H86" s="194">
        <f t="shared" si="3"/>
        <v>0</v>
      </c>
    </row>
    <row r="87" spans="1:8" s="175" customFormat="1" ht="12.75">
      <c r="A87" s="222" t="s">
        <v>300</v>
      </c>
      <c r="B87" s="218">
        <v>8129517</v>
      </c>
      <c r="C87" s="93" t="s">
        <v>210</v>
      </c>
      <c r="D87" s="223" t="s">
        <v>118</v>
      </c>
      <c r="E87" s="220">
        <v>42</v>
      </c>
      <c r="F87" s="201"/>
      <c r="G87" s="224">
        <f t="shared" si="4"/>
        <v>0</v>
      </c>
      <c r="H87" s="194">
        <f t="shared" si="3"/>
        <v>0</v>
      </c>
    </row>
    <row r="88" spans="1:8" s="175" customFormat="1" ht="12.75">
      <c r="A88" s="222" t="s">
        <v>301</v>
      </c>
      <c r="B88" s="218">
        <v>8129525</v>
      </c>
      <c r="C88" s="93" t="s">
        <v>211</v>
      </c>
      <c r="D88" s="223" t="s">
        <v>118</v>
      </c>
      <c r="E88" s="220">
        <v>96</v>
      </c>
      <c r="F88" s="201"/>
      <c r="G88" s="224">
        <f t="shared" si="4"/>
        <v>0</v>
      </c>
      <c r="H88" s="194">
        <f t="shared" si="3"/>
        <v>0</v>
      </c>
    </row>
    <row r="89" spans="1:8" s="175" customFormat="1" ht="12.75">
      <c r="A89" s="222" t="s">
        <v>302</v>
      </c>
      <c r="B89" s="218">
        <v>8129533</v>
      </c>
      <c r="C89" s="93" t="s">
        <v>212</v>
      </c>
      <c r="D89" s="223" t="s">
        <v>118</v>
      </c>
      <c r="E89" s="220">
        <v>39</v>
      </c>
      <c r="F89" s="201"/>
      <c r="G89" s="224">
        <f t="shared" si="4"/>
        <v>0</v>
      </c>
      <c r="H89" s="194">
        <f t="shared" si="3"/>
        <v>0</v>
      </c>
    </row>
    <row r="90" spans="1:8" s="175" customFormat="1" ht="12.75">
      <c r="A90" s="222" t="s">
        <v>303</v>
      </c>
      <c r="B90" s="218">
        <v>8130272</v>
      </c>
      <c r="C90" s="93" t="s">
        <v>156</v>
      </c>
      <c r="D90" s="223" t="s">
        <v>118</v>
      </c>
      <c r="E90" s="220">
        <v>9</v>
      </c>
      <c r="F90" s="201"/>
      <c r="G90" s="224">
        <f t="shared" si="4"/>
        <v>0</v>
      </c>
      <c r="H90" s="194">
        <f t="shared" si="3"/>
        <v>0</v>
      </c>
    </row>
    <row r="91" spans="1:8" s="175" customFormat="1" ht="12.75">
      <c r="A91" s="222" t="s">
        <v>304</v>
      </c>
      <c r="B91" s="218">
        <v>8130558</v>
      </c>
      <c r="C91" s="93" t="s">
        <v>157</v>
      </c>
      <c r="D91" s="223" t="s">
        <v>118</v>
      </c>
      <c r="E91" s="220">
        <v>9</v>
      </c>
      <c r="F91" s="201"/>
      <c r="G91" s="224">
        <f t="shared" si="4"/>
        <v>0</v>
      </c>
      <c r="H91" s="194">
        <f t="shared" si="3"/>
        <v>0</v>
      </c>
    </row>
    <row r="92" spans="1:8" s="175" customFormat="1" ht="12.75">
      <c r="A92" s="222" t="s">
        <v>305</v>
      </c>
      <c r="B92" s="218">
        <v>8130795</v>
      </c>
      <c r="C92" s="93" t="s">
        <v>158</v>
      </c>
      <c r="D92" s="223" t="s">
        <v>118</v>
      </c>
      <c r="E92" s="220">
        <v>3</v>
      </c>
      <c r="F92" s="201"/>
      <c r="G92" s="224">
        <f t="shared" si="4"/>
        <v>0</v>
      </c>
      <c r="H92" s="194">
        <f t="shared" si="3"/>
        <v>0</v>
      </c>
    </row>
    <row r="93" spans="1:8" s="175" customFormat="1" ht="12.75">
      <c r="A93" s="222" t="s">
        <v>306</v>
      </c>
      <c r="B93" s="218">
        <v>8131201</v>
      </c>
      <c r="C93" s="93" t="s">
        <v>213</v>
      </c>
      <c r="D93" s="223" t="s">
        <v>118</v>
      </c>
      <c r="E93" s="220">
        <v>3</v>
      </c>
      <c r="F93" s="201"/>
      <c r="G93" s="224">
        <f t="shared" si="4"/>
        <v>0</v>
      </c>
      <c r="H93" s="194">
        <f t="shared" si="3"/>
        <v>0</v>
      </c>
    </row>
    <row r="94" spans="1:8" s="175" customFormat="1" ht="12.75">
      <c r="A94" s="222" t="s">
        <v>307</v>
      </c>
      <c r="B94" s="218">
        <v>8131210</v>
      </c>
      <c r="C94" s="93" t="s">
        <v>159</v>
      </c>
      <c r="D94" s="223" t="s">
        <v>118</v>
      </c>
      <c r="E94" s="220">
        <v>4</v>
      </c>
      <c r="F94" s="201"/>
      <c r="G94" s="224">
        <f t="shared" si="4"/>
        <v>0</v>
      </c>
      <c r="H94" s="194">
        <f t="shared" si="3"/>
        <v>0</v>
      </c>
    </row>
    <row r="95" spans="1:8" s="175" customFormat="1" ht="12.75">
      <c r="A95" s="222" t="s">
        <v>308</v>
      </c>
      <c r="B95" s="218">
        <v>8131856</v>
      </c>
      <c r="C95" s="93" t="s">
        <v>160</v>
      </c>
      <c r="D95" s="223" t="s">
        <v>118</v>
      </c>
      <c r="E95" s="220">
        <v>7</v>
      </c>
      <c r="F95" s="201"/>
      <c r="G95" s="224">
        <f t="shared" si="4"/>
        <v>0</v>
      </c>
      <c r="H95" s="194">
        <f t="shared" si="3"/>
        <v>0</v>
      </c>
    </row>
    <row r="96" spans="1:8" s="175" customFormat="1" ht="12.75">
      <c r="A96" s="222" t="s">
        <v>309</v>
      </c>
      <c r="B96" s="218">
        <v>8131864</v>
      </c>
      <c r="C96" s="93" t="s">
        <v>161</v>
      </c>
      <c r="D96" s="223" t="s">
        <v>118</v>
      </c>
      <c r="E96" s="220">
        <v>11</v>
      </c>
      <c r="F96" s="201"/>
      <c r="G96" s="224">
        <f t="shared" si="4"/>
        <v>0</v>
      </c>
      <c r="H96" s="194">
        <f t="shared" si="3"/>
        <v>0</v>
      </c>
    </row>
    <row r="97" spans="1:8" s="175" customFormat="1" ht="12.75">
      <c r="A97" s="222" t="s">
        <v>310</v>
      </c>
      <c r="B97" s="218">
        <v>8134502</v>
      </c>
      <c r="C97" s="93" t="s">
        <v>214</v>
      </c>
      <c r="D97" s="223" t="s">
        <v>118</v>
      </c>
      <c r="E97" s="220">
        <v>20</v>
      </c>
      <c r="F97" s="201"/>
      <c r="G97" s="224">
        <f t="shared" si="4"/>
        <v>0</v>
      </c>
      <c r="H97" s="194">
        <f t="shared" si="3"/>
        <v>0</v>
      </c>
    </row>
    <row r="98" spans="1:8" s="175" customFormat="1" ht="12.75">
      <c r="A98" s="222" t="s">
        <v>311</v>
      </c>
      <c r="B98" s="218">
        <v>8135452</v>
      </c>
      <c r="C98" s="93" t="s">
        <v>162</v>
      </c>
      <c r="D98" s="223" t="s">
        <v>118</v>
      </c>
      <c r="E98" s="220">
        <v>3</v>
      </c>
      <c r="F98" s="201"/>
      <c r="G98" s="224">
        <f t="shared" si="4"/>
        <v>0</v>
      </c>
      <c r="H98" s="194">
        <f t="shared" si="3"/>
        <v>0</v>
      </c>
    </row>
    <row r="99" spans="1:8" s="175" customFormat="1" ht="12.75">
      <c r="A99" s="222" t="s">
        <v>312</v>
      </c>
      <c r="B99" s="218">
        <v>8135657</v>
      </c>
      <c r="C99" s="93" t="s">
        <v>163</v>
      </c>
      <c r="D99" s="223" t="s">
        <v>118</v>
      </c>
      <c r="E99" s="220">
        <v>3</v>
      </c>
      <c r="F99" s="201"/>
      <c r="G99" s="224">
        <f t="shared" si="4"/>
        <v>0</v>
      </c>
      <c r="H99" s="194">
        <f t="shared" si="3"/>
        <v>0</v>
      </c>
    </row>
    <row r="100" spans="1:8" s="175" customFormat="1" ht="12.75">
      <c r="A100" s="222" t="s">
        <v>313</v>
      </c>
      <c r="B100" s="218">
        <v>8136050</v>
      </c>
      <c r="C100" s="93" t="s">
        <v>164</v>
      </c>
      <c r="D100" s="223" t="s">
        <v>117</v>
      </c>
      <c r="E100" s="220">
        <v>32</v>
      </c>
      <c r="F100" s="201"/>
      <c r="G100" s="224">
        <f t="shared" si="4"/>
        <v>0</v>
      </c>
      <c r="H100" s="194">
        <f t="shared" si="3"/>
        <v>0</v>
      </c>
    </row>
    <row r="101" spans="1:8" s="175" customFormat="1" ht="12.75">
      <c r="A101" s="222" t="s">
        <v>314</v>
      </c>
      <c r="B101" s="218">
        <v>8139660</v>
      </c>
      <c r="C101" s="93" t="s">
        <v>165</v>
      </c>
      <c r="D101" s="223" t="s">
        <v>118</v>
      </c>
      <c r="E101" s="220">
        <v>5</v>
      </c>
      <c r="F101" s="201"/>
      <c r="G101" s="224">
        <f t="shared" si="4"/>
        <v>0</v>
      </c>
      <c r="H101" s="194">
        <f t="shared" si="3"/>
        <v>0</v>
      </c>
    </row>
    <row r="102" spans="1:8" s="175" customFormat="1" ht="12.75">
      <c r="A102" s="222" t="s">
        <v>315</v>
      </c>
      <c r="B102" s="218">
        <v>8139733</v>
      </c>
      <c r="C102" s="93" t="s">
        <v>166</v>
      </c>
      <c r="D102" s="223" t="s">
        <v>118</v>
      </c>
      <c r="E102" s="220">
        <v>7</v>
      </c>
      <c r="F102" s="201"/>
      <c r="G102" s="224">
        <f t="shared" si="4"/>
        <v>0</v>
      </c>
      <c r="H102" s="194">
        <f t="shared" si="3"/>
        <v>0</v>
      </c>
    </row>
    <row r="103" spans="1:8" s="175" customFormat="1" ht="12.75">
      <c r="A103" s="222" t="s">
        <v>316</v>
      </c>
      <c r="B103" s="218">
        <v>8139741</v>
      </c>
      <c r="C103" s="93" t="s">
        <v>215</v>
      </c>
      <c r="D103" s="223" t="s">
        <v>118</v>
      </c>
      <c r="E103" s="220">
        <v>7</v>
      </c>
      <c r="F103" s="201"/>
      <c r="G103" s="224">
        <f t="shared" si="4"/>
        <v>0</v>
      </c>
      <c r="H103" s="194">
        <f t="shared" si="3"/>
        <v>0</v>
      </c>
    </row>
    <row r="104" spans="1:8" s="175" customFormat="1" ht="12.75">
      <c r="A104" s="222" t="s">
        <v>317</v>
      </c>
      <c r="B104" s="218">
        <v>8139750</v>
      </c>
      <c r="C104" s="93" t="s">
        <v>167</v>
      </c>
      <c r="D104" s="223" t="s">
        <v>118</v>
      </c>
      <c r="E104" s="220">
        <v>5</v>
      </c>
      <c r="F104" s="201"/>
      <c r="G104" s="224">
        <f t="shared" si="4"/>
        <v>0</v>
      </c>
      <c r="H104" s="194">
        <f t="shared" si="3"/>
        <v>0</v>
      </c>
    </row>
    <row r="105" spans="1:8" s="175" customFormat="1" ht="12.75">
      <c r="A105" s="222" t="s">
        <v>318</v>
      </c>
      <c r="B105" s="218">
        <v>8139776</v>
      </c>
      <c r="C105" s="93" t="s">
        <v>216</v>
      </c>
      <c r="D105" s="223" t="s">
        <v>118</v>
      </c>
      <c r="E105" s="220">
        <v>2</v>
      </c>
      <c r="F105" s="201"/>
      <c r="G105" s="224">
        <f t="shared" si="4"/>
        <v>0</v>
      </c>
      <c r="H105" s="194">
        <f t="shared" si="3"/>
        <v>0</v>
      </c>
    </row>
    <row r="106" spans="1:8" s="175" customFormat="1" ht="12.75">
      <c r="A106" s="222" t="s">
        <v>319</v>
      </c>
      <c r="B106" s="218">
        <v>8140014</v>
      </c>
      <c r="C106" s="93" t="s">
        <v>217</v>
      </c>
      <c r="D106" s="223" t="s">
        <v>118</v>
      </c>
      <c r="E106" s="220">
        <v>7</v>
      </c>
      <c r="F106" s="201"/>
      <c r="G106" s="224">
        <f t="shared" si="4"/>
        <v>0</v>
      </c>
      <c r="H106" s="194">
        <f t="shared" si="3"/>
        <v>0</v>
      </c>
    </row>
    <row r="107" spans="1:8" s="175" customFormat="1" ht="12.75">
      <c r="A107" s="222" t="s">
        <v>320</v>
      </c>
      <c r="B107" s="218">
        <v>3005178</v>
      </c>
      <c r="C107" s="93" t="s">
        <v>218</v>
      </c>
      <c r="D107" s="223" t="s">
        <v>118</v>
      </c>
      <c r="E107" s="220">
        <v>2</v>
      </c>
      <c r="F107" s="201"/>
      <c r="G107" s="224">
        <f t="shared" si="4"/>
        <v>0</v>
      </c>
      <c r="H107" s="194">
        <f t="shared" si="3"/>
        <v>0</v>
      </c>
    </row>
    <row r="108" spans="1:8" s="175" customFormat="1" ht="12.75">
      <c r="A108" s="222" t="s">
        <v>321</v>
      </c>
      <c r="B108" s="218">
        <v>3010112</v>
      </c>
      <c r="C108" s="93" t="s">
        <v>219</v>
      </c>
      <c r="D108" s="223" t="s">
        <v>118</v>
      </c>
      <c r="E108" s="220">
        <v>3</v>
      </c>
      <c r="F108" s="201"/>
      <c r="G108" s="224">
        <f t="shared" si="4"/>
        <v>0</v>
      </c>
      <c r="H108" s="194">
        <f t="shared" si="3"/>
        <v>0</v>
      </c>
    </row>
    <row r="109" spans="1:8" s="175" customFormat="1" ht="12.75">
      <c r="A109" s="222" t="s">
        <v>322</v>
      </c>
      <c r="B109" s="218">
        <v>7381956</v>
      </c>
      <c r="C109" s="93" t="s">
        <v>220</v>
      </c>
      <c r="D109" s="223" t="s">
        <v>118</v>
      </c>
      <c r="E109" s="220">
        <v>1</v>
      </c>
      <c r="F109" s="201"/>
      <c r="G109" s="224">
        <f t="shared" si="4"/>
        <v>0</v>
      </c>
      <c r="H109" s="194">
        <f t="shared" si="3"/>
        <v>0</v>
      </c>
    </row>
    <row r="110" spans="1:8" s="175" customFormat="1" ht="12.75">
      <c r="A110" s="222" t="s">
        <v>323</v>
      </c>
      <c r="B110" s="218">
        <v>8122016</v>
      </c>
      <c r="C110" s="93" t="s">
        <v>221</v>
      </c>
      <c r="D110" s="223" t="s">
        <v>118</v>
      </c>
      <c r="E110" s="220">
        <v>4</v>
      </c>
      <c r="F110" s="201"/>
      <c r="G110" s="224">
        <f t="shared" si="4"/>
        <v>0</v>
      </c>
      <c r="H110" s="194">
        <f t="shared" si="3"/>
        <v>0</v>
      </c>
    </row>
    <row r="111" spans="1:8" s="175" customFormat="1" ht="12.75">
      <c r="A111" s="222" t="s">
        <v>324</v>
      </c>
      <c r="B111" s="218">
        <v>8130566</v>
      </c>
      <c r="C111" s="93" t="s">
        <v>222</v>
      </c>
      <c r="D111" s="223" t="s">
        <v>118</v>
      </c>
      <c r="E111" s="220">
        <v>33</v>
      </c>
      <c r="F111" s="201"/>
      <c r="G111" s="224">
        <f t="shared" si="4"/>
        <v>0</v>
      </c>
      <c r="H111" s="194">
        <f t="shared" si="3"/>
        <v>0</v>
      </c>
    </row>
    <row r="112" spans="1:8" s="175" customFormat="1" ht="12.75">
      <c r="A112" s="222" t="s">
        <v>325</v>
      </c>
      <c r="B112" s="218">
        <v>8131228</v>
      </c>
      <c r="C112" s="93" t="s">
        <v>223</v>
      </c>
      <c r="D112" s="223" t="s">
        <v>118</v>
      </c>
      <c r="E112" s="220">
        <v>7</v>
      </c>
      <c r="F112" s="201"/>
      <c r="G112" s="224">
        <f t="shared" si="4"/>
        <v>0</v>
      </c>
      <c r="H112" s="194">
        <f t="shared" si="3"/>
        <v>0</v>
      </c>
    </row>
    <row r="113" spans="1:8" s="175" customFormat="1" ht="12.75">
      <c r="A113" s="222" t="s">
        <v>326</v>
      </c>
      <c r="B113" s="218"/>
      <c r="C113" s="93" t="s">
        <v>224</v>
      </c>
      <c r="D113" s="223" t="s">
        <v>118</v>
      </c>
      <c r="E113" s="220">
        <v>18</v>
      </c>
      <c r="F113" s="201"/>
      <c r="G113" s="224">
        <f t="shared" si="4"/>
        <v>0</v>
      </c>
      <c r="H113" s="194">
        <f t="shared" si="3"/>
        <v>0</v>
      </c>
    </row>
    <row r="114" spans="1:8" s="175" customFormat="1" ht="12.75">
      <c r="A114" s="222" t="s">
        <v>327</v>
      </c>
      <c r="B114" s="218"/>
      <c r="C114" s="93" t="s">
        <v>226</v>
      </c>
      <c r="D114" s="223" t="s">
        <v>118</v>
      </c>
      <c r="E114" s="220">
        <v>18</v>
      </c>
      <c r="F114" s="201"/>
      <c r="G114" s="224">
        <f t="shared" si="4"/>
        <v>0</v>
      </c>
      <c r="H114" s="194">
        <f>E114*G114</f>
        <v>0</v>
      </c>
    </row>
    <row r="115" spans="1:8" s="175" customFormat="1" ht="12.75">
      <c r="A115" s="222" t="s">
        <v>328</v>
      </c>
      <c r="B115" s="218"/>
      <c r="C115" s="93" t="s">
        <v>227</v>
      </c>
      <c r="D115" s="223" t="s">
        <v>118</v>
      </c>
      <c r="E115" s="220">
        <v>18</v>
      </c>
      <c r="F115" s="201"/>
      <c r="G115" s="224">
        <f t="shared" si="4"/>
        <v>0</v>
      </c>
      <c r="H115" s="194">
        <f>E115*G115</f>
        <v>0</v>
      </c>
    </row>
    <row r="116" spans="1:8" s="175" customFormat="1" ht="12.75">
      <c r="A116" s="222" t="s">
        <v>329</v>
      </c>
      <c r="B116" s="218"/>
      <c r="C116" s="93" t="s">
        <v>228</v>
      </c>
      <c r="D116" s="223" t="s">
        <v>118</v>
      </c>
      <c r="E116" s="220">
        <v>18</v>
      </c>
      <c r="F116" s="201"/>
      <c r="G116" s="224">
        <f t="shared" si="4"/>
        <v>0</v>
      </c>
      <c r="H116" s="194">
        <f>E116*G116</f>
        <v>0</v>
      </c>
    </row>
    <row r="117" spans="1:8" s="175" customFormat="1" ht="12.75">
      <c r="A117" s="222" t="s">
        <v>330</v>
      </c>
      <c r="B117" s="218"/>
      <c r="C117" s="93" t="s">
        <v>229</v>
      </c>
      <c r="D117" s="223" t="s">
        <v>117</v>
      </c>
      <c r="E117" s="220">
        <v>150</v>
      </c>
      <c r="F117" s="201"/>
      <c r="G117" s="224">
        <f t="shared" si="4"/>
        <v>0</v>
      </c>
      <c r="H117" s="194">
        <f>E117*G117</f>
        <v>0</v>
      </c>
    </row>
    <row r="118" spans="1:8" s="175" customFormat="1" ht="12.75">
      <c r="A118" s="222"/>
      <c r="B118" s="218"/>
      <c r="C118" s="93"/>
      <c r="D118" s="223"/>
      <c r="E118" s="220"/>
      <c r="F118" s="220"/>
      <c r="G118" s="224"/>
      <c r="H118" s="194"/>
    </row>
    <row r="119" spans="1:8" s="229" customFormat="1" ht="12.75">
      <c r="A119" s="212" t="s">
        <v>71</v>
      </c>
      <c r="B119" s="212"/>
      <c r="C119" s="212" t="s">
        <v>122</v>
      </c>
      <c r="D119" s="213"/>
      <c r="E119" s="214"/>
      <c r="F119" s="214"/>
      <c r="G119" s="216" t="s">
        <v>23</v>
      </c>
      <c r="H119" s="215">
        <f>SUM(H120:H121)</f>
        <v>0</v>
      </c>
    </row>
    <row r="120" spans="1:8" s="229" customFormat="1" ht="12.75">
      <c r="A120" s="222" t="s">
        <v>331</v>
      </c>
      <c r="B120" s="218"/>
      <c r="C120" s="93" t="s">
        <v>122</v>
      </c>
      <c r="D120" s="223" t="s">
        <v>176</v>
      </c>
      <c r="E120" s="220">
        <v>960</v>
      </c>
      <c r="F120" s="201"/>
      <c r="G120" s="224">
        <f>ROUND((F120*$C$13)+F120,2)</f>
        <v>0</v>
      </c>
      <c r="H120" s="194">
        <f>E120*G120</f>
        <v>0</v>
      </c>
    </row>
    <row r="121" spans="1:8" s="229" customFormat="1" ht="12.75">
      <c r="A121" s="222"/>
      <c r="B121" s="218"/>
      <c r="C121" s="93"/>
      <c r="D121" s="225"/>
      <c r="E121" s="230"/>
      <c r="F121" s="230"/>
      <c r="G121" s="231"/>
      <c r="H121" s="194"/>
    </row>
    <row r="122" spans="1:8" ht="12.75">
      <c r="A122" s="232" t="s">
        <v>78</v>
      </c>
      <c r="B122" s="232"/>
      <c r="C122" s="232"/>
      <c r="D122" s="232"/>
      <c r="E122" s="232"/>
      <c r="F122" s="232"/>
      <c r="G122" s="232"/>
      <c r="H122" s="215">
        <f>H124-H123</f>
        <v>0</v>
      </c>
    </row>
    <row r="123" spans="1:8" ht="12.75">
      <c r="A123" s="232" t="s">
        <v>80</v>
      </c>
      <c r="B123" s="232"/>
      <c r="C123" s="232"/>
      <c r="D123" s="232"/>
      <c r="E123" s="232"/>
      <c r="F123" s="232"/>
      <c r="G123" s="232"/>
      <c r="H123" s="215">
        <f>(H18-(H18/(1+C12)))+(H119-(H119/(1+C13)))</f>
        <v>0</v>
      </c>
    </row>
    <row r="124" spans="1:8" ht="12.75">
      <c r="A124" s="232" t="s">
        <v>79</v>
      </c>
      <c r="B124" s="232"/>
      <c r="C124" s="232"/>
      <c r="D124" s="232"/>
      <c r="E124" s="232"/>
      <c r="F124" s="232"/>
      <c r="G124" s="232"/>
      <c r="H124" s="215">
        <f>H18+H119</f>
        <v>0</v>
      </c>
    </row>
    <row r="129" spans="4:7" ht="12.75">
      <c r="D129" s="166" t="s">
        <v>114</v>
      </c>
      <c r="E129" s="130"/>
      <c r="F129" s="202"/>
      <c r="G129" s="170"/>
    </row>
    <row r="130" spans="4:7" ht="12.75">
      <c r="D130" s="167" t="s">
        <v>116</v>
      </c>
      <c r="E130" s="171"/>
      <c r="F130" s="200"/>
      <c r="G130" s="170"/>
    </row>
    <row r="131" spans="4:5" ht="12.75">
      <c r="D131" s="168"/>
      <c r="E131" s="88"/>
    </row>
    <row r="132" spans="4:5" ht="12.75">
      <c r="D132" s="168"/>
      <c r="E132" s="88"/>
    </row>
    <row r="133" spans="4:5" ht="12.75">
      <c r="D133" s="85"/>
      <c r="E133" s="135"/>
    </row>
    <row r="134" spans="4:5" ht="12.75">
      <c r="D134" s="135"/>
      <c r="E134" s="135"/>
    </row>
    <row r="135" spans="4:7" ht="12.75">
      <c r="D135" s="166" t="s">
        <v>115</v>
      </c>
      <c r="E135" s="130"/>
      <c r="F135" s="202"/>
      <c r="G135" s="170"/>
    </row>
    <row r="136" spans="4:7" ht="12.75">
      <c r="D136" s="167" t="s">
        <v>60</v>
      </c>
      <c r="E136" s="171"/>
      <c r="F136" s="200"/>
      <c r="G136" s="170"/>
    </row>
  </sheetData>
  <sheetProtection password="C637" sheet="1" selectLockedCells="1"/>
  <mergeCells count="14">
    <mergeCell ref="A12:B12"/>
    <mergeCell ref="A123:G123"/>
    <mergeCell ref="A16:H16"/>
    <mergeCell ref="A17:H17"/>
    <mergeCell ref="A124:G124"/>
    <mergeCell ref="A10:B10"/>
    <mergeCell ref="A11:B11"/>
    <mergeCell ref="A122:G122"/>
    <mergeCell ref="A2:H3"/>
    <mergeCell ref="A5:B5"/>
    <mergeCell ref="A6:B6"/>
    <mergeCell ref="A7:B7"/>
    <mergeCell ref="A8:B8"/>
    <mergeCell ref="A9:B9"/>
  </mergeCells>
  <conditionalFormatting sqref="C120:C121 C70:C118">
    <cfRule type="expression" priority="4470" dxfId="47" stopIfTrue="1">
      <formula>Orçamento!#REF!=1</formula>
    </cfRule>
    <cfRule type="expression" priority="4471" dxfId="48" stopIfTrue="1">
      <formula>Orçamento!#REF!=2</formula>
    </cfRule>
    <cfRule type="expression" priority="4472" dxfId="49" stopIfTrue="1">
      <formula>Orçamento!#REF!=3</formula>
    </cfRule>
  </conditionalFormatting>
  <conditionalFormatting sqref="C19:C64">
    <cfRule type="expression" priority="16" dxfId="47" stopIfTrue="1">
      <formula>Orçamento!#REF!=1</formula>
    </cfRule>
    <cfRule type="expression" priority="17" dxfId="48" stopIfTrue="1">
      <formula>Orçamento!#REF!=2</formula>
    </cfRule>
    <cfRule type="expression" priority="18" dxfId="49" stopIfTrue="1">
      <formula>Orçamento!#REF!=3</formula>
    </cfRule>
  </conditionalFormatting>
  <conditionalFormatting sqref="C65:C69">
    <cfRule type="expression" priority="10" dxfId="47" stopIfTrue="1">
      <formula>Orçamento!#REF!=1</formula>
    </cfRule>
    <cfRule type="expression" priority="11" dxfId="48" stopIfTrue="1">
      <formula>Orçamento!#REF!=2</formula>
    </cfRule>
    <cfRule type="expression" priority="12" dxfId="49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56" r:id="rId1"/>
  <ignoredErrors>
    <ignoredError sqref="A5:B11 B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20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13</v>
      </c>
      <c r="B22" s="11" t="s">
        <v>0</v>
      </c>
      <c r="C22" s="11" t="s">
        <v>1</v>
      </c>
      <c r="D22" s="11"/>
      <c r="E22" s="1" t="s">
        <v>14</v>
      </c>
      <c r="F22" s="31"/>
      <c r="G22" s="1" t="s">
        <v>15</v>
      </c>
      <c r="H22" s="31"/>
      <c r="I22" s="1" t="s">
        <v>16</v>
      </c>
      <c r="J22" s="31"/>
      <c r="K22" s="1" t="s">
        <v>17</v>
      </c>
      <c r="L22" s="31"/>
      <c r="M22" s="1" t="s">
        <v>18</v>
      </c>
      <c r="N22" s="31"/>
      <c r="O22" s="1" t="s">
        <v>19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7.140625" style="173" customWidth="1"/>
    <col min="2" max="2" width="9.421875" style="173" customWidth="1"/>
    <col min="3" max="3" width="54.140625" style="173" customWidth="1"/>
    <col min="4" max="4" width="6.28125" style="173" customWidth="1"/>
    <col min="5" max="5" width="10.28125" style="173" customWidth="1"/>
    <col min="6" max="6" width="10.7109375" style="173" bestFit="1" customWidth="1"/>
    <col min="7" max="15" width="11.7109375" style="173" customWidth="1"/>
    <col min="16" max="16" width="10.7109375" style="173" customWidth="1"/>
    <col min="17" max="16384" width="9.140625" style="173" customWidth="1"/>
  </cols>
  <sheetData>
    <row r="1" ht="37.5" customHeight="1">
      <c r="A1" s="131" t="s">
        <v>65</v>
      </c>
    </row>
    <row r="2" spans="1:16" ht="12.75" customHeight="1">
      <c r="A2" s="174" t="s">
        <v>113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8" ht="12.75" customHeight="1">
      <c r="A4" s="176"/>
      <c r="B4" s="176"/>
      <c r="C4" s="176"/>
      <c r="D4" s="176"/>
      <c r="E4" s="176"/>
      <c r="F4" s="176"/>
      <c r="G4" s="176"/>
      <c r="H4" s="176"/>
    </row>
    <row r="5" spans="1:7" ht="15.75" customHeight="1">
      <c r="A5" s="177" t="str">
        <f>'P. BDI-Serv'!B3</f>
        <v>Edital :</v>
      </c>
      <c r="B5" s="177"/>
      <c r="C5" s="89" t="str">
        <f>'P. BDI-mat'!C3:F3</f>
        <v>TP-XXX/2019</v>
      </c>
      <c r="D5" s="176"/>
      <c r="E5" s="176"/>
      <c r="F5" s="176"/>
      <c r="G5" s="176"/>
    </row>
    <row r="6" spans="1:3" ht="12.75">
      <c r="A6" s="177" t="str">
        <f>'P. BDI-Serv'!B4</f>
        <v>Tomador: </v>
      </c>
      <c r="B6" s="177"/>
      <c r="C6" s="178" t="str">
        <f>'P. BDI-mat'!C4:F4</f>
        <v>Prefeitura Municipal de Dois Vizinhos - PR</v>
      </c>
    </row>
    <row r="7" spans="1:8" ht="12.75">
      <c r="A7" s="177" t="str">
        <f>'P. BDI-Serv'!B5</f>
        <v>Empreendimento: </v>
      </c>
      <c r="B7" s="177"/>
      <c r="C7" s="178" t="str">
        <f>'P. BDI-mat'!C5:F5</f>
        <v>EX. DE RELOCAÇÃO DE RELE ELETRICA </v>
      </c>
      <c r="D7" s="182"/>
      <c r="E7" s="180"/>
      <c r="F7" s="180"/>
      <c r="G7" s="180"/>
      <c r="H7" s="180"/>
    </row>
    <row r="8" spans="1:8" ht="25.5">
      <c r="A8" s="177" t="str">
        <f>'P. BDI-Serv'!B6</f>
        <v>Local da Obra:</v>
      </c>
      <c r="B8" s="177"/>
      <c r="C8" s="181" t="str">
        <f>'P. BDI-mat'!C6:F6</f>
        <v>Av. Rio Grande do Sul Esquina Com Rua Mario de Barros</v>
      </c>
      <c r="D8" s="182"/>
      <c r="E8" s="180"/>
      <c r="F8" s="180"/>
      <c r="G8" s="180"/>
      <c r="H8" s="180"/>
    </row>
    <row r="9" spans="1:8" ht="12.75">
      <c r="A9" s="177" t="str">
        <f>'P. BDI-Serv'!B7</f>
        <v>Empresa Prop.:</v>
      </c>
      <c r="B9" s="177"/>
      <c r="C9" s="89" t="str">
        <f>'P. BDI-mat'!C7:F7</f>
        <v>xxxxxxxxxxxxxx</v>
      </c>
      <c r="D9" s="182"/>
      <c r="E9" s="180"/>
      <c r="F9" s="180"/>
      <c r="G9" s="180"/>
      <c r="H9" s="180"/>
    </row>
    <row r="10" spans="1:8" ht="12.75">
      <c r="A10" s="177" t="str">
        <f>'P. BDI-Serv'!B8</f>
        <v>CNPJ:</v>
      </c>
      <c r="B10" s="177"/>
      <c r="C10" s="89" t="str">
        <f>'P. BDI-mat'!C8:F8</f>
        <v>xxxxxxxxxxxxxx</v>
      </c>
      <c r="D10" s="182"/>
      <c r="E10" s="180"/>
      <c r="F10" s="180"/>
      <c r="G10" s="180"/>
      <c r="H10" s="180"/>
    </row>
    <row r="11" spans="1:8" ht="12.75">
      <c r="A11" s="177" t="str">
        <f>'P. BDI-Serv'!B9</f>
        <v>Data Base:</v>
      </c>
      <c r="B11" s="177"/>
      <c r="C11" s="90" t="str">
        <f>'P. BDI-mat'!C9:F9</f>
        <v>xxxxxxxxxxxxxx</v>
      </c>
      <c r="D11" s="182"/>
      <c r="E11" s="182"/>
      <c r="F11" s="183"/>
      <c r="G11" s="150"/>
      <c r="H11" s="150"/>
    </row>
    <row r="12" spans="1:8" ht="12.75">
      <c r="A12" s="177" t="str">
        <f>Orçamento!A12</f>
        <v>BDI - Materias </v>
      </c>
      <c r="B12" s="177"/>
      <c r="C12" s="184">
        <f>QCI!C15</f>
        <v>0.0471</v>
      </c>
      <c r="D12" s="182"/>
      <c r="E12" s="182"/>
      <c r="F12" s="183"/>
      <c r="G12" s="150"/>
      <c r="H12" s="150"/>
    </row>
    <row r="13" spans="1:8" ht="12.75">
      <c r="A13" s="177" t="str">
        <f>Orçamento!A13</f>
        <v>BDI -  Serviços </v>
      </c>
      <c r="B13" s="177"/>
      <c r="C13" s="184">
        <f>QCI!C16</f>
        <v>0.0471</v>
      </c>
      <c r="D13" s="182"/>
      <c r="E13" s="180"/>
      <c r="F13" s="180"/>
      <c r="G13" s="180"/>
      <c r="H13" s="180"/>
    </row>
    <row r="15" spans="2:16" ht="12.75">
      <c r="B15" s="189" t="s">
        <v>72</v>
      </c>
      <c r="C15" s="190" t="s">
        <v>95</v>
      </c>
      <c r="D15" s="190"/>
      <c r="E15" s="190" t="s">
        <v>100</v>
      </c>
      <c r="F15" s="190"/>
      <c r="G15" s="189" t="s">
        <v>101</v>
      </c>
      <c r="H15" s="189" t="s">
        <v>102</v>
      </c>
      <c r="I15" s="189" t="s">
        <v>103</v>
      </c>
      <c r="J15" s="189" t="s">
        <v>104</v>
      </c>
      <c r="K15" s="189" t="s">
        <v>105</v>
      </c>
      <c r="L15" s="189" t="s">
        <v>106</v>
      </c>
      <c r="M15" s="189" t="s">
        <v>107</v>
      </c>
      <c r="N15" s="189" t="s">
        <v>108</v>
      </c>
      <c r="O15" s="189" t="s">
        <v>109</v>
      </c>
      <c r="P15" s="189" t="s">
        <v>110</v>
      </c>
    </row>
    <row r="16" spans="2:16" ht="12.75">
      <c r="B16" s="235" t="str">
        <f>QCI!B26</f>
        <v>.1</v>
      </c>
      <c r="C16" s="125" t="str">
        <f>QCI!C26</f>
        <v>MATERIAIS</v>
      </c>
      <c r="D16" s="125"/>
      <c r="E16" s="236">
        <f>QCI!F26</f>
        <v>0</v>
      </c>
      <c r="F16" s="236"/>
      <c r="G16" s="233"/>
      <c r="H16" s="234"/>
      <c r="I16" s="234"/>
      <c r="J16" s="238"/>
      <c r="K16" s="238"/>
      <c r="L16" s="238"/>
      <c r="M16" s="238"/>
      <c r="N16" s="238"/>
      <c r="O16" s="238"/>
      <c r="P16" s="239">
        <f>SUM(G16:O16)</f>
        <v>0</v>
      </c>
    </row>
    <row r="17" spans="2:16" ht="12.75">
      <c r="B17" s="235" t="str">
        <f>QCI!B27</f>
        <v>.2</v>
      </c>
      <c r="C17" s="125" t="str">
        <f>QCI!C27</f>
        <v>MÃO DE OBRA</v>
      </c>
      <c r="D17" s="125"/>
      <c r="E17" s="236">
        <f>QCI!F27</f>
        <v>0</v>
      </c>
      <c r="F17" s="236"/>
      <c r="G17" s="233"/>
      <c r="H17" s="234"/>
      <c r="I17" s="234"/>
      <c r="J17" s="237"/>
      <c r="K17" s="237"/>
      <c r="L17" s="237"/>
      <c r="M17" s="237"/>
      <c r="N17" s="237"/>
      <c r="O17" s="237"/>
      <c r="P17" s="239">
        <f>SUM(G17:O17)</f>
        <v>0</v>
      </c>
    </row>
    <row r="18" spans="2:16" ht="12.75">
      <c r="B18" s="240" t="s">
        <v>112</v>
      </c>
      <c r="C18" s="240"/>
      <c r="D18" s="240"/>
      <c r="E18" s="241">
        <v>1</v>
      </c>
      <c r="F18" s="242"/>
      <c r="G18" s="243" t="e">
        <f aca="true" t="shared" si="0" ref="G18:O18">G19/$E$19</f>
        <v>#DIV/0!</v>
      </c>
      <c r="H18" s="243" t="e">
        <f t="shared" si="0"/>
        <v>#DIV/0!</v>
      </c>
      <c r="I18" s="243" t="e">
        <f t="shared" si="0"/>
        <v>#DIV/0!</v>
      </c>
      <c r="J18" s="243" t="e">
        <f t="shared" si="0"/>
        <v>#DIV/0!</v>
      </c>
      <c r="K18" s="243" t="e">
        <f t="shared" si="0"/>
        <v>#DIV/0!</v>
      </c>
      <c r="L18" s="243" t="e">
        <f t="shared" si="0"/>
        <v>#DIV/0!</v>
      </c>
      <c r="M18" s="243" t="e">
        <f t="shared" si="0"/>
        <v>#DIV/0!</v>
      </c>
      <c r="N18" s="243" t="e">
        <f t="shared" si="0"/>
        <v>#DIV/0!</v>
      </c>
      <c r="O18" s="243" t="e">
        <f t="shared" si="0"/>
        <v>#DIV/0!</v>
      </c>
      <c r="P18" s="244"/>
    </row>
    <row r="19" spans="2:16" ht="12.75">
      <c r="B19" s="240" t="s">
        <v>24</v>
      </c>
      <c r="C19" s="240"/>
      <c r="D19" s="240"/>
      <c r="E19" s="245">
        <f>SUM(E16:F17)</f>
        <v>0</v>
      </c>
      <c r="F19" s="193"/>
      <c r="G19" s="246">
        <f aca="true" t="shared" si="1" ref="G19:O19">(G16*$E$16)+(G17*$E$17)</f>
        <v>0</v>
      </c>
      <c r="H19" s="246">
        <f t="shared" si="1"/>
        <v>0</v>
      </c>
      <c r="I19" s="246">
        <f t="shared" si="1"/>
        <v>0</v>
      </c>
      <c r="J19" s="246">
        <f t="shared" si="1"/>
        <v>0</v>
      </c>
      <c r="K19" s="246">
        <f t="shared" si="1"/>
        <v>0</v>
      </c>
      <c r="L19" s="246">
        <f t="shared" si="1"/>
        <v>0</v>
      </c>
      <c r="M19" s="246">
        <f t="shared" si="1"/>
        <v>0</v>
      </c>
      <c r="N19" s="246">
        <f t="shared" si="1"/>
        <v>0</v>
      </c>
      <c r="O19" s="246">
        <f t="shared" si="1"/>
        <v>0</v>
      </c>
      <c r="P19" s="247"/>
    </row>
    <row r="20" spans="2:16" ht="12.75">
      <c r="B20" s="240" t="s">
        <v>111</v>
      </c>
      <c r="C20" s="240"/>
      <c r="D20" s="240"/>
      <c r="E20" s="248"/>
      <c r="F20" s="249"/>
      <c r="G20" s="250">
        <f>G19</f>
        <v>0</v>
      </c>
      <c r="H20" s="250">
        <f>H19+G20</f>
        <v>0</v>
      </c>
      <c r="I20" s="250">
        <f aca="true" t="shared" si="2" ref="I20:O20">I19+H20</f>
        <v>0</v>
      </c>
      <c r="J20" s="250">
        <f t="shared" si="2"/>
        <v>0</v>
      </c>
      <c r="K20" s="250">
        <f t="shared" si="2"/>
        <v>0</v>
      </c>
      <c r="L20" s="250">
        <f t="shared" si="2"/>
        <v>0</v>
      </c>
      <c r="M20" s="250">
        <f t="shared" si="2"/>
        <v>0</v>
      </c>
      <c r="N20" s="250">
        <f t="shared" si="2"/>
        <v>0</v>
      </c>
      <c r="O20" s="250">
        <f t="shared" si="2"/>
        <v>0</v>
      </c>
      <c r="P20" s="251"/>
    </row>
    <row r="26" spans="6:9" ht="12.75">
      <c r="F26" s="166" t="s">
        <v>114</v>
      </c>
      <c r="G26" s="130"/>
      <c r="H26" s="172"/>
      <c r="I26" s="170"/>
    </row>
    <row r="27" spans="6:9" ht="12.75">
      <c r="F27" s="167" t="s">
        <v>116</v>
      </c>
      <c r="G27" s="171"/>
      <c r="H27" s="170"/>
      <c r="I27" s="170"/>
    </row>
    <row r="28" spans="6:7" ht="12.75">
      <c r="F28" s="168"/>
      <c r="G28" s="88"/>
    </row>
    <row r="29" spans="6:7" ht="12.75">
      <c r="F29" s="168"/>
      <c r="G29" s="88"/>
    </row>
    <row r="30" spans="6:7" ht="12.75">
      <c r="F30" s="85"/>
      <c r="G30" s="135"/>
    </row>
    <row r="31" spans="6:7" ht="12.75">
      <c r="F31" s="135"/>
      <c r="G31" s="135"/>
    </row>
    <row r="32" spans="6:9" ht="12.75">
      <c r="F32" s="166" t="s">
        <v>115</v>
      </c>
      <c r="G32" s="130"/>
      <c r="H32" s="172"/>
      <c r="I32" s="170"/>
    </row>
    <row r="33" spans="6:9" ht="12.75">
      <c r="F33" s="167" t="s">
        <v>60</v>
      </c>
      <c r="G33" s="171"/>
      <c r="H33" s="170"/>
      <c r="I33" s="170"/>
    </row>
  </sheetData>
  <sheetProtection password="C637" sheet="1" selectLockedCells="1"/>
  <mergeCells count="22">
    <mergeCell ref="E16:F16"/>
    <mergeCell ref="E17:F17"/>
    <mergeCell ref="A5:B5"/>
    <mergeCell ref="A6:B6"/>
    <mergeCell ref="C16:D16"/>
    <mergeCell ref="C17:D17"/>
    <mergeCell ref="A13:B13"/>
    <mergeCell ref="A8:B8"/>
    <mergeCell ref="C15:D15"/>
    <mergeCell ref="E15:F15"/>
    <mergeCell ref="B20:D20"/>
    <mergeCell ref="E20:F20"/>
    <mergeCell ref="E18:F18"/>
    <mergeCell ref="E19:F19"/>
    <mergeCell ref="B18:D18"/>
    <mergeCell ref="B19:D19"/>
    <mergeCell ref="A2:P3"/>
    <mergeCell ref="A11:B11"/>
    <mergeCell ref="A12:B12"/>
    <mergeCell ref="A7:B7"/>
    <mergeCell ref="A9:B9"/>
    <mergeCell ref="A10:B10"/>
  </mergeCells>
  <conditionalFormatting sqref="C16:C17">
    <cfRule type="expression" priority="13" dxfId="47" stopIfTrue="1">
      <formula>$J16=1</formula>
    </cfRule>
    <cfRule type="expression" priority="14" dxfId="48" stopIfTrue="1">
      <formula>$K16=2</formula>
    </cfRule>
    <cfRule type="expression" priority="15" dxfId="49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2019-04-17T16:36:57Z</cp:lastPrinted>
  <dcterms:created xsi:type="dcterms:W3CDTF">2006-10-10T19:21:35Z</dcterms:created>
  <dcterms:modified xsi:type="dcterms:W3CDTF">2019-04-17T16:39:37Z</dcterms:modified>
  <cp:category/>
  <cp:version/>
  <cp:contentType/>
  <cp:contentStatus/>
</cp:coreProperties>
</file>