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3"/>
  </bookViews>
  <sheets>
    <sheet name="P. BDI" sheetId="1" r:id="rId1"/>
    <sheet name="QCI" sheetId="2" r:id="rId2"/>
    <sheet name="Orçamento" sheetId="3" r:id="rId3"/>
    <sheet name="CRON" sheetId="4" r:id="rId4"/>
    <sheet name="composiçoes" sheetId="5" state="hidden" r:id="rId5"/>
  </sheets>
  <definedNames>
    <definedName name="_xlnm.Print_Area" localSheetId="3">'CRON'!$A$2:$S$45</definedName>
    <definedName name="_xlnm.Print_Area" localSheetId="2">'Orçamento'!$A$1:$H$79</definedName>
    <definedName name="_xlnm.Print_Area" localSheetId="0">'P. BDI'!$A$2:$F$47</definedName>
    <definedName name="_xlnm.Print_Area" localSheetId="1">'QCI'!$A$2:$H$65</definedName>
  </definedNames>
  <calcPr fullCalcOnLoad="1"/>
</workbook>
</file>

<file path=xl/sharedStrings.xml><?xml version="1.0" encoding="utf-8"?>
<sst xmlns="http://schemas.openxmlformats.org/spreadsheetml/2006/main" count="363" uniqueCount="236">
  <si>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</si>
  <si>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</si>
  <si>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</si>
  <si>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</si>
  <si>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</si>
  <si>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</si>
  <si>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</si>
  <si>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</si>
  <si>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</si>
  <si>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</si>
  <si>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</si>
  <si>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</si>
  <si>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</si>
  <si>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</si>
  <si>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</si>
  <si>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</si>
  <si>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</si>
  <si>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</si>
  <si>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</si>
  <si>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</si>
  <si>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</si>
  <si>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</si>
  <si>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</si>
  <si>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</si>
  <si>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</si>
  <si>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</si>
  <si>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</si>
  <si>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</si>
  <si>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</si>
  <si>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</si>
  <si>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</si>
  <si>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</si>
  <si>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</si>
  <si>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</si>
  <si>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</si>
  <si>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</si>
  <si>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</si>
  <si>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</si>
  <si>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</si>
  <si>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</si>
  <si>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</si>
  <si>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</si>
  <si>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</si>
  <si>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</si>
  <si>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</si>
  <si>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</si>
  <si>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</si>
  <si>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</si>
  <si>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</si>
  <si>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</si>
  <si>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</si>
  <si>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</si>
  <si>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</si>
  <si>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</si>
  <si>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</si>
  <si>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</si>
  <si>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</si>
  <si>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</si>
  <si>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</si>
  <si>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</si>
  <si>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</si>
  <si>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</si>
  <si>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</si>
  <si>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</si>
  <si>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</si>
  <si>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</si>
  <si>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</si>
  <si>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</si>
  <si>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</si>
  <si>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</si>
  <si>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</si>
  <si>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</si>
  <si>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</si>
  <si>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</si>
  <si>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</si>
  <si>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</si>
  <si>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</si>
  <si>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</si>
  <si>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</si>
  <si>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</si>
  <si>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</si>
  <si>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</si>
  <si>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</si>
  <si>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</si>
  <si>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</si>
  <si>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</si>
  <si>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</si>
  <si>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</si>
  <si>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</si>
  <si>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</si>
  <si>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</si>
  <si>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</si>
  <si>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</si>
  <si>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</si>
  <si>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</si>
  <si>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</si>
  <si>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</si>
  <si>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</si>
  <si>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</si>
  <si>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</si>
  <si>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</si>
  <si>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PINTURA DE LIGACAO COM EMULSAO RR-1C</t>
  </si>
  <si>
    <t>M3XKM</t>
  </si>
  <si>
    <t>M3</t>
  </si>
  <si>
    <t>Area:</t>
  </si>
  <si>
    <t>MÊS °10</t>
  </si>
  <si>
    <t>MÊS °11</t>
  </si>
  <si>
    <t>MÊS °12</t>
  </si>
  <si>
    <t>TRANSPORTE COM CAMINHÃO BASCULANTE DE 6 M3, EM VIA URBANA PAVIMENTADA, DMT 30 KM ( MATERIAL BETUMINOSO)</t>
  </si>
  <si>
    <t xml:space="preserve">CAPA ASFALTICA E= 4,0 CM </t>
  </si>
  <si>
    <t>TRCHOS DE 01 A 18</t>
  </si>
  <si>
    <t xml:space="preserve">DRENAGEM </t>
  </si>
  <si>
    <t>COMP 01</t>
  </si>
  <si>
    <t xml:space="preserve">BOCA DE LOBO  - BL/01-130x80/120, ESCAVAÇÃO, REGULARIZAÇÃO E COMPACTAÇÃO DE FUNDO, LASTRO DE BRITA 5 CM, PISO EM CONCRETO 10 CM, ALVENARIA EM BLOCO DE CONCRETO PREENCHIDO ESPESSURA 14 CM, CHAPISCO EM REBOCO INTERNO, GRELHA EM AÇO CA 50 ø 25MM COMPLETA </t>
  </si>
  <si>
    <t>UND.</t>
  </si>
  <si>
    <t>1.1</t>
  </si>
  <si>
    <t xml:space="preserve">ESCAVAÇÃO MECANIZADA DE VALA COM PROF. ATÉ 1,5 M, COM ESCAVADEIRA HIDRÁULICA OU RETROESCAVADEIRA, EM SOLO DE 1A CATEGORIA, EM LOCAIS COM ALTO NÍVEL DE INTERFERÊNCIA. DIMENSOES DE ABERTURA </t>
  </si>
  <si>
    <t>1.2</t>
  </si>
  <si>
    <t>REGULARIZAÇÃO/PREPARO E COMPACTAÇÃO MANUAL DE FUNDO DE VALA, EM LOCAL COM NÍVEL ALTO DE INTERFERÊNCIA. DIMENSOES</t>
  </si>
  <si>
    <t>1.3</t>
  </si>
  <si>
    <t>LASTRO DE PEDRA BRITADA N. 1 (9,5 a 19 MM) E= 5,00 CM DIMENSOES</t>
  </si>
  <si>
    <t>1.4</t>
  </si>
  <si>
    <t>PISO EM CONCRETO DESEMPENADO FCK = 15MPA, TRAÇO 1:3,4:3,5 (CIMENTO/ AREIA MÉDIA/ BRITA 1)  - PREPARO MECÂNICO COM BETONEIRA 400 L. AF_07/2016 DIMENSÕES</t>
  </si>
  <si>
    <t>1.5</t>
  </si>
  <si>
    <t>FABRICAÇÃO DE FÔRMA PARA LAJES E VIGAS, EM CHAPA DE MADEIRA COMPENSADA PLASTIFICADA, E = 18 MM. AF_12/2015</t>
  </si>
  <si>
    <t>1.6</t>
  </si>
  <si>
    <t>ALVENARIA DE BLOCOS DE CONCRETO ESTRUTURAL 14X19X39 CM, (ESPESSURA 14 CM), FBK = 4,5 MPA, PARA PAREDES COM ÁREA LÍQUIDA MENOR QUE 6M², SEM VÃOS, UTILIZANDO PALHETA. AF_12/2014</t>
  </si>
  <si>
    <t>1.7</t>
  </si>
  <si>
    <t xml:space="preserve">VIGA DE CHUMBAMENTO DE GRADE </t>
  </si>
  <si>
    <t>1.7.1</t>
  </si>
  <si>
    <t xml:space="preserve">CONCRETO FCK = 15MPA, TRAÇO 1:3,4:3,5 (CIMENTO/ AREIA MÉDIA/ BRITA 1)  - PREPARO MECÂNICO COM BETONEIRA 400 L. AF_07/2016 DIMENSÕES </t>
  </si>
  <si>
    <t>1.7.2</t>
  </si>
  <si>
    <t>1.8</t>
  </si>
  <si>
    <t xml:space="preserve">REVESTIMENTO </t>
  </si>
  <si>
    <t>1.8.1</t>
  </si>
  <si>
    <t>CHAPISCO APLICADO EM ALVENARIAS E ESTRUTURAS DE CONCRETO INTERNAS, COM COLHER DE PEDREIRO.  ARGAMASSA TRAÇO 1:3 COM PREPARO MANUAL. AF_06/2014 AREA LIQUIDA (3,20X0,8)</t>
  </si>
  <si>
    <t>1.8.2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</si>
  <si>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AREA LIQUIDA (3,20X0,8)</t>
  </si>
  <si>
    <t>1.9</t>
  </si>
  <si>
    <t>GRELHA</t>
  </si>
  <si>
    <t>1.9.1</t>
  </si>
  <si>
    <t>KG</t>
  </si>
  <si>
    <t>1.9.2</t>
  </si>
  <si>
    <t>SOLDADOR</t>
  </si>
  <si>
    <t>H</t>
  </si>
  <si>
    <t>1.9.3</t>
  </si>
  <si>
    <t xml:space="preserve">SOLDA EM VARETA FOSCOPER, D = *2,5* MM </t>
  </si>
  <si>
    <t>1.9.4</t>
  </si>
  <si>
    <t>SERRALHEIRO</t>
  </si>
  <si>
    <t>1.10</t>
  </si>
  <si>
    <t>73964/6</t>
  </si>
  <si>
    <t>REATERRO DE VALA COM COMPACTAÇÃO MANUAL</t>
  </si>
  <si>
    <t>49,44</t>
  </si>
  <si>
    <t>UND</t>
  </si>
  <si>
    <t>16,41</t>
  </si>
  <si>
    <t>15,94</t>
  </si>
  <si>
    <t>TUBO DE CONCRETO PARA REDES COLETORAS DE ÁGUAS PLUVIAIS, DIÂMETRO DE 400 MM, JUNTA MACHO/FEMEA ARGAMASSADA INSTALADO EM LOCAL COM ALTO NÍVEL DE INTERFERÊNCIAS - FORNECIMENTO E ASSENTAMENTO INCLUSIVE ESCAVAÇÃO . AF_12/2015</t>
  </si>
  <si>
    <t>M</t>
  </si>
  <si>
    <t>ESCAVAÇÃO MECANIZADA DE VALA COM PROF. MAIOR QUE 1,5 M ATÉ 3,0 M, COM ESCAVADEIRA HIDRÁULICA, LARG. DE 1,5 M A 2,5 M, EM SOLO DE 1A CATEGORIA. AF_01/2015</t>
  </si>
  <si>
    <t>REATERRO MECANIZADO DE VALA COM ESCAVADEIRA HIDRÁULICA INCLUSIVE COMPACTAÇÃO MECÂNICA</t>
  </si>
  <si>
    <t>TRANSPORTE DE ENTULHO COM CAMINHAO BASCULANTE 6 M3, RODOVIA PAVIMENTADA DMT 10KM</t>
  </si>
  <si>
    <t>DEMOLIÇÃO PARCIAL DE PAVIMENTO, DE FORMA MECANIZADA, SEM REAPROVEITAMENTO. AF_12/2017 = E = 15 CM</t>
  </si>
  <si>
    <t xml:space="preserve">TERRAPLANAGEM </t>
  </si>
  <si>
    <t xml:space="preserve">IMPLANTAÇÃO </t>
  </si>
  <si>
    <t>ESCAVACAO MECANICA, A CEU ABERTO, EM MATERIAL DE 1A CATEGORIA, COM ESCAVADEIRA HIDRAULICA, CAPACIDADE DE 0,78 M3</t>
  </si>
  <si>
    <t>REGULARIZACAO E COMPACTACAO DE SUBLEITO ATE 20 CM DE ESPESSURA</t>
  </si>
  <si>
    <t>73822/2</t>
  </si>
  <si>
    <t>LIMPEZA MECANIZADA DE TERRENO COM REMOCAO DE CAMADA VEGETAL, UTILIZANDO MOTONIVELADORA</t>
  </si>
  <si>
    <t xml:space="preserve">BASE </t>
  </si>
  <si>
    <t>EXECUÇÃO DE IMPRIMAÇÃO COM ASFALTO DILUÍDO CM-30. AF_09/2017</t>
  </si>
  <si>
    <t xml:space="preserve">MEIO FIO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</si>
  <si>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</si>
  <si>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</si>
  <si>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SERVENTE COM ENCARGOS COMPLEMENTARES</t>
  </si>
  <si>
    <t>TRANSPORTE COM CAMINHÃO BASCULANTE 10 M3 DE MASSA ASFALTICA PARA PAVIMENTAÇÃO URBANA DMT 10 KM</t>
  </si>
  <si>
    <t xml:space="preserve">DEMOLIÇÃO DE MEIO FIO EXISTENTE EM CONCRETO SENDO PRÉ-MOLDADO OU MOLDADO IN LOCO INCLUSIVE DESCARTE DO MESMO </t>
  </si>
  <si>
    <t>COMP 02</t>
  </si>
  <si>
    <t>COMP 03</t>
  </si>
  <si>
    <t xml:space="preserve">CONCRETO BETUMINOSO USINADO A QUENTE (CBUQ) PARA PAVIMENTACAO ASFALTICA, PADRAO DNIT, FAIXA C, COM CAP 50/70 - AQUISICAO POSTO USINA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</si>
  <si>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VIBROACABADORA DE ASFALTO SOBRE ESTEIRAS, LARGURA DE PAVIMENTAÇÃO 1,90 M A 5,30 M, POTÊNCIA 105 HP CAPACIDADE 450 T/H - CHP DIURNO. AF_11/2014</t>
  </si>
  <si>
    <t>RASTELEIRO COM ENCARGOS COMPLEMENTARES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</si>
  <si>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</si>
  <si>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</si>
  <si>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</si>
  <si>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</si>
  <si>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 xml:space="preserve">T     </t>
  </si>
  <si>
    <t xml:space="preserve">PREPARO MANUAL DE TERRENO REGULARIZAÇÃO E COMPACTAÇÃO </t>
  </si>
  <si>
    <t>COMP 04</t>
  </si>
  <si>
    <t xml:space="preserve">AREIA MEDIA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</si>
  <si>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</si>
  <si>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CALCETEIRO COM ENCARGOS COMPLEMENTARES</t>
  </si>
  <si>
    <t>PLACA VIBRATÓRIA REVERSÍVEL COM MOTOR 4 TEMPOS A GASOLINA, FORÇA CENTRÍFUGA DE 25 KN (2500 KGF), POTÊNCIA 5,5 CV - CHP DIURNO. AF_08/2015</t>
  </si>
  <si>
    <t>CORTADORA DE PISO COM MOTOR 4 TEMPOS A GASOLINA, POTÊNCIA DE 13 HP, COM DISCO DE CORTE DIAMANTADO SEGMENTADO PARA CONCRETO, DIÂMETRO DE 350 MM, FURO DE 1" (14 X 1") - CHP DIURNO. AF_08/2015</t>
  </si>
  <si>
    <t xml:space="preserve">M3    </t>
  </si>
  <si>
    <t>7,18</t>
  </si>
  <si>
    <t>EXECUÇÃO DE PASSEIO EM PISO INTERTRAVADO, COM BLOCO RETANGULAR COR NATURAL DE 20 X 10 CM, ESPESSURA 6 CM. INCLUSIVE LASTRO DE POÓ DE PEDRA 5,00 CM E REJUNTAMENTO COM AREA GROSSA AF_12/2015</t>
  </si>
  <si>
    <t>TRANSPORTE COM CAMINHÃO BASCULANTE 10 M3 DE MASSA ASFALTICA PARA PAVIMENTAÇÃO URBANA DMT 3,0 KM</t>
  </si>
  <si>
    <t>COMP 05</t>
  </si>
  <si>
    <t>23,56</t>
  </si>
  <si>
    <t>CONCRETO FCK = 15MPA, TRAÇO 1:3,4:3,5 (CIMENTO/ AREIA MÉDIA/ BRITA 1)  - PREPARO MECÂNICO COM BETONEIRA 400 L. AF_07/2016</t>
  </si>
  <si>
    <t>FABRICAÇÃO DE FÔRMA, EM CHAPA DE MADEIRA COMPENSADA RESINADA, E = 17 MM. AF_12/2015</t>
  </si>
  <si>
    <t>VIGA DE CONTENÇÃO 10X20 CM, EM CONCRETO SEM ARMADURA, EXECUTADO COM CONCRETO FCK 15 MPA E FORMAS EM MADEIRA.</t>
  </si>
  <si>
    <t>EXECUÇÃO DE PISO DE CONCRETO COM CONCRETO MOLDADO IN LOCO, USINADO, ACABAMENTO CONVENCIONAL DESEMPENADO, ESPESSURA 6 CM, INCLUSIVE REGULARIZAÇÃO COMPACTAÇÃO E LASTRO DE BRITA DE 3,00 CM. AF_07/2016</t>
  </si>
  <si>
    <t xml:space="preserve">URBANIZAÇÃO </t>
  </si>
  <si>
    <t xml:space="preserve">CALÇADA </t>
  </si>
  <si>
    <t xml:space="preserve">GRAMA </t>
  </si>
  <si>
    <t>PLANTIO DE GRAMA SAO CARLOS EM LEIVAS</t>
  </si>
  <si>
    <t>EXECUÇÃO E COMPACTAÇÃO 100% PN DE ATERRO COM SOLO PREDOMINANTEMENTE ARGILOSO - EXCLUSIVE ESCAVAÇÃO, CARGA E TRANSPORTE E SOLO. AF_09/2017</t>
  </si>
  <si>
    <t>EXECUÇÃO E COMPACTAÇÃO DESUB BASE COM MACADAME SECO PREENCHIDO COM BRITA GRADUADA - EXCLUSIVE ESCAVAÇÃO, CARGA E TRANSPORTE. AF_09/2017 E= 15,00 CM</t>
  </si>
  <si>
    <t>EXECUÇÃO E COMPACTAÇÃO BASE COM BRITA GRADUADA SIMPLES - EXCLUSIVE CARGA E TRANSPORTE. AF_09/2017 E= 15,00 CM</t>
  </si>
  <si>
    <t>TRANSPORTE COM CAMINHÃO BASCULANTE DE 6 M3, EM VIA URBANA PAVIMENTADA, DMT 30 KM. AF_01/2018</t>
  </si>
  <si>
    <t>EXECUÇÃO DE PASSEIO EM PISO INTERTRAVADO ALERTA OU DIRECIONAL, COM BLOCO QUADRANGULAR COR NATURAL DE 20 X 20 CM, ESPESSURA 4,0 CM. INCLUSIVE LASTRO DE POÓ DE PEDRA 5,00 CM E REJUNTAMENTO COM AREA GROSSA AF_12/2015</t>
  </si>
  <si>
    <t xml:space="preserve">PISO PODOTATIL DE CONCRETO - DIRECIONAL E ALERTA, *40 X 40 X 4,0*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</si>
  <si>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ASSENTAMENTO DE GUIA (MEIO-FIO), CONFECCIONADA EM CONCRETO PRÉ-FABRICADO, DIMENSÕES 100X15X13X30 CM (COMPRIMENTO X BASE INFERIOR X BASE SUPERIOR X ALTURA), PARA URBANIZAÇÃO INTERNA DE EMPREENDIMENTOS. AF_06/2016_P</t>
  </si>
  <si>
    <t>5,66</t>
  </si>
  <si>
    <t>44,00</t>
  </si>
  <si>
    <t>4,36</t>
  </si>
  <si>
    <t>ACO CA-50, 25,0 MM, VERGALHAO 3,95 Kg/m</t>
  </si>
  <si>
    <t>140,93</t>
  </si>
  <si>
    <t>42,00</t>
  </si>
  <si>
    <t xml:space="preserve">PAVIMENTAÇÃO ASFALTICA </t>
  </si>
  <si>
    <t xml:space="preserve">RUA EQUADOR </t>
  </si>
  <si>
    <t>CONSTRUÇÃO DE PAVIMENTO COM APLICAÇÃO DE CONCRETO BETUMINOSO USINADO A QUENTE (CBUQ), CAMADA DE ROLAMENTO, COM ESPESSURA DE 5,0 CM - FAIXA "C" - EXCLUSIVE TRANSPORTE. AF_03/2017</t>
  </si>
  <si>
    <t>Sinapi Fev. 2019</t>
  </si>
  <si>
    <t>217,73</t>
  </si>
  <si>
    <t>SINAPI FEV 2019</t>
  </si>
  <si>
    <t>93,99</t>
  </si>
  <si>
    <t>16,70</t>
  </si>
  <si>
    <t>0,94</t>
  </si>
  <si>
    <t>7,78</t>
  </si>
  <si>
    <t>255,32</t>
  </si>
  <si>
    <t>34,34</t>
  </si>
  <si>
    <t>55,69</t>
  </si>
  <si>
    <t>3,35</t>
  </si>
  <si>
    <t>19,70</t>
  </si>
  <si>
    <t>4,05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</si>
</sst>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  <numFmt numFmtId="188" formatCode="[$-416]dddd\,\ d&quot; de &quot;mmmm&quot; de &quot;yyyy"/>
    <numFmt numFmtId="189" formatCode="0.0"/>
  </numFmts>
  <fonts count="6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2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 locked="0"/>
    </xf>
    <xf numFmtId="1" fontId="2" fillId="33" borderId="32" xfId="0" applyNumberFormat="1" applyFont="1" applyFill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 locked="0"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0" fontId="2" fillId="0" borderId="36" xfId="0" applyNumberFormat="1" applyFont="1" applyBorder="1" applyAlignment="1" applyProtection="1">
      <alignment horizontal="center"/>
      <protection/>
    </xf>
    <xf numFmtId="14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4" xfId="0" applyNumberFormat="1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2" fillId="0" borderId="36" xfId="0" applyFont="1" applyBorder="1" applyAlignment="1" applyProtection="1">
      <alignment horizontal="distributed" vertical="top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4" fillId="0" borderId="30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32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1" xfId="0" applyNumberFormat="1" applyFont="1" applyFill="1" applyBorder="1" applyAlignment="1" applyProtection="1">
      <alignment horizontal="center" vertical="center" wrapText="1"/>
      <protection/>
    </xf>
    <xf numFmtId="1" fontId="2" fillId="33" borderId="32" xfId="0" applyNumberFormat="1" applyFont="1" applyFill="1" applyBorder="1" applyAlignment="1" applyProtection="1">
      <alignment horizontal="center" vertical="center" wrapText="1"/>
      <protection/>
    </xf>
    <xf numFmtId="1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7" applyFont="1" applyFill="1" applyBorder="1" applyAlignment="1" applyProtection="1">
      <alignment horizontal="right" vertical="center"/>
      <protection/>
    </xf>
    <xf numFmtId="168" fontId="2" fillId="33" borderId="22" xfId="47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1" xfId="0" applyNumberFormat="1" applyFont="1" applyFill="1" applyBorder="1" applyAlignment="1" applyProtection="1">
      <alignment horizontal="center"/>
      <protection/>
    </xf>
    <xf numFmtId="170" fontId="4" fillId="0" borderId="33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17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45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14" xfId="0" applyNumberFormat="1" applyFont="1" applyFill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" fillId="37" borderId="27" xfId="0" applyFont="1" applyFill="1" applyBorder="1" applyAlignment="1" applyProtection="1">
      <alignment horizontal="right"/>
      <protection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45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51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6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22">
      <selection activeCell="F21" sqref="F21:F27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00390625" style="31" hidden="1" customWidth="1"/>
    <col min="11" max="11" width="16.28125" style="31" customWidth="1"/>
    <col min="12" max="18" width="9.140625" style="31" customWidth="1"/>
    <col min="19" max="19" width="9.140625" style="84" customWidth="1"/>
    <col min="20" max="20" width="9.140625" style="85" customWidth="1"/>
    <col min="21" max="16384" width="9.140625" style="31" customWidth="1"/>
  </cols>
  <sheetData>
    <row r="1" ht="35.25" customHeight="1">
      <c r="B1" s="83" t="s">
        <v>44</v>
      </c>
    </row>
    <row r="2" spans="2:20" s="87" customFormat="1" ht="32.25" customHeight="1">
      <c r="B2" s="86" t="s">
        <v>3</v>
      </c>
      <c r="C2" s="86"/>
      <c r="D2" s="86"/>
      <c r="E2" s="86"/>
      <c r="F2" s="86"/>
      <c r="S2" s="88"/>
      <c r="T2" s="89"/>
    </row>
    <row r="3" spans="2:20" s="7" customFormat="1" ht="12.75">
      <c r="B3" s="7" t="s">
        <v>39</v>
      </c>
      <c r="C3" s="47" t="s">
        <v>40</v>
      </c>
      <c r="D3" s="48"/>
      <c r="E3" s="48"/>
      <c r="F3" s="49"/>
      <c r="S3" s="93"/>
      <c r="T3" s="94"/>
    </row>
    <row r="4" spans="2:20" s="7" customFormat="1" ht="12.75">
      <c r="B4" s="7" t="s">
        <v>4</v>
      </c>
      <c r="C4" s="90" t="s">
        <v>41</v>
      </c>
      <c r="D4" s="91"/>
      <c r="E4" s="91"/>
      <c r="F4" s="92"/>
      <c r="S4" s="93"/>
      <c r="T4" s="94"/>
    </row>
    <row r="5" spans="2:20" s="7" customFormat="1" ht="12.75">
      <c r="B5" s="95" t="s">
        <v>5</v>
      </c>
      <c r="C5" s="96" t="s">
        <v>220</v>
      </c>
      <c r="D5" s="97"/>
      <c r="E5" s="97"/>
      <c r="F5" s="98"/>
      <c r="S5" s="93"/>
      <c r="T5" s="94"/>
    </row>
    <row r="6" spans="2:20" s="45" customFormat="1" ht="13.5" customHeight="1">
      <c r="B6" s="45" t="s">
        <v>45</v>
      </c>
      <c r="C6" s="90" t="s">
        <v>221</v>
      </c>
      <c r="D6" s="91"/>
      <c r="E6" s="91"/>
      <c r="F6" s="92"/>
      <c r="S6" s="99"/>
      <c r="T6" s="100"/>
    </row>
    <row r="7" spans="2:20" s="45" customFormat="1" ht="13.5" customHeight="1">
      <c r="B7" s="45" t="s">
        <v>47</v>
      </c>
      <c r="C7" s="47" t="s">
        <v>42</v>
      </c>
      <c r="D7" s="48"/>
      <c r="E7" s="48"/>
      <c r="F7" s="49"/>
      <c r="S7" s="99"/>
      <c r="T7" s="100"/>
    </row>
    <row r="8" spans="2:20" s="45" customFormat="1" ht="13.5" customHeight="1">
      <c r="B8" s="45" t="s">
        <v>43</v>
      </c>
      <c r="C8" s="47" t="s">
        <v>42</v>
      </c>
      <c r="D8" s="48"/>
      <c r="E8" s="48"/>
      <c r="F8" s="49"/>
      <c r="S8" s="99"/>
      <c r="T8" s="100"/>
    </row>
    <row r="9" spans="2:20" s="45" customFormat="1" ht="12.75">
      <c r="B9" s="45" t="s">
        <v>48</v>
      </c>
      <c r="C9" s="53" t="s">
        <v>42</v>
      </c>
      <c r="D9" s="54"/>
      <c r="E9" s="54"/>
      <c r="F9" s="55"/>
      <c r="S9" s="99"/>
      <c r="T9" s="100"/>
    </row>
    <row r="10" spans="3:20" s="45" customFormat="1" ht="12.75">
      <c r="C10" s="101"/>
      <c r="D10" s="102"/>
      <c r="E10" s="102"/>
      <c r="F10" s="102"/>
      <c r="S10" s="99"/>
      <c r="T10" s="100"/>
    </row>
    <row r="11" spans="2:20" s="45" customFormat="1" ht="24.75" customHeight="1">
      <c r="B11" s="4" t="s">
        <v>6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99"/>
      <c r="T11" s="100"/>
    </row>
    <row r="12" spans="2:20" s="45" customFormat="1" ht="12.75">
      <c r="B12" s="9" t="s">
        <v>7</v>
      </c>
      <c r="C12" s="1">
        <v>1</v>
      </c>
      <c r="D12" s="50" t="s">
        <v>8</v>
      </c>
      <c r="E12" s="51"/>
      <c r="F12" s="52"/>
      <c r="S12" s="99"/>
      <c r="T12" s="100"/>
    </row>
    <row r="13" spans="2:20" s="45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99"/>
      <c r="T13" s="100"/>
    </row>
    <row r="14" spans="2:20" s="45" customFormat="1" ht="51">
      <c r="B14" s="9" t="s">
        <v>11</v>
      </c>
      <c r="C14" s="10">
        <v>3</v>
      </c>
      <c r="D14" s="13" t="s">
        <v>61</v>
      </c>
      <c r="E14" s="14" t="s">
        <v>12</v>
      </c>
      <c r="F14" s="15"/>
      <c r="S14" s="99"/>
      <c r="T14" s="100"/>
    </row>
    <row r="15" spans="2:20" s="45" customFormat="1" ht="51">
      <c r="B15" s="9" t="s">
        <v>13</v>
      </c>
      <c r="C15" s="10">
        <v>4</v>
      </c>
      <c r="D15" s="61" t="s">
        <v>14</v>
      </c>
      <c r="E15" s="62"/>
      <c r="F15" s="63"/>
      <c r="S15" s="99"/>
      <c r="T15" s="100"/>
    </row>
    <row r="16" spans="2:20" s="45" customFormat="1" ht="25.5">
      <c r="B16" s="9" t="s">
        <v>15</v>
      </c>
      <c r="C16" s="10">
        <v>5</v>
      </c>
      <c r="D16" s="78">
        <f>IF(D17&lt;&gt;0,0,"( X )")</f>
        <v>0</v>
      </c>
      <c r="E16" s="11" t="s">
        <v>16</v>
      </c>
      <c r="F16" s="12"/>
      <c r="S16" s="99"/>
      <c r="T16" s="100"/>
    </row>
    <row r="17" spans="2:20" s="45" customFormat="1" ht="25.5">
      <c r="B17" s="9" t="s">
        <v>17</v>
      </c>
      <c r="C17" s="10">
        <v>6</v>
      </c>
      <c r="D17" s="77" t="s">
        <v>61</v>
      </c>
      <c r="E17" s="14" t="s">
        <v>18</v>
      </c>
      <c r="F17" s="15"/>
      <c r="S17" s="99"/>
      <c r="T17" s="100"/>
    </row>
    <row r="18" spans="2:20" s="45" customFormat="1" ht="12.75">
      <c r="B18" s="16"/>
      <c r="C18" s="7"/>
      <c r="D18" s="7"/>
      <c r="E18" s="7"/>
      <c r="F18" s="8"/>
      <c r="S18" s="99"/>
      <c r="T18" s="100"/>
    </row>
    <row r="19" spans="2:10" ht="15.75" customHeight="1">
      <c r="B19" s="17"/>
      <c r="C19" s="64" t="s">
        <v>19</v>
      </c>
      <c r="D19" s="64"/>
      <c r="E19" s="64"/>
      <c r="H19" s="103" t="s">
        <v>65</v>
      </c>
      <c r="I19" s="104">
        <f>F21</f>
        <v>0</v>
      </c>
      <c r="J19" s="103"/>
    </row>
    <row r="20" spans="2:20" s="105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06" t="s">
        <v>66</v>
      </c>
      <c r="I20" s="107">
        <f>F22</f>
        <v>0</v>
      </c>
      <c r="J20" s="106"/>
      <c r="S20" s="108"/>
      <c r="T20" s="109"/>
    </row>
    <row r="21" spans="2:19" ht="15.75">
      <c r="B21" s="21" t="s">
        <v>25</v>
      </c>
      <c r="C21" s="22">
        <v>0.038</v>
      </c>
      <c r="D21" s="23">
        <v>0.0401</v>
      </c>
      <c r="E21" s="24">
        <v>0.0467</v>
      </c>
      <c r="F21" s="79"/>
      <c r="G21" s="110">
        <f>IF(F21=0,"",IF(F21&lt;C21,"Atenção, observar os intervalos!",IF(F21&gt;E21,"Atenção, observar os intervalos!","")))</f>
      </c>
      <c r="H21" s="103" t="s">
        <v>67</v>
      </c>
      <c r="I21" s="104">
        <f>I20</f>
        <v>0</v>
      </c>
      <c r="J21" s="103"/>
      <c r="R21" s="85"/>
      <c r="S21" s="85"/>
    </row>
    <row r="22" spans="2:19" ht="15.75">
      <c r="B22" s="21" t="s">
        <v>26</v>
      </c>
      <c r="C22" s="25">
        <v>0.0032</v>
      </c>
      <c r="D22" s="26">
        <v>0.004</v>
      </c>
      <c r="E22" s="27">
        <v>0.0074</v>
      </c>
      <c r="F22" s="79"/>
      <c r="G22" s="110">
        <f>IF(F22=0,"",IF(F22&lt;C22,"Atenção, observar os intervalos!",IF(F22&gt;E22,"Atenção, observar os intervalos!","")))</f>
      </c>
      <c r="H22" s="103" t="s">
        <v>68</v>
      </c>
      <c r="I22" s="104">
        <f aca="true" t="shared" si="0" ref="I22:I27">F23</f>
        <v>0</v>
      </c>
      <c r="J22" s="103"/>
      <c r="R22" s="85"/>
      <c r="S22" s="85"/>
    </row>
    <row r="23" spans="2:19" ht="15.75">
      <c r="B23" s="21" t="s">
        <v>27</v>
      </c>
      <c r="C23" s="25">
        <v>0.005</v>
      </c>
      <c r="D23" s="26">
        <v>0.0056</v>
      </c>
      <c r="E23" s="27">
        <v>0.0097</v>
      </c>
      <c r="F23" s="79"/>
      <c r="G23" s="110">
        <f>IF(F23=0,"",IF(F23&lt;C23,"Atenção, observar os intervalos!",IF(F23&gt;E23,"Atenção, observar os intervalos!","")))</f>
      </c>
      <c r="H23" s="103" t="s">
        <v>69</v>
      </c>
      <c r="I23" s="104">
        <f t="shared" si="0"/>
        <v>0</v>
      </c>
      <c r="J23" s="111"/>
      <c r="R23" s="85"/>
      <c r="S23" s="85"/>
    </row>
    <row r="24" spans="2:19" ht="15.75">
      <c r="B24" s="21" t="s">
        <v>28</v>
      </c>
      <c r="C24" s="25">
        <v>0.0102</v>
      </c>
      <c r="D24" s="26">
        <v>0.0111</v>
      </c>
      <c r="E24" s="27">
        <v>0.0121</v>
      </c>
      <c r="F24" s="79"/>
      <c r="G24" s="110">
        <f>IF(F24=0,"",IF(F24&lt;C24,"Atenção, observar os intervalos!",IF(F24&gt;E24,"Atenção, observar os intervalos!","")))</f>
      </c>
      <c r="H24" s="103" t="s">
        <v>70</v>
      </c>
      <c r="I24" s="104">
        <f t="shared" si="0"/>
        <v>0</v>
      </c>
      <c r="J24" s="111"/>
      <c r="R24" s="85"/>
      <c r="S24" s="85"/>
    </row>
    <row r="25" spans="2:19" ht="15.75">
      <c r="B25" s="21" t="s">
        <v>29</v>
      </c>
      <c r="C25" s="28">
        <v>0.0664</v>
      </c>
      <c r="D25" s="29">
        <v>0.073</v>
      </c>
      <c r="E25" s="30">
        <v>0.0869</v>
      </c>
      <c r="F25" s="79"/>
      <c r="G25" s="110">
        <f>IF(F25=0,"",IF(F25&lt;C25,"Atenção, observar os intervalos!",IF(F25&gt;E25,"Atenção, observar os intervalos!","")))</f>
      </c>
      <c r="H25" s="103" t="s">
        <v>71</v>
      </c>
      <c r="I25" s="104">
        <f t="shared" si="0"/>
        <v>0</v>
      </c>
      <c r="J25" s="103"/>
      <c r="R25" s="85"/>
      <c r="S25" s="85"/>
    </row>
    <row r="26" spans="2:19" ht="15.75">
      <c r="B26" s="65" t="s">
        <v>30</v>
      </c>
      <c r="C26" s="66"/>
      <c r="D26" s="66"/>
      <c r="E26" s="67"/>
      <c r="F26" s="80"/>
      <c r="G26" s="110"/>
      <c r="H26" s="103" t="s">
        <v>72</v>
      </c>
      <c r="I26" s="104">
        <f t="shared" si="0"/>
        <v>0</v>
      </c>
      <c r="J26" s="103"/>
      <c r="R26" s="85"/>
      <c r="S26" s="85"/>
    </row>
    <row r="27" spans="2:19" ht="15.75">
      <c r="B27" s="68" t="s">
        <v>31</v>
      </c>
      <c r="C27" s="69"/>
      <c r="D27" s="69"/>
      <c r="E27" s="70"/>
      <c r="F27" s="80"/>
      <c r="G27" s="110"/>
      <c r="H27" s="103" t="s">
        <v>73</v>
      </c>
      <c r="I27" s="104">
        <f t="shared" si="0"/>
        <v>0.045</v>
      </c>
      <c r="J27" s="103"/>
      <c r="R27" s="85"/>
      <c r="S27" s="85"/>
    </row>
    <row r="28" spans="2:19" ht="16.5" thickBot="1">
      <c r="B28" s="71" t="s">
        <v>32</v>
      </c>
      <c r="C28" s="72"/>
      <c r="D28" s="72"/>
      <c r="E28" s="72"/>
      <c r="F28" s="3">
        <v>0.045</v>
      </c>
      <c r="G28" s="110"/>
      <c r="H28" s="103"/>
      <c r="I28" s="112"/>
      <c r="J28" s="112"/>
      <c r="K28" s="113"/>
      <c r="L28" s="114"/>
      <c r="M28" s="115"/>
      <c r="N28" s="115"/>
      <c r="O28" s="116"/>
      <c r="R28" s="85"/>
      <c r="S28" s="85"/>
    </row>
    <row r="29" spans="8:18" ht="12.75">
      <c r="H29" s="103"/>
      <c r="I29" s="112"/>
      <c r="J29" s="112"/>
      <c r="K29" s="113"/>
      <c r="L29" s="114"/>
      <c r="M29" s="114"/>
      <c r="N29" s="114"/>
      <c r="R29" s="84"/>
    </row>
    <row r="30" spans="2:19" ht="15.75">
      <c r="B30" s="73" t="s">
        <v>33</v>
      </c>
      <c r="C30" s="73"/>
      <c r="D30" s="73"/>
      <c r="E30" s="73"/>
      <c r="F30" s="32">
        <f>(((1+I19+I21+I22)*(1+I23)*(1+I24))/(1-I25-I26))-1</f>
        <v>0</v>
      </c>
      <c r="G30" s="117"/>
      <c r="H30" s="111" t="s">
        <v>62</v>
      </c>
      <c r="I30" s="111" t="s">
        <v>63</v>
      </c>
      <c r="J30" s="111" t="s">
        <v>64</v>
      </c>
      <c r="R30" s="85"/>
      <c r="S30" s="85"/>
    </row>
    <row r="31" spans="2:19" ht="16.5" thickBot="1">
      <c r="B31" s="56" t="s">
        <v>34</v>
      </c>
      <c r="C31" s="57"/>
      <c r="D31" s="57"/>
      <c r="E31" s="57"/>
      <c r="F31" s="33">
        <f>(((1+I19+I21+I22)*(1+I23)*(1+I24))/(1-I25-I26-I27))-1</f>
        <v>0.04712041884816753</v>
      </c>
      <c r="G31" s="46"/>
      <c r="H31" s="111">
        <v>0.2034</v>
      </c>
      <c r="I31" s="111">
        <v>0.2212</v>
      </c>
      <c r="J31" s="111">
        <v>0.25</v>
      </c>
      <c r="R31" s="85"/>
      <c r="S31" s="85"/>
    </row>
    <row r="33" spans="2:6" ht="48" customHeight="1">
      <c r="B33" s="58" t="s">
        <v>35</v>
      </c>
      <c r="C33" s="58"/>
      <c r="D33" s="58"/>
      <c r="E33" s="58"/>
      <c r="F33" s="58"/>
    </row>
    <row r="35" spans="2:6" ht="12.75">
      <c r="B35" s="59" t="s">
        <v>36</v>
      </c>
      <c r="C35" s="59"/>
      <c r="D35" s="59"/>
      <c r="E35" s="59"/>
      <c r="F35" s="59"/>
    </row>
    <row r="36" spans="2:6" ht="12.75">
      <c r="B36" s="60" t="s">
        <v>37</v>
      </c>
      <c r="C36" s="60"/>
      <c r="D36" s="60"/>
      <c r="E36" s="60"/>
      <c r="F36" s="60"/>
    </row>
    <row r="37" ht="22.5" customHeight="1">
      <c r="F37" s="34"/>
    </row>
    <row r="38" ht="12.75">
      <c r="B38" s="87"/>
    </row>
    <row r="39" spans="2:5" ht="12.75">
      <c r="B39" s="118" t="s">
        <v>97</v>
      </c>
      <c r="C39" s="37"/>
      <c r="D39" s="37"/>
      <c r="E39" s="76"/>
    </row>
    <row r="40" spans="2:5" ht="12.75">
      <c r="B40" s="119" t="s">
        <v>99</v>
      </c>
      <c r="C40" s="81"/>
      <c r="D40" s="81"/>
      <c r="E40" s="76"/>
    </row>
    <row r="41" spans="2:4" ht="12.75">
      <c r="B41" s="120"/>
      <c r="C41" s="120"/>
      <c r="D41" s="120"/>
    </row>
    <row r="42" spans="2:4" ht="12.75">
      <c r="B42" s="120"/>
      <c r="C42" s="120"/>
      <c r="D42" s="120"/>
    </row>
    <row r="44" spans="2:4" ht="12.75">
      <c r="B44" s="121"/>
      <c r="C44" s="121"/>
      <c r="D44" s="121"/>
    </row>
    <row r="45" spans="2:5" ht="12.75">
      <c r="B45" s="118" t="s">
        <v>98</v>
      </c>
      <c r="C45" s="82"/>
      <c r="D45" s="82"/>
      <c r="E45" s="76"/>
    </row>
    <row r="46" spans="2:5" ht="12.75">
      <c r="B46" s="119" t="s">
        <v>38</v>
      </c>
      <c r="C46" s="81"/>
      <c r="D46" s="81"/>
      <c r="E46" s="76"/>
    </row>
  </sheetData>
  <sheetProtection password="C637" sheet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F21:F25">
    <cfRule type="cellIs" priority="13" dxfId="153" operator="between" stopIfTrue="1">
      <formula>$C21</formula>
      <formula>$E21</formula>
    </cfRule>
  </conditionalFormatting>
  <conditionalFormatting sqref="B12:C17">
    <cfRule type="expression" priority="10" dxfId="141" stopIfTrue="1">
      <formula>$C$11=0</formula>
    </cfRule>
    <cfRule type="expression" priority="11" dxfId="141" stopIfTrue="1">
      <formula>$C$11&gt;6</formula>
    </cfRule>
    <cfRule type="expression" priority="12" dxfId="150" stopIfTrue="1">
      <formula>$C12&lt;&gt;$C$11</formula>
    </cfRule>
  </conditionalFormatting>
  <conditionalFormatting sqref="E13">
    <cfRule type="expression" priority="9" dxfId="141" stopIfTrue="1">
      <formula>$D$14&lt;&gt;0</formula>
    </cfRule>
  </conditionalFormatting>
  <conditionalFormatting sqref="E14">
    <cfRule type="expression" priority="8" dxfId="146" stopIfTrue="1">
      <formula>$D$14&lt;&gt;0</formula>
    </cfRule>
  </conditionalFormatting>
  <conditionalFormatting sqref="E16 B30:F30">
    <cfRule type="expression" priority="7" dxfId="141" stopIfTrue="1">
      <formula>$D$17&lt;&gt;0</formula>
    </cfRule>
  </conditionalFormatting>
  <conditionalFormatting sqref="E17">
    <cfRule type="expression" priority="6" dxfId="146" stopIfTrue="1">
      <formula>$D$17&lt;&gt;0</formula>
    </cfRule>
  </conditionalFormatting>
  <conditionalFormatting sqref="B31:F31">
    <cfRule type="expression" priority="5" dxfId="154" stopIfTrue="1">
      <formula>$D$17&lt;&gt;0</formula>
    </cfRule>
  </conditionalFormatting>
  <conditionalFormatting sqref="B36:F36">
    <cfRule type="expression" priority="4" dxfId="141" stopIfTrue="1">
      <formula>$D$17&lt;&gt;0</formula>
    </cfRule>
  </conditionalFormatting>
  <conditionalFormatting sqref="F28">
    <cfRule type="expression" priority="3" dxfId="155" stopIfTrue="1">
      <formula>$D$17&lt;&gt;0</formula>
    </cfRule>
  </conditionalFormatting>
  <conditionalFormatting sqref="B28:E28">
    <cfRule type="expression" priority="2" dxfId="156" stopIfTrue="1">
      <formula>$D$17&lt;&gt;0</formula>
    </cfRule>
  </conditionalFormatting>
  <conditionalFormatting sqref="B35:F35">
    <cfRule type="expression" priority="1" dxfId="141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9">
      <selection activeCell="F46" sqref="F46"/>
    </sheetView>
  </sheetViews>
  <sheetFormatPr defaultColWidth="9.140625" defaultRowHeight="12.75"/>
  <cols>
    <col min="1" max="1" width="9.140625" style="125" customWidth="1"/>
    <col min="2" max="2" width="9.421875" style="125" customWidth="1"/>
    <col min="3" max="3" width="54.14062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7" width="13.28125" style="125" bestFit="1" customWidth="1"/>
    <col min="8" max="8" width="13.140625" style="125" customWidth="1"/>
    <col min="9" max="16384" width="9.140625" style="125" customWidth="1"/>
  </cols>
  <sheetData>
    <row r="1" ht="37.5" customHeight="1">
      <c r="A1" s="83" t="s">
        <v>44</v>
      </c>
    </row>
    <row r="2" spans="1:9" ht="12.75" customHeight="1">
      <c r="A2" s="126" t="s">
        <v>75</v>
      </c>
      <c r="B2" s="126"/>
      <c r="C2" s="126"/>
      <c r="D2" s="126"/>
      <c r="E2" s="126"/>
      <c r="F2" s="126"/>
      <c r="G2" s="126"/>
      <c r="H2" s="126"/>
      <c r="I2" s="127"/>
    </row>
    <row r="3" spans="1:8" ht="15" customHeight="1">
      <c r="A3" s="126"/>
      <c r="B3" s="126"/>
      <c r="C3" s="126"/>
      <c r="D3" s="126"/>
      <c r="E3" s="126"/>
      <c r="F3" s="126"/>
      <c r="G3" s="126"/>
      <c r="H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8" ht="12.7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28"/>
      <c r="B6" s="128"/>
      <c r="C6" s="128"/>
      <c r="D6" s="128"/>
      <c r="E6" s="128"/>
      <c r="F6" s="128"/>
      <c r="G6" s="128"/>
      <c r="H6" s="128"/>
    </row>
    <row r="7" spans="1:8" ht="12.75" customHeight="1">
      <c r="A7" s="128"/>
      <c r="B7" s="128"/>
      <c r="C7" s="128"/>
      <c r="D7" s="128"/>
      <c r="E7" s="128"/>
      <c r="F7" s="128"/>
      <c r="G7" s="128"/>
      <c r="H7" s="128"/>
    </row>
    <row r="8" spans="1:7" ht="15.75" customHeight="1">
      <c r="A8" s="129" t="str">
        <f>'P. BDI'!B3</f>
        <v>Edital :</v>
      </c>
      <c r="B8" s="129"/>
      <c r="C8" s="35" t="str">
        <f>'P. BDI'!C3:F3</f>
        <v>TP -xxx</v>
      </c>
      <c r="D8" s="129" t="s">
        <v>104</v>
      </c>
      <c r="E8" s="129"/>
      <c r="F8" s="131">
        <f>Orçamento!F5:G5</f>
        <v>2105.81</v>
      </c>
      <c r="G8" s="132"/>
    </row>
    <row r="9" spans="1:9" ht="12.75">
      <c r="A9" s="129" t="str">
        <f>'P. BDI'!B4</f>
        <v>Tomador: </v>
      </c>
      <c r="B9" s="129"/>
      <c r="C9" s="130" t="str">
        <f>'P. BDI'!C4:F4</f>
        <v>Prefeitura Municipal de Dois Vizinhos - PR</v>
      </c>
      <c r="D9" s="129" t="s">
        <v>77</v>
      </c>
      <c r="E9" s="129"/>
      <c r="F9" s="133">
        <f>F40</f>
        <v>0</v>
      </c>
      <c r="G9" s="134"/>
      <c r="I9" s="135"/>
    </row>
    <row r="10" spans="1:8" ht="12.75">
      <c r="A10" s="129" t="str">
        <f>'P. BDI'!B5</f>
        <v>Empreendimento: </v>
      </c>
      <c r="B10" s="129"/>
      <c r="C10" s="136" t="str">
        <f>'P. BDI'!C5:F5</f>
        <v>PAVIMENTAÇÃO ASFALTICA </v>
      </c>
      <c r="D10" s="129" t="s">
        <v>59</v>
      </c>
      <c r="E10" s="129"/>
      <c r="F10" s="133">
        <f>F9/F8</f>
        <v>0</v>
      </c>
      <c r="G10" s="134"/>
      <c r="H10" s="137"/>
    </row>
    <row r="11" spans="1:8" ht="12.75">
      <c r="A11" s="129" t="str">
        <f>'P. BDI'!B6</f>
        <v>Local da Obra:</v>
      </c>
      <c r="B11" s="129"/>
      <c r="C11" s="130" t="str">
        <f>'P. BDI'!C6:F6</f>
        <v>RUA EQUADOR </v>
      </c>
      <c r="D11" s="138"/>
      <c r="E11" s="137"/>
      <c r="F11" s="137"/>
      <c r="G11" s="137"/>
      <c r="H11" s="137"/>
    </row>
    <row r="12" spans="1:8" ht="12.75">
      <c r="A12" s="129" t="str">
        <f>'P. BDI'!B7</f>
        <v>Empresa Prop.:</v>
      </c>
      <c r="B12" s="129"/>
      <c r="C12" s="35" t="str">
        <f>'P. BDI'!C7:F7</f>
        <v>xxxxxxxxxxxxxx</v>
      </c>
      <c r="D12" s="138"/>
      <c r="E12" s="137"/>
      <c r="F12" s="137"/>
      <c r="G12" s="137"/>
      <c r="H12" s="137"/>
    </row>
    <row r="13" spans="1:8" ht="12.75">
      <c r="A13" s="129" t="str">
        <f>'P. BDI'!B8</f>
        <v>CNPJ:</v>
      </c>
      <c r="B13" s="129"/>
      <c r="C13" s="35" t="str">
        <f>'P. BDI'!C8:F8</f>
        <v>xxxxxxxxxxxxxx</v>
      </c>
      <c r="D13" s="138"/>
      <c r="E13" s="137"/>
      <c r="F13" s="137"/>
      <c r="G13" s="137"/>
      <c r="H13" s="137"/>
    </row>
    <row r="14" spans="1:8" ht="12.75">
      <c r="A14" s="129" t="str">
        <f>'P. BDI'!B9</f>
        <v>Data Base:</v>
      </c>
      <c r="B14" s="129"/>
      <c r="C14" s="36" t="str">
        <f>'P. BDI'!C9:F9</f>
        <v>xxxxxxxxxxxxxx</v>
      </c>
      <c r="D14" s="138"/>
      <c r="E14" s="138"/>
      <c r="F14" s="139"/>
      <c r="G14" s="102"/>
      <c r="H14" s="102"/>
    </row>
    <row r="15" spans="1:8" ht="12.75">
      <c r="A15" s="129" t="s">
        <v>74</v>
      </c>
      <c r="B15" s="129"/>
      <c r="C15" s="140">
        <f>'P. BDI'!F31</f>
        <v>0.04712041884816753</v>
      </c>
      <c r="D15" s="138"/>
      <c r="E15" s="138"/>
      <c r="F15" s="139"/>
      <c r="G15" s="102"/>
      <c r="H15" s="102"/>
    </row>
    <row r="16" spans="1:8" ht="12.75">
      <c r="A16" s="141"/>
      <c r="B16" s="142"/>
      <c r="C16" s="143"/>
      <c r="D16" s="137"/>
      <c r="E16" s="137"/>
      <c r="F16" s="137"/>
      <c r="G16" s="137"/>
      <c r="H16" s="137"/>
    </row>
    <row r="17" spans="1:8" ht="12.75">
      <c r="A17" s="141"/>
      <c r="B17" s="142"/>
      <c r="C17" s="143"/>
      <c r="D17" s="137"/>
      <c r="E17" s="137"/>
      <c r="F17" s="137"/>
      <c r="G17" s="137"/>
      <c r="H17" s="137"/>
    </row>
    <row r="18" spans="1:8" ht="12.75">
      <c r="A18" s="141"/>
      <c r="B18" s="142"/>
      <c r="C18" s="143"/>
      <c r="D18" s="137"/>
      <c r="E18" s="137"/>
      <c r="F18" s="137"/>
      <c r="G18" s="137"/>
      <c r="H18" s="137"/>
    </row>
    <row r="19" spans="1:8" ht="12.75">
      <c r="A19" s="141"/>
      <c r="B19" s="142"/>
      <c r="C19" s="143"/>
      <c r="D19" s="137"/>
      <c r="E19" s="137"/>
      <c r="F19" s="137"/>
      <c r="G19" s="137"/>
      <c r="H19" s="137"/>
    </row>
    <row r="20" spans="1:8" ht="12.75">
      <c r="A20" s="141"/>
      <c r="B20" s="142"/>
      <c r="C20" s="143"/>
      <c r="D20" s="137"/>
      <c r="E20" s="137"/>
      <c r="F20" s="137"/>
      <c r="G20" s="137"/>
      <c r="H20" s="137"/>
    </row>
    <row r="21" spans="1:8" ht="12.75">
      <c r="A21" s="141"/>
      <c r="B21" s="142"/>
      <c r="C21" s="143"/>
      <c r="D21" s="137"/>
      <c r="E21" s="137"/>
      <c r="F21" s="137"/>
      <c r="G21" s="137"/>
      <c r="H21" s="137"/>
    </row>
    <row r="22" spans="1:8" ht="12.75">
      <c r="A22" s="141"/>
      <c r="B22" s="142"/>
      <c r="C22" s="143"/>
      <c r="D22" s="137"/>
      <c r="E22" s="137"/>
      <c r="F22" s="137"/>
      <c r="G22" s="137"/>
      <c r="H22" s="137"/>
    </row>
    <row r="23" spans="1:8" ht="12.75">
      <c r="A23" s="141"/>
      <c r="B23" s="142"/>
      <c r="C23" s="143"/>
      <c r="D23" s="137"/>
      <c r="E23" s="137"/>
      <c r="F23" s="137"/>
      <c r="G23" s="137"/>
      <c r="H23" s="137"/>
    </row>
    <row r="24" spans="1:8" ht="12.75">
      <c r="A24" s="141"/>
      <c r="B24" s="142"/>
      <c r="C24" s="143"/>
      <c r="D24" s="137"/>
      <c r="E24" s="137"/>
      <c r="F24" s="137"/>
      <c r="G24" s="137"/>
      <c r="H24" s="137"/>
    </row>
    <row r="25" spans="2:8" ht="12.75">
      <c r="B25" s="144" t="s">
        <v>49</v>
      </c>
      <c r="C25" s="144" t="s">
        <v>76</v>
      </c>
      <c r="D25" s="145" t="s">
        <v>79</v>
      </c>
      <c r="E25" s="145"/>
      <c r="F25" s="145" t="s">
        <v>78</v>
      </c>
      <c r="G25" s="145"/>
      <c r="H25" s="144" t="s">
        <v>80</v>
      </c>
    </row>
    <row r="26" spans="2:8" ht="12.75">
      <c r="B26" s="146">
        <f>Orçamento!A16</f>
        <v>1</v>
      </c>
      <c r="C26" s="40" t="str">
        <f>Orçamento!C16</f>
        <v>DRENAGEM </v>
      </c>
      <c r="D26" s="147" t="e">
        <f>F26/$F$9</f>
        <v>#DIV/0!</v>
      </c>
      <c r="E26" s="147"/>
      <c r="F26" s="148">
        <f>Orçamento!H16</f>
        <v>0</v>
      </c>
      <c r="G26" s="148"/>
      <c r="H26" s="149">
        <f>F26</f>
        <v>0</v>
      </c>
    </row>
    <row r="27" spans="2:8" ht="12.75">
      <c r="B27" s="150">
        <f>Orçamento!A26</f>
        <v>2</v>
      </c>
      <c r="C27" s="38" t="str">
        <f>Orçamento!C26</f>
        <v>IMPLANTAÇÃO </v>
      </c>
      <c r="D27" s="147" t="e">
        <f>F27/$F$9</f>
        <v>#DIV/0!</v>
      </c>
      <c r="E27" s="147"/>
      <c r="F27" s="148">
        <f>Orçamento!H26</f>
        <v>0</v>
      </c>
      <c r="G27" s="148"/>
      <c r="H27" s="149">
        <f>H26+F27</f>
        <v>0</v>
      </c>
    </row>
    <row r="28" spans="2:8" ht="12.75">
      <c r="B28" s="150">
        <f>Orçamento!A46</f>
        <v>3</v>
      </c>
      <c r="C28" s="38" t="str">
        <f>Orçamento!C46</f>
        <v>CAPA ASFALTICA E= 4,0 CM </v>
      </c>
      <c r="D28" s="147" t="e">
        <f>F28/$F$9</f>
        <v>#DIV/0!</v>
      </c>
      <c r="E28" s="147"/>
      <c r="F28" s="148">
        <f>Orçamento!H46</f>
        <v>0</v>
      </c>
      <c r="G28" s="148"/>
      <c r="H28" s="149">
        <f>H27+F28</f>
        <v>0</v>
      </c>
    </row>
    <row r="29" spans="2:8" ht="12.75">
      <c r="B29" s="150">
        <f>Orçamento!A52</f>
        <v>4</v>
      </c>
      <c r="C29" s="38" t="str">
        <f>Orçamento!C52</f>
        <v>URBANIZAÇÃO </v>
      </c>
      <c r="D29" s="147" t="e">
        <f>F29/$F$9</f>
        <v>#DIV/0!</v>
      </c>
      <c r="E29" s="147"/>
      <c r="F29" s="148">
        <f>Orçamento!H52</f>
        <v>0</v>
      </c>
      <c r="G29" s="148"/>
      <c r="H29" s="149">
        <f>H28+F29</f>
        <v>0</v>
      </c>
    </row>
    <row r="30" spans="2:8" ht="12.75">
      <c r="B30" s="150"/>
      <c r="C30" s="38"/>
      <c r="D30" s="147"/>
      <c r="E30" s="147"/>
      <c r="F30" s="148"/>
      <c r="G30" s="148"/>
      <c r="H30" s="149"/>
    </row>
    <row r="31" spans="2:8" ht="12.75">
      <c r="B31" s="150"/>
      <c r="C31" s="38"/>
      <c r="D31" s="147"/>
      <c r="E31" s="147"/>
      <c r="F31" s="148"/>
      <c r="G31" s="148"/>
      <c r="H31" s="149"/>
    </row>
    <row r="32" spans="2:8" ht="12.75">
      <c r="B32" s="150"/>
      <c r="C32" s="38"/>
      <c r="D32" s="147"/>
      <c r="E32" s="147"/>
      <c r="F32" s="148"/>
      <c r="G32" s="148"/>
      <c r="H32" s="149"/>
    </row>
    <row r="33" spans="2:8" ht="12.75">
      <c r="B33" s="150"/>
      <c r="C33" s="38"/>
      <c r="D33" s="147"/>
      <c r="E33" s="147"/>
      <c r="F33" s="148"/>
      <c r="G33" s="148"/>
      <c r="H33" s="149"/>
    </row>
    <row r="34" spans="2:8" ht="12.75">
      <c r="B34" s="150"/>
      <c r="C34" s="42"/>
      <c r="D34" s="151"/>
      <c r="E34" s="151"/>
      <c r="F34" s="151"/>
      <c r="G34" s="151"/>
      <c r="H34" s="152"/>
    </row>
    <row r="35" spans="2:8" ht="12.75">
      <c r="B35" s="150"/>
      <c r="C35" s="38"/>
      <c r="D35" s="151"/>
      <c r="E35" s="151"/>
      <c r="F35" s="151"/>
      <c r="G35" s="151"/>
      <c r="H35" s="152"/>
    </row>
    <row r="36" spans="2:8" ht="12.75">
      <c r="B36" s="150"/>
      <c r="C36" s="38"/>
      <c r="D36" s="151"/>
      <c r="E36" s="151"/>
      <c r="F36" s="153"/>
      <c r="G36" s="154"/>
      <c r="H36" s="152"/>
    </row>
    <row r="37" spans="2:8" ht="12.75">
      <c r="B37" s="150"/>
      <c r="C37" s="38"/>
      <c r="D37" s="155"/>
      <c r="E37" s="155"/>
      <c r="F37" s="151"/>
      <c r="G37" s="151"/>
      <c r="H37" s="152"/>
    </row>
    <row r="38" spans="2:8" ht="12.75">
      <c r="B38" s="150"/>
      <c r="C38" s="38"/>
      <c r="D38" s="155"/>
      <c r="E38" s="155"/>
      <c r="F38" s="151"/>
      <c r="G38" s="151"/>
      <c r="H38" s="152"/>
    </row>
    <row r="39" spans="2:8" ht="12.75">
      <c r="B39" s="156"/>
      <c r="C39" s="39"/>
      <c r="D39" s="157"/>
      <c r="E39" s="157"/>
      <c r="F39" s="158"/>
      <c r="G39" s="158"/>
      <c r="H39" s="159"/>
    </row>
    <row r="40" spans="2:8" ht="12.75">
      <c r="B40" s="160" t="s">
        <v>81</v>
      </c>
      <c r="C40" s="160"/>
      <c r="D40" s="161" t="e">
        <f>SUM(D26:E33)</f>
        <v>#DIV/0!</v>
      </c>
      <c r="E40" s="145"/>
      <c r="F40" s="162">
        <f>SUM(F26:G38)</f>
        <v>0</v>
      </c>
      <c r="G40" s="145"/>
      <c r="H40" s="163">
        <f>H33</f>
        <v>0</v>
      </c>
    </row>
    <row r="44" ht="13.5" customHeight="1"/>
    <row r="46" spans="3:7" ht="12.75">
      <c r="C46" s="164"/>
      <c r="D46" s="118" t="s">
        <v>97</v>
      </c>
      <c r="E46" s="82"/>
      <c r="F46" s="124"/>
      <c r="G46" s="122"/>
    </row>
    <row r="47" spans="3:7" ht="12.75">
      <c r="C47" s="164"/>
      <c r="D47" s="119" t="s">
        <v>99</v>
      </c>
      <c r="E47" s="123"/>
      <c r="F47" s="122"/>
      <c r="G47" s="122"/>
    </row>
    <row r="48" spans="3:5" ht="12.75">
      <c r="C48" s="34"/>
      <c r="D48" s="120"/>
      <c r="E48" s="34"/>
    </row>
    <row r="49" spans="3:5" ht="12.75">
      <c r="C49" s="34"/>
      <c r="D49" s="120"/>
      <c r="E49" s="34"/>
    </row>
    <row r="50" spans="3:5" ht="12.75">
      <c r="C50" s="87"/>
      <c r="D50" s="31"/>
      <c r="E50" s="87"/>
    </row>
    <row r="51" spans="3:5" ht="12.75">
      <c r="C51" s="87"/>
      <c r="D51" s="87"/>
      <c r="E51" s="87"/>
    </row>
    <row r="52" spans="3:7" ht="12.75">
      <c r="C52" s="164"/>
      <c r="D52" s="118" t="s">
        <v>98</v>
      </c>
      <c r="E52" s="82"/>
      <c r="F52" s="124"/>
      <c r="G52" s="122"/>
    </row>
    <row r="53" spans="3:7" ht="12.75">
      <c r="C53" s="164"/>
      <c r="D53" s="119" t="s">
        <v>38</v>
      </c>
      <c r="E53" s="123"/>
      <c r="F53" s="122"/>
      <c r="G53" s="122"/>
    </row>
  </sheetData>
  <sheetProtection password="C637" sheet="1" selectLockedCells="1"/>
  <mergeCells count="48">
    <mergeCell ref="B40:C40"/>
    <mergeCell ref="F39:G39"/>
    <mergeCell ref="F40:G40"/>
    <mergeCell ref="D39:E39"/>
    <mergeCell ref="D40:E40"/>
    <mergeCell ref="F37:G37"/>
    <mergeCell ref="F38:G38"/>
    <mergeCell ref="D38:E38"/>
    <mergeCell ref="D37:E37"/>
    <mergeCell ref="F34:G34"/>
    <mergeCell ref="F32:G32"/>
    <mergeCell ref="F33:G33"/>
    <mergeCell ref="D32:E32"/>
    <mergeCell ref="D33:E33"/>
    <mergeCell ref="F28:G28"/>
    <mergeCell ref="F29:G29"/>
    <mergeCell ref="D29:E29"/>
    <mergeCell ref="F30:G30"/>
    <mergeCell ref="F35:G35"/>
    <mergeCell ref="F36:G36"/>
    <mergeCell ref="F31:G31"/>
    <mergeCell ref="D30:E30"/>
    <mergeCell ref="F10:G10"/>
    <mergeCell ref="D25:E25"/>
    <mergeCell ref="D26:E26"/>
    <mergeCell ref="D28:E28"/>
    <mergeCell ref="D27:E27"/>
    <mergeCell ref="F27:G27"/>
    <mergeCell ref="F25:G25"/>
    <mergeCell ref="F26:G26"/>
    <mergeCell ref="A12:B12"/>
    <mergeCell ref="A13:B13"/>
    <mergeCell ref="A14:B14"/>
    <mergeCell ref="A15:B15"/>
    <mergeCell ref="D35:E35"/>
    <mergeCell ref="D36:E36"/>
    <mergeCell ref="D34:E34"/>
    <mergeCell ref="D31:E31"/>
    <mergeCell ref="A10:B10"/>
    <mergeCell ref="A11:B11"/>
    <mergeCell ref="D10:E10"/>
    <mergeCell ref="A2:H3"/>
    <mergeCell ref="A8:B8"/>
    <mergeCell ref="D8:E8"/>
    <mergeCell ref="F8:G8"/>
    <mergeCell ref="A9:B9"/>
    <mergeCell ref="D9:E9"/>
    <mergeCell ref="F9:G9"/>
  </mergeCells>
  <conditionalFormatting sqref="C26:C39">
    <cfRule type="expression" priority="70" dxfId="157" stopIfTrue="1">
      <formula>QCI!#REF!=1</formula>
    </cfRule>
    <cfRule type="expression" priority="71" dxfId="158" stopIfTrue="1">
      <formula>QCI!#REF!=2</formula>
    </cfRule>
    <cfRule type="expression" priority="72" dxfId="159" stopIfTrue="1">
      <formula>QCI!#REF!=3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SheetLayoutView="100" zoomScalePageLayoutView="0" workbookViewId="0" topLeftCell="A52">
      <selection activeCell="F54" sqref="F54:F60"/>
    </sheetView>
  </sheetViews>
  <sheetFormatPr defaultColWidth="9.140625" defaultRowHeight="12.75"/>
  <cols>
    <col min="1" max="1" width="9.140625" style="125" customWidth="1"/>
    <col min="2" max="2" width="13.421875" style="125" bestFit="1" customWidth="1"/>
    <col min="3" max="3" width="60.14062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7" width="11.7109375" style="125" customWidth="1"/>
    <col min="8" max="8" width="13.140625" style="125" customWidth="1"/>
    <col min="9" max="14" width="9.140625" style="125" customWidth="1"/>
    <col min="15" max="15" width="11.7109375" style="125" bestFit="1" customWidth="1"/>
    <col min="16" max="16384" width="9.140625" style="125" customWidth="1"/>
  </cols>
  <sheetData>
    <row r="1" ht="28.5" customHeight="1">
      <c r="A1" s="83" t="s">
        <v>44</v>
      </c>
    </row>
    <row r="2" spans="1:8" ht="12.75" customHeight="1">
      <c r="A2" s="126" t="s">
        <v>46</v>
      </c>
      <c r="B2" s="126"/>
      <c r="C2" s="126"/>
      <c r="D2" s="126"/>
      <c r="E2" s="126"/>
      <c r="F2" s="126"/>
      <c r="G2" s="126"/>
      <c r="H2" s="126"/>
    </row>
    <row r="3" spans="1:8" ht="15" customHeight="1">
      <c r="A3" s="126"/>
      <c r="B3" s="126"/>
      <c r="C3" s="126"/>
      <c r="D3" s="126"/>
      <c r="E3" s="126"/>
      <c r="F3" s="126"/>
      <c r="G3" s="126"/>
      <c r="H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11" ht="15.75" customHeight="1">
      <c r="A5" s="129" t="str">
        <f>'P. BDI'!B3</f>
        <v>Edital :</v>
      </c>
      <c r="B5" s="129"/>
      <c r="C5" s="35" t="str">
        <f>QCI!C8</f>
        <v>TP -xxx</v>
      </c>
      <c r="D5" s="129" t="s">
        <v>100</v>
      </c>
      <c r="E5" s="129"/>
      <c r="F5" s="131">
        <v>2105.81</v>
      </c>
      <c r="G5" s="132"/>
      <c r="K5" s="167"/>
    </row>
    <row r="6" spans="1:7" ht="12.75">
      <c r="A6" s="129" t="str">
        <f>'P. BDI'!B4</f>
        <v>Tomador: </v>
      </c>
      <c r="B6" s="129"/>
      <c r="C6" s="130" t="str">
        <f>QCI!C9</f>
        <v>Prefeitura Municipal de Dois Vizinhos - PR</v>
      </c>
      <c r="D6" s="129" t="s">
        <v>59</v>
      </c>
      <c r="E6" s="129"/>
      <c r="F6" s="133">
        <f>H67/F5</f>
        <v>0</v>
      </c>
      <c r="G6" s="134"/>
    </row>
    <row r="7" spans="1:8" ht="12.75">
      <c r="A7" s="129" t="str">
        <f>'P. BDI'!B5</f>
        <v>Empreendimento: </v>
      </c>
      <c r="B7" s="129"/>
      <c r="C7" s="130" t="str">
        <f>QCI!C10</f>
        <v>PAVIMENTAÇÃO ASFALTICA </v>
      </c>
      <c r="D7" s="138"/>
      <c r="E7" s="137"/>
      <c r="F7" s="137"/>
      <c r="G7" s="137"/>
      <c r="H7" s="137"/>
    </row>
    <row r="8" spans="1:8" ht="12.75">
      <c r="A8" s="129" t="str">
        <f>'P. BDI'!B6</f>
        <v>Local da Obra:</v>
      </c>
      <c r="B8" s="129"/>
      <c r="C8" s="130" t="str">
        <f>QCI!C11</f>
        <v>RUA EQUADOR </v>
      </c>
      <c r="D8" s="138"/>
      <c r="E8" s="137"/>
      <c r="F8" s="137"/>
      <c r="G8" s="137"/>
      <c r="H8" s="137"/>
    </row>
    <row r="9" spans="1:8" ht="12.75">
      <c r="A9" s="129" t="str">
        <f>'P. BDI'!B7</f>
        <v>Empresa Prop.:</v>
      </c>
      <c r="B9" s="129"/>
      <c r="C9" s="35" t="str">
        <f>QCI!C12</f>
        <v>xxxxxxxxxxxxxx</v>
      </c>
      <c r="D9" s="138"/>
      <c r="E9" s="137"/>
      <c r="F9" s="137"/>
      <c r="G9" s="137"/>
      <c r="H9" s="137"/>
    </row>
    <row r="10" spans="1:8" ht="12.75">
      <c r="A10" s="129" t="str">
        <f>'P. BDI'!B8</f>
        <v>CNPJ:</v>
      </c>
      <c r="B10" s="129"/>
      <c r="C10" s="35" t="str">
        <f>QCI!C13</f>
        <v>xxxxxxxxxxxxxx</v>
      </c>
      <c r="D10" s="138"/>
      <c r="E10" s="137"/>
      <c r="F10" s="137"/>
      <c r="G10" s="137"/>
      <c r="H10" s="137"/>
    </row>
    <row r="11" spans="1:8" ht="12.75">
      <c r="A11" s="129" t="str">
        <f>'P. BDI'!B9</f>
        <v>Data Base:</v>
      </c>
      <c r="B11" s="129"/>
      <c r="C11" s="41" t="str">
        <f>QCI!C14</f>
        <v>xxxxxxxxxxxxxx</v>
      </c>
      <c r="D11" s="138"/>
      <c r="E11" s="138"/>
      <c r="F11" s="139"/>
      <c r="G11" s="102"/>
      <c r="H11" s="102"/>
    </row>
    <row r="12" spans="1:8" ht="12.75">
      <c r="A12" s="129" t="s">
        <v>74</v>
      </c>
      <c r="B12" s="129"/>
      <c r="C12" s="140">
        <f>QCI!C15</f>
        <v>0.04712041884816753</v>
      </c>
      <c r="D12" s="138"/>
      <c r="E12" s="138"/>
      <c r="F12" s="139"/>
      <c r="G12" s="102"/>
      <c r="H12" s="102"/>
    </row>
    <row r="13" spans="1:8" ht="12.75">
      <c r="A13" s="141"/>
      <c r="B13" s="142"/>
      <c r="C13" s="143"/>
      <c r="D13" s="137"/>
      <c r="E13" s="137"/>
      <c r="F13" s="137"/>
      <c r="G13" s="137"/>
      <c r="H13" s="137"/>
    </row>
    <row r="14" spans="1:8" s="169" customFormat="1" ht="25.5" customHeight="1">
      <c r="A14" s="168" t="s">
        <v>49</v>
      </c>
      <c r="B14" s="168" t="s">
        <v>50</v>
      </c>
      <c r="C14" s="168" t="s">
        <v>51</v>
      </c>
      <c r="D14" s="168" t="s">
        <v>153</v>
      </c>
      <c r="E14" s="168" t="s">
        <v>53</v>
      </c>
      <c r="F14" s="168" t="s">
        <v>52</v>
      </c>
      <c r="G14" s="168" t="s">
        <v>54</v>
      </c>
      <c r="H14" s="168" t="s">
        <v>55</v>
      </c>
    </row>
    <row r="15" spans="1:8" s="169" customFormat="1" ht="14.25" customHeight="1">
      <c r="A15" s="170" t="s">
        <v>110</v>
      </c>
      <c r="B15" s="171"/>
      <c r="C15" s="171"/>
      <c r="D15" s="171"/>
      <c r="E15" s="171"/>
      <c r="F15" s="171"/>
      <c r="G15" s="171"/>
      <c r="H15" s="172"/>
    </row>
    <row r="16" spans="1:8" s="127" customFormat="1" ht="12.75" customHeight="1">
      <c r="A16" s="173">
        <v>1</v>
      </c>
      <c r="B16" s="173" t="s">
        <v>223</v>
      </c>
      <c r="C16" s="173" t="s">
        <v>111</v>
      </c>
      <c r="D16" s="174"/>
      <c r="E16" s="175"/>
      <c r="F16" s="176"/>
      <c r="G16" s="176" t="s">
        <v>1</v>
      </c>
      <c r="H16" s="177">
        <f>SUM(H17:H25)</f>
        <v>0</v>
      </c>
    </row>
    <row r="17" spans="1:8" s="127" customFormat="1" ht="12.75">
      <c r="A17" s="178"/>
      <c r="B17" s="179"/>
      <c r="C17" s="40"/>
      <c r="D17" s="180"/>
      <c r="E17" s="181"/>
      <c r="F17" s="182"/>
      <c r="G17" s="182"/>
      <c r="H17" s="183"/>
    </row>
    <row r="18" spans="1:11" s="127" customFormat="1" ht="52.5" customHeight="1">
      <c r="A18" s="178"/>
      <c r="B18" s="184" t="str">
        <f>composiçoes!A1</f>
        <v>COMP 01</v>
      </c>
      <c r="C18" s="43" t="str">
        <f>composiçoes!C1</f>
        <v>BOCA DE LOBO  - BL/01-130x80/120, ESCAVAÇÃO, REGULARIZAÇÃO E COMPACTAÇÃO DE FUNDO, LASTRO DE BRITA 5 CM, PISO EM CONCRETO 10 CM, ALVENARIA EM BLOCO DE CONCRETO PREENCHIDO ESPESSURA 14 CM, CHAPISCO EM REBOCO INTERNO, GRELHA EM AÇO CA 50 ø 25MM COMPLETA </v>
      </c>
      <c r="D18" s="185" t="s">
        <v>153</v>
      </c>
      <c r="E18" s="186">
        <v>5</v>
      </c>
      <c r="F18" s="166"/>
      <c r="G18" s="182">
        <f aca="true" t="shared" si="0" ref="G18:G23">(F18*$C$12)+F18</f>
        <v>0</v>
      </c>
      <c r="H18" s="187">
        <f aca="true" t="shared" si="1" ref="H18:H23">G18*E18</f>
        <v>0</v>
      </c>
      <c r="K18" s="188"/>
    </row>
    <row r="19" spans="1:8" s="127" customFormat="1" ht="28.5" customHeight="1">
      <c r="A19" s="178"/>
      <c r="B19" s="184">
        <v>97636</v>
      </c>
      <c r="C19" s="43" t="s">
        <v>161</v>
      </c>
      <c r="D19" s="185" t="s">
        <v>0</v>
      </c>
      <c r="E19" s="186">
        <v>4.5</v>
      </c>
      <c r="F19" s="166"/>
      <c r="G19" s="182">
        <f t="shared" si="0"/>
        <v>0</v>
      </c>
      <c r="H19" s="187">
        <f t="shared" si="1"/>
        <v>0</v>
      </c>
    </row>
    <row r="20" spans="1:8" s="127" customFormat="1" ht="22.5">
      <c r="A20" s="178"/>
      <c r="B20" s="184">
        <v>72900</v>
      </c>
      <c r="C20" s="43" t="s">
        <v>160</v>
      </c>
      <c r="D20" s="185" t="s">
        <v>103</v>
      </c>
      <c r="E20" s="186">
        <f>E19*0.15*10</f>
        <v>6.749999999999999</v>
      </c>
      <c r="F20" s="165"/>
      <c r="G20" s="182">
        <f t="shared" si="0"/>
        <v>0</v>
      </c>
      <c r="H20" s="187">
        <f t="shared" si="1"/>
        <v>0</v>
      </c>
    </row>
    <row r="21" spans="1:8" s="127" customFormat="1" ht="45">
      <c r="A21" s="178"/>
      <c r="B21" s="184">
        <v>92219</v>
      </c>
      <c r="C21" s="43" t="s">
        <v>156</v>
      </c>
      <c r="D21" s="185" t="s">
        <v>157</v>
      </c>
      <c r="E21" s="186">
        <v>84</v>
      </c>
      <c r="F21" s="166"/>
      <c r="G21" s="182">
        <f t="shared" si="0"/>
        <v>0</v>
      </c>
      <c r="H21" s="187">
        <f t="shared" si="1"/>
        <v>0</v>
      </c>
    </row>
    <row r="22" spans="1:8" s="127" customFormat="1" ht="36.75" customHeight="1">
      <c r="A22" s="178"/>
      <c r="B22" s="184">
        <v>90093</v>
      </c>
      <c r="C22" s="43" t="s">
        <v>158</v>
      </c>
      <c r="D22" s="185" t="s">
        <v>103</v>
      </c>
      <c r="E22" s="186">
        <f>E21*1.1</f>
        <v>92.4</v>
      </c>
      <c r="F22" s="166"/>
      <c r="G22" s="182">
        <f t="shared" si="0"/>
        <v>0</v>
      </c>
      <c r="H22" s="187">
        <f t="shared" si="1"/>
        <v>0</v>
      </c>
    </row>
    <row r="23" spans="1:8" s="127" customFormat="1" ht="27" customHeight="1">
      <c r="A23" s="178"/>
      <c r="B23" s="184">
        <v>93364</v>
      </c>
      <c r="C23" s="43" t="s">
        <v>159</v>
      </c>
      <c r="D23" s="185" t="s">
        <v>103</v>
      </c>
      <c r="E23" s="186">
        <f>E22*0.6</f>
        <v>55.440000000000005</v>
      </c>
      <c r="F23" s="166"/>
      <c r="G23" s="182">
        <f t="shared" si="0"/>
        <v>0</v>
      </c>
      <c r="H23" s="187">
        <f t="shared" si="1"/>
        <v>0</v>
      </c>
    </row>
    <row r="24" spans="1:8" s="127" customFormat="1" ht="12.75">
      <c r="A24" s="178"/>
      <c r="B24" s="184"/>
      <c r="C24" s="43"/>
      <c r="D24" s="185"/>
      <c r="E24" s="186"/>
      <c r="F24" s="186"/>
      <c r="G24" s="182"/>
      <c r="H24" s="187"/>
    </row>
    <row r="25" spans="1:8" s="127" customFormat="1" ht="12.75">
      <c r="A25" s="178"/>
      <c r="B25" s="179"/>
      <c r="C25" s="40"/>
      <c r="D25" s="180"/>
      <c r="E25" s="181"/>
      <c r="F25" s="189"/>
      <c r="G25" s="189"/>
      <c r="H25" s="190"/>
    </row>
    <row r="26" spans="1:8" s="127" customFormat="1" ht="12.75">
      <c r="A26" s="173">
        <v>2</v>
      </c>
      <c r="B26" s="173" t="s">
        <v>223</v>
      </c>
      <c r="C26" s="173" t="s">
        <v>163</v>
      </c>
      <c r="D26" s="174"/>
      <c r="E26" s="175"/>
      <c r="F26" s="176"/>
      <c r="G26" s="176" t="s">
        <v>1</v>
      </c>
      <c r="H26" s="177">
        <f>SUM(H27:H43)</f>
        <v>0</v>
      </c>
    </row>
    <row r="27" spans="1:8" s="127" customFormat="1" ht="12.75">
      <c r="A27" s="191"/>
      <c r="B27" s="184"/>
      <c r="C27" s="43" t="s">
        <v>162</v>
      </c>
      <c r="D27" s="184"/>
      <c r="E27" s="186"/>
      <c r="F27" s="186"/>
      <c r="G27" s="182"/>
      <c r="H27" s="187"/>
    </row>
    <row r="28" spans="1:8" s="127" customFormat="1" ht="22.5">
      <c r="A28" s="191"/>
      <c r="B28" s="184" t="s">
        <v>166</v>
      </c>
      <c r="C28" s="43" t="s">
        <v>167</v>
      </c>
      <c r="D28" s="185" t="s">
        <v>0</v>
      </c>
      <c r="E28" s="186">
        <v>990.2</v>
      </c>
      <c r="F28" s="166"/>
      <c r="G28" s="182">
        <f>(F28*$C$12)+F28</f>
        <v>0</v>
      </c>
      <c r="H28" s="187">
        <f>G28*E28</f>
        <v>0</v>
      </c>
    </row>
    <row r="29" spans="1:8" s="127" customFormat="1" ht="22.5">
      <c r="A29" s="191"/>
      <c r="B29" s="184">
        <v>83338</v>
      </c>
      <c r="C29" s="43" t="s">
        <v>164</v>
      </c>
      <c r="D29" s="185" t="s">
        <v>103</v>
      </c>
      <c r="E29" s="186">
        <f>E28*0.4</f>
        <v>396.08000000000004</v>
      </c>
      <c r="F29" s="166"/>
      <c r="G29" s="182">
        <f>(F29*$C$12)+F29</f>
        <v>0</v>
      </c>
      <c r="H29" s="187">
        <f>G29*E29</f>
        <v>0</v>
      </c>
    </row>
    <row r="30" spans="1:8" s="127" customFormat="1" ht="22.5">
      <c r="A30" s="191"/>
      <c r="B30" s="184">
        <v>95303</v>
      </c>
      <c r="C30" s="43" t="s">
        <v>196</v>
      </c>
      <c r="D30" s="185" t="s">
        <v>102</v>
      </c>
      <c r="E30" s="186">
        <f>E29*3</f>
        <v>1188.2400000000002</v>
      </c>
      <c r="F30" s="166"/>
      <c r="G30" s="182">
        <f aca="true" t="shared" si="2" ref="G30:G42">(F30*$C$12)+F30</f>
        <v>0</v>
      </c>
      <c r="H30" s="187">
        <f aca="true" t="shared" si="3" ref="H30:H38">G30*E30</f>
        <v>0</v>
      </c>
    </row>
    <row r="31" spans="1:8" s="127" customFormat="1" ht="33.75">
      <c r="A31" s="191"/>
      <c r="B31" s="184">
        <v>96385</v>
      </c>
      <c r="C31" s="43" t="s">
        <v>207</v>
      </c>
      <c r="D31" s="185" t="s">
        <v>103</v>
      </c>
      <c r="E31" s="186">
        <f>E28*0.2</f>
        <v>198.04000000000002</v>
      </c>
      <c r="F31" s="166"/>
      <c r="G31" s="182">
        <f t="shared" si="2"/>
        <v>0</v>
      </c>
      <c r="H31" s="187">
        <f t="shared" si="3"/>
        <v>0</v>
      </c>
    </row>
    <row r="32" spans="1:10" s="127" customFormat="1" ht="12.75">
      <c r="A32" s="191"/>
      <c r="B32" s="184">
        <v>72961</v>
      </c>
      <c r="C32" s="43" t="s">
        <v>165</v>
      </c>
      <c r="D32" s="185" t="s">
        <v>0</v>
      </c>
      <c r="E32" s="186">
        <v>990.2</v>
      </c>
      <c r="F32" s="166"/>
      <c r="G32" s="182">
        <f t="shared" si="2"/>
        <v>0</v>
      </c>
      <c r="H32" s="187">
        <f t="shared" si="3"/>
        <v>0</v>
      </c>
      <c r="J32" s="188"/>
    </row>
    <row r="33" spans="1:8" s="127" customFormat="1" ht="12.75">
      <c r="A33" s="191"/>
      <c r="B33" s="184"/>
      <c r="C33" s="43"/>
      <c r="D33" s="185"/>
      <c r="E33" s="186"/>
      <c r="F33" s="165"/>
      <c r="G33" s="182"/>
      <c r="H33" s="187"/>
    </row>
    <row r="34" spans="1:8" s="127" customFormat="1" ht="12.75">
      <c r="A34" s="191"/>
      <c r="B34" s="184"/>
      <c r="C34" s="43" t="s">
        <v>168</v>
      </c>
      <c r="D34" s="185"/>
      <c r="E34" s="186"/>
      <c r="F34" s="165"/>
      <c r="G34" s="182"/>
      <c r="H34" s="187"/>
    </row>
    <row r="35" spans="1:8" s="127" customFormat="1" ht="33.75">
      <c r="A35" s="191"/>
      <c r="B35" s="184">
        <v>96400</v>
      </c>
      <c r="C35" s="43" t="s">
        <v>208</v>
      </c>
      <c r="D35" s="185" t="s">
        <v>103</v>
      </c>
      <c r="E35" s="186">
        <f>E28*0.15</f>
        <v>148.53</v>
      </c>
      <c r="F35" s="166"/>
      <c r="G35" s="182">
        <f t="shared" si="2"/>
        <v>0</v>
      </c>
      <c r="H35" s="187">
        <f t="shared" si="3"/>
        <v>0</v>
      </c>
    </row>
    <row r="36" spans="1:8" s="127" customFormat="1" ht="22.5">
      <c r="A36" s="191"/>
      <c r="B36" s="184">
        <v>96396</v>
      </c>
      <c r="C36" s="43" t="s">
        <v>209</v>
      </c>
      <c r="D36" s="185" t="s">
        <v>103</v>
      </c>
      <c r="E36" s="186">
        <f>E35</f>
        <v>148.53</v>
      </c>
      <c r="F36" s="166"/>
      <c r="G36" s="182">
        <f t="shared" si="2"/>
        <v>0</v>
      </c>
      <c r="H36" s="187">
        <f t="shared" si="3"/>
        <v>0</v>
      </c>
    </row>
    <row r="37" spans="1:8" s="127" customFormat="1" ht="22.5">
      <c r="A37" s="191"/>
      <c r="B37" s="184">
        <v>97914</v>
      </c>
      <c r="C37" s="43" t="s">
        <v>210</v>
      </c>
      <c r="D37" s="185" t="s">
        <v>102</v>
      </c>
      <c r="E37" s="186">
        <f>(E35+E36)*30</f>
        <v>8911.8</v>
      </c>
      <c r="F37" s="166"/>
      <c r="G37" s="182">
        <f t="shared" si="2"/>
        <v>0</v>
      </c>
      <c r="H37" s="187">
        <f>G37*E37</f>
        <v>0</v>
      </c>
    </row>
    <row r="38" spans="1:8" s="127" customFormat="1" ht="12.75">
      <c r="A38" s="191"/>
      <c r="B38" s="184">
        <v>96401</v>
      </c>
      <c r="C38" s="43" t="s">
        <v>169</v>
      </c>
      <c r="D38" s="185" t="s">
        <v>0</v>
      </c>
      <c r="E38" s="186">
        <f>E28</f>
        <v>990.2</v>
      </c>
      <c r="F38" s="166"/>
      <c r="G38" s="182">
        <f t="shared" si="2"/>
        <v>0</v>
      </c>
      <c r="H38" s="187">
        <f t="shared" si="3"/>
        <v>0</v>
      </c>
    </row>
    <row r="39" spans="1:8" s="127" customFormat="1" ht="12.75">
      <c r="A39" s="191"/>
      <c r="B39" s="184"/>
      <c r="C39" s="43"/>
      <c r="D39" s="185"/>
      <c r="E39" s="186"/>
      <c r="F39" s="165"/>
      <c r="G39" s="182"/>
      <c r="H39" s="187"/>
    </row>
    <row r="40" spans="1:8" s="127" customFormat="1" ht="12.75">
      <c r="A40" s="191"/>
      <c r="B40" s="184"/>
      <c r="C40" s="43" t="s">
        <v>170</v>
      </c>
      <c r="D40" s="185"/>
      <c r="E40" s="186"/>
      <c r="F40" s="165"/>
      <c r="G40" s="182"/>
      <c r="H40" s="187"/>
    </row>
    <row r="41" spans="1:8" s="127" customFormat="1" ht="22.5" customHeight="1">
      <c r="A41" s="191"/>
      <c r="B41" s="184" t="str">
        <f>composiçoes!A27</f>
        <v>COMP 02</v>
      </c>
      <c r="C41" s="43" t="str">
        <f>composiçoes!C27</f>
        <v>DEMOLIÇÃO DE MEIO FIO EXISTENTE EM CONCRETO SENDO PRÉ-MOLDADO OU MOLDADO IN LOCO INCLUSIVE DESCARTE DO MESMO </v>
      </c>
      <c r="D41" s="185" t="str">
        <f>composiçoes!G27</f>
        <v>M</v>
      </c>
      <c r="E41" s="186">
        <v>130</v>
      </c>
      <c r="F41" s="165"/>
      <c r="G41" s="182">
        <f t="shared" si="2"/>
        <v>0</v>
      </c>
      <c r="H41" s="187">
        <f>G41*E41</f>
        <v>0</v>
      </c>
    </row>
    <row r="42" spans="1:8" s="127" customFormat="1" ht="45">
      <c r="A42" s="191"/>
      <c r="B42" s="184">
        <v>94275</v>
      </c>
      <c r="C42" s="43" t="s">
        <v>213</v>
      </c>
      <c r="D42" s="185" t="s">
        <v>157</v>
      </c>
      <c r="E42" s="186">
        <v>371.28</v>
      </c>
      <c r="F42" s="166"/>
      <c r="G42" s="182">
        <f t="shared" si="2"/>
        <v>0</v>
      </c>
      <c r="H42" s="187">
        <f>G42*E42</f>
        <v>0</v>
      </c>
    </row>
    <row r="43" spans="1:8" s="127" customFormat="1" ht="12.75">
      <c r="A43" s="191"/>
      <c r="B43" s="184"/>
      <c r="C43" s="43"/>
      <c r="D43" s="185"/>
      <c r="E43" s="186"/>
      <c r="F43" s="182"/>
      <c r="G43" s="182"/>
      <c r="H43" s="187"/>
    </row>
    <row r="44" spans="1:8" s="127" customFormat="1" ht="12.75">
      <c r="A44" s="191"/>
      <c r="B44" s="184"/>
      <c r="C44" s="43"/>
      <c r="D44" s="185"/>
      <c r="E44" s="186"/>
      <c r="F44" s="182"/>
      <c r="G44" s="182"/>
      <c r="H44" s="187"/>
    </row>
    <row r="45" spans="1:8" s="127" customFormat="1" ht="12.75">
      <c r="A45" s="191"/>
      <c r="B45" s="184"/>
      <c r="C45" s="43"/>
      <c r="D45" s="185"/>
      <c r="E45" s="186"/>
      <c r="F45" s="182"/>
      <c r="G45" s="182"/>
      <c r="H45" s="187"/>
    </row>
    <row r="46" spans="1:8" s="127" customFormat="1" ht="12.75">
      <c r="A46" s="173">
        <v>3</v>
      </c>
      <c r="B46" s="173" t="s">
        <v>223</v>
      </c>
      <c r="C46" s="173" t="s">
        <v>109</v>
      </c>
      <c r="D46" s="174"/>
      <c r="E46" s="175"/>
      <c r="F46" s="176"/>
      <c r="G46" s="176" t="s">
        <v>1</v>
      </c>
      <c r="H46" s="177">
        <f>SUM(H47:H50)</f>
        <v>0</v>
      </c>
    </row>
    <row r="47" spans="1:8" s="127" customFormat="1" ht="12.75">
      <c r="A47" s="191"/>
      <c r="B47" s="184"/>
      <c r="C47" s="44"/>
      <c r="D47" s="184"/>
      <c r="E47" s="186"/>
      <c r="F47" s="186"/>
      <c r="G47" s="182"/>
      <c r="H47" s="187"/>
    </row>
    <row r="48" spans="1:8" s="127" customFormat="1" ht="12.75">
      <c r="A48" s="191"/>
      <c r="B48" s="184">
        <v>72942</v>
      </c>
      <c r="C48" s="43" t="s">
        <v>101</v>
      </c>
      <c r="D48" s="185" t="s">
        <v>0</v>
      </c>
      <c r="E48" s="186">
        <f>E28+496.8</f>
        <v>1487</v>
      </c>
      <c r="F48" s="166"/>
      <c r="G48" s="182">
        <f>(F48*$C$12)+F48</f>
        <v>0</v>
      </c>
      <c r="H48" s="187">
        <f>G48*E48</f>
        <v>0</v>
      </c>
    </row>
    <row r="49" spans="1:8" s="127" customFormat="1" ht="33.75">
      <c r="A49" s="191"/>
      <c r="B49" s="184" t="str">
        <f>composiçoes!A43</f>
        <v>COMP 03</v>
      </c>
      <c r="C49" s="43" t="str">
        <f>composiçoes!C43</f>
        <v>CONSTRUÇÃO DE PAVIMENTO COM APLICAÇÃO DE CONCRETO BETUMINOSO USINADO A QUENTE (CBUQ), CAMADA DE ROLAMENTO, COM ESPESSURA DE 5,0 CM - FAIXA "C" - EXCLUSIVE TRANSPORTE. AF_03/2017</v>
      </c>
      <c r="D49" s="185" t="s">
        <v>103</v>
      </c>
      <c r="E49" s="186">
        <f>E48*0.05</f>
        <v>74.35000000000001</v>
      </c>
      <c r="F49" s="165"/>
      <c r="G49" s="182">
        <f>(F49*$C$12)+F49</f>
        <v>0</v>
      </c>
      <c r="H49" s="187">
        <f>G49*E49</f>
        <v>0</v>
      </c>
    </row>
    <row r="50" spans="1:8" s="127" customFormat="1" ht="22.5">
      <c r="A50" s="191"/>
      <c r="B50" s="184">
        <v>97914</v>
      </c>
      <c r="C50" s="43" t="s">
        <v>108</v>
      </c>
      <c r="D50" s="185" t="s">
        <v>102</v>
      </c>
      <c r="E50" s="186">
        <f>E49*30</f>
        <v>2230.5000000000005</v>
      </c>
      <c r="F50" s="166"/>
      <c r="G50" s="182">
        <f>(F50*$C$12)+F50</f>
        <v>0</v>
      </c>
      <c r="H50" s="187">
        <f>G50*E50</f>
        <v>0</v>
      </c>
    </row>
    <row r="51" spans="1:8" s="127" customFormat="1" ht="12.75">
      <c r="A51" s="191"/>
      <c r="B51" s="184"/>
      <c r="C51" s="43"/>
      <c r="D51" s="185"/>
      <c r="E51" s="186"/>
      <c r="F51" s="182"/>
      <c r="G51" s="182"/>
      <c r="H51" s="187"/>
    </row>
    <row r="52" spans="1:8" s="127" customFormat="1" ht="12.75">
      <c r="A52" s="173">
        <v>4</v>
      </c>
      <c r="B52" s="173" t="s">
        <v>223</v>
      </c>
      <c r="C52" s="173" t="s">
        <v>203</v>
      </c>
      <c r="D52" s="174"/>
      <c r="E52" s="175"/>
      <c r="F52" s="176"/>
      <c r="G52" s="176" t="s">
        <v>1</v>
      </c>
      <c r="H52" s="177">
        <f>SUM(H53:H63)</f>
        <v>0</v>
      </c>
    </row>
    <row r="53" spans="1:8" s="127" customFormat="1" ht="12.75">
      <c r="A53" s="191"/>
      <c r="B53" s="184"/>
      <c r="C53" s="43" t="s">
        <v>204</v>
      </c>
      <c r="D53" s="184"/>
      <c r="E53" s="186"/>
      <c r="F53" s="186"/>
      <c r="G53" s="182"/>
      <c r="H53" s="187"/>
    </row>
    <row r="54" spans="1:8" s="127" customFormat="1" ht="24" customHeight="1">
      <c r="A54" s="191"/>
      <c r="B54" s="184">
        <v>85422</v>
      </c>
      <c r="C54" s="43" t="s">
        <v>186</v>
      </c>
      <c r="D54" s="184" t="s">
        <v>0</v>
      </c>
      <c r="E54" s="186">
        <v>618.81</v>
      </c>
      <c r="F54" s="166"/>
      <c r="G54" s="182">
        <f>(F54*$C$12)+F54</f>
        <v>0</v>
      </c>
      <c r="H54" s="187">
        <f>G54*E54</f>
        <v>0</v>
      </c>
    </row>
    <row r="55" spans="1:8" s="127" customFormat="1" ht="33.75">
      <c r="A55" s="191"/>
      <c r="B55" s="184">
        <v>92396</v>
      </c>
      <c r="C55" s="43" t="s">
        <v>195</v>
      </c>
      <c r="D55" s="185" t="s">
        <v>0</v>
      </c>
      <c r="E55" s="186">
        <f>E54-E56-E58</f>
        <v>539.04</v>
      </c>
      <c r="F55" s="166"/>
      <c r="G55" s="182">
        <f>(F55*$C$12)+F55</f>
        <v>0</v>
      </c>
      <c r="H55" s="187">
        <f>G55*E55</f>
        <v>0</v>
      </c>
    </row>
    <row r="56" spans="1:9" s="127" customFormat="1" ht="44.25" customHeight="1">
      <c r="A56" s="191"/>
      <c r="B56" s="184" t="str">
        <f>composiçoes!A57</f>
        <v>COMP 04</v>
      </c>
      <c r="C56" s="43" t="str">
        <f>composiçoes!C57</f>
        <v>EXECUÇÃO DE PASSEIO EM PISO INTERTRAVADO ALERTA OU DIRECIONAL, COM BLOCO QUADRANGULAR COR NATURAL DE 20 X 20 CM, ESPESSURA 4,0 CM. INCLUSIVE LASTRO DE POÓ DE PEDRA 5,00 CM E REJUNTAMENTO COM AREA GROSSA AF_12/2015</v>
      </c>
      <c r="D56" s="185" t="str">
        <f>composiçoes!G57</f>
        <v>M2</v>
      </c>
      <c r="E56" s="186">
        <v>65.37</v>
      </c>
      <c r="F56" s="166"/>
      <c r="G56" s="182">
        <f>(F56*$C$12)+F56</f>
        <v>0</v>
      </c>
      <c r="H56" s="187">
        <f>G56*E56</f>
        <v>0</v>
      </c>
      <c r="I56" s="188"/>
    </row>
    <row r="57" spans="1:8" s="127" customFormat="1" ht="26.25" customHeight="1">
      <c r="A57" s="191"/>
      <c r="B57" s="184" t="str">
        <f>composiçoes!A73</f>
        <v>COMP 05</v>
      </c>
      <c r="C57" s="43" t="str">
        <f>composiçoes!C73</f>
        <v>VIGA DE CONTENÇÃO 10X20 CM, EM CONCRETO SEM ARMADURA, EXECUTADO COM CONCRETO FCK 15 MPA E FORMAS EM MADEIRA.</v>
      </c>
      <c r="D57" s="185" t="str">
        <f>composiçoes!G73</f>
        <v>M</v>
      </c>
      <c r="E57" s="186">
        <f>303.48+16</f>
        <v>319.48</v>
      </c>
      <c r="F57" s="165"/>
      <c r="G57" s="182">
        <f>(F57*$C$12)+F57</f>
        <v>0</v>
      </c>
      <c r="H57" s="187">
        <f>G57*E57</f>
        <v>0</v>
      </c>
    </row>
    <row r="58" spans="1:8" s="127" customFormat="1" ht="45">
      <c r="A58" s="191"/>
      <c r="B58" s="184">
        <v>94993</v>
      </c>
      <c r="C58" s="43" t="s">
        <v>202</v>
      </c>
      <c r="D58" s="185" t="s">
        <v>0</v>
      </c>
      <c r="E58" s="186">
        <v>14.4</v>
      </c>
      <c r="F58" s="166"/>
      <c r="G58" s="182">
        <f>(F58*$C$12)+F58</f>
        <v>0</v>
      </c>
      <c r="H58" s="187">
        <f>G58*E58</f>
        <v>0</v>
      </c>
    </row>
    <row r="59" spans="1:8" s="127" customFormat="1" ht="12.75">
      <c r="A59" s="191"/>
      <c r="B59" s="184"/>
      <c r="C59" s="43" t="s">
        <v>205</v>
      </c>
      <c r="D59" s="185"/>
      <c r="E59" s="186"/>
      <c r="F59" s="165"/>
      <c r="G59" s="182"/>
      <c r="H59" s="187"/>
    </row>
    <row r="60" spans="1:8" s="127" customFormat="1" ht="12.75">
      <c r="A60" s="191"/>
      <c r="B60" s="184">
        <v>85179</v>
      </c>
      <c r="C60" s="43" t="s">
        <v>206</v>
      </c>
      <c r="D60" s="185" t="s">
        <v>0</v>
      </c>
      <c r="E60" s="186">
        <v>183.6</v>
      </c>
      <c r="F60" s="166"/>
      <c r="G60" s="182">
        <f>(F60*$C$12)+F60</f>
        <v>0</v>
      </c>
      <c r="H60" s="187">
        <f>G60*E60</f>
        <v>0</v>
      </c>
    </row>
    <row r="61" spans="1:8" s="127" customFormat="1" ht="12.75">
      <c r="A61" s="191"/>
      <c r="B61" s="184"/>
      <c r="C61" s="43"/>
      <c r="D61" s="185"/>
      <c r="E61" s="186"/>
      <c r="F61" s="182"/>
      <c r="G61" s="182"/>
      <c r="H61" s="187"/>
    </row>
    <row r="62" spans="1:8" s="127" customFormat="1" ht="12.75">
      <c r="A62" s="191"/>
      <c r="B62" s="184"/>
      <c r="C62" s="43"/>
      <c r="D62" s="185"/>
      <c r="E62" s="186"/>
      <c r="F62" s="182"/>
      <c r="G62" s="182"/>
      <c r="H62" s="187"/>
    </row>
    <row r="63" spans="1:8" ht="12.75">
      <c r="A63" s="191"/>
      <c r="B63" s="192"/>
      <c r="C63" s="38"/>
      <c r="D63" s="180"/>
      <c r="E63" s="189"/>
      <c r="F63" s="181"/>
      <c r="G63" s="189"/>
      <c r="H63" s="149"/>
    </row>
    <row r="64" spans="1:8" ht="12.75">
      <c r="A64" s="191"/>
      <c r="B64" s="192"/>
      <c r="C64" s="38"/>
      <c r="D64" s="180"/>
      <c r="E64" s="181"/>
      <c r="F64" s="181"/>
      <c r="G64" s="189"/>
      <c r="H64" s="149"/>
    </row>
    <row r="65" spans="1:8" ht="12.75">
      <c r="A65" s="193" t="s">
        <v>56</v>
      </c>
      <c r="B65" s="193"/>
      <c r="C65" s="193"/>
      <c r="D65" s="193"/>
      <c r="E65" s="193"/>
      <c r="F65" s="193"/>
      <c r="G65" s="193"/>
      <c r="H65" s="177">
        <f>H67/(C12+1)</f>
        <v>0</v>
      </c>
    </row>
    <row r="66" spans="1:8" ht="12.75">
      <c r="A66" s="193" t="s">
        <v>60</v>
      </c>
      <c r="B66" s="193"/>
      <c r="C66" s="193"/>
      <c r="D66" s="193"/>
      <c r="E66" s="193"/>
      <c r="F66" s="193"/>
      <c r="G66" s="193"/>
      <c r="H66" s="177">
        <f>H67-H65</f>
        <v>0</v>
      </c>
    </row>
    <row r="67" spans="1:8" ht="12.75">
      <c r="A67" s="193" t="s">
        <v>57</v>
      </c>
      <c r="B67" s="193"/>
      <c r="C67" s="193"/>
      <c r="D67" s="193"/>
      <c r="E67" s="193"/>
      <c r="F67" s="193"/>
      <c r="G67" s="193"/>
      <c r="H67" s="177">
        <f>H16+H26+H46+H52</f>
        <v>0</v>
      </c>
    </row>
    <row r="72" spans="4:7" ht="12.75">
      <c r="D72" s="118" t="s">
        <v>97</v>
      </c>
      <c r="E72" s="82"/>
      <c r="F72" s="124"/>
      <c r="G72" s="122"/>
    </row>
    <row r="73" spans="4:15" ht="12.75">
      <c r="D73" s="119" t="s">
        <v>99</v>
      </c>
      <c r="E73" s="123"/>
      <c r="F73" s="122"/>
      <c r="G73" s="122"/>
      <c r="O73" s="167"/>
    </row>
    <row r="74" spans="4:5" ht="12.75">
      <c r="D74" s="120"/>
      <c r="E74" s="34"/>
    </row>
    <row r="75" spans="4:5" ht="12.75">
      <c r="D75" s="120"/>
      <c r="E75" s="34"/>
    </row>
    <row r="76" spans="4:5" ht="12.75">
      <c r="D76" s="31"/>
      <c r="E76" s="87"/>
    </row>
    <row r="77" spans="4:5" ht="12.75">
      <c r="D77" s="87"/>
      <c r="E77" s="87"/>
    </row>
    <row r="78" spans="4:7" ht="12.75">
      <c r="D78" s="118" t="s">
        <v>98</v>
      </c>
      <c r="E78" s="82"/>
      <c r="F78" s="124"/>
      <c r="G78" s="122"/>
    </row>
    <row r="79" spans="4:7" ht="12.75">
      <c r="D79" s="119" t="s">
        <v>38</v>
      </c>
      <c r="E79" s="123"/>
      <c r="F79" s="122"/>
      <c r="G79" s="122"/>
    </row>
    <row r="83" ht="12.75" hidden="1"/>
    <row r="84" ht="12.75" hidden="1"/>
  </sheetData>
  <sheetProtection password="C637" sheet="1" selectLockedCells="1"/>
  <mergeCells count="17">
    <mergeCell ref="A2:H3"/>
    <mergeCell ref="A5:B5"/>
    <mergeCell ref="D5:E5"/>
    <mergeCell ref="F5:G5"/>
    <mergeCell ref="A6:B6"/>
    <mergeCell ref="D6:E6"/>
    <mergeCell ref="F6:G6"/>
    <mergeCell ref="A15:H15"/>
    <mergeCell ref="A65:G65"/>
    <mergeCell ref="A66:G66"/>
    <mergeCell ref="A67:G67"/>
    <mergeCell ref="A7:B7"/>
    <mergeCell ref="A8:B8"/>
    <mergeCell ref="A9:B9"/>
    <mergeCell ref="A10:B10"/>
    <mergeCell ref="A11:B11"/>
    <mergeCell ref="A12:B12"/>
  </mergeCells>
  <conditionalFormatting sqref="C64">
    <cfRule type="expression" priority="103" dxfId="157" stopIfTrue="1">
      <formula>Orçamento!#REF!=1</formula>
    </cfRule>
    <cfRule type="expression" priority="104" dxfId="158" stopIfTrue="1">
      <formula>Orçamento!#REF!=2</formula>
    </cfRule>
    <cfRule type="expression" priority="105" dxfId="159" stopIfTrue="1">
      <formula>Orçamento!#REF!=3</formula>
    </cfRule>
  </conditionalFormatting>
  <conditionalFormatting sqref="C17 C21:C25 C51">
    <cfRule type="expression" priority="97" dxfId="157" stopIfTrue="1">
      <formula>Orçamento!#REF!=1</formula>
    </cfRule>
    <cfRule type="expression" priority="98" dxfId="158" stopIfTrue="1">
      <formula>Orçamento!#REF!=2</formula>
    </cfRule>
    <cfRule type="expression" priority="99" dxfId="159" stopIfTrue="1">
      <formula>Orçamento!#REF!=3</formula>
    </cfRule>
  </conditionalFormatting>
  <conditionalFormatting sqref="C63">
    <cfRule type="expression" priority="100" dxfId="157" stopIfTrue="1">
      <formula>Orçamento!#REF!=1</formula>
    </cfRule>
    <cfRule type="expression" priority="101" dxfId="158" stopIfTrue="1">
      <formula>Orçamento!#REF!=2</formula>
    </cfRule>
    <cfRule type="expression" priority="102" dxfId="159" stopIfTrue="1">
      <formula>Orçamento!#REF!=3</formula>
    </cfRule>
  </conditionalFormatting>
  <conditionalFormatting sqref="C27">
    <cfRule type="expression" priority="91" dxfId="157" stopIfTrue="1">
      <formula>Orçamento!#REF!=1</formula>
    </cfRule>
    <cfRule type="expression" priority="92" dxfId="158" stopIfTrue="1">
      <formula>Orçamento!#REF!=2</formula>
    </cfRule>
    <cfRule type="expression" priority="93" dxfId="159" stopIfTrue="1">
      <formula>Orçamento!#REF!=3</formula>
    </cfRule>
  </conditionalFormatting>
  <conditionalFormatting sqref="C19">
    <cfRule type="expression" priority="58" dxfId="157" stopIfTrue="1">
      <formula>Orçamento!#REF!=1</formula>
    </cfRule>
    <cfRule type="expression" priority="59" dxfId="158" stopIfTrue="1">
      <formula>Orçamento!#REF!=2</formula>
    </cfRule>
    <cfRule type="expression" priority="60" dxfId="159" stopIfTrue="1">
      <formula>Orçamento!#REF!=3</formula>
    </cfRule>
  </conditionalFormatting>
  <conditionalFormatting sqref="C18">
    <cfRule type="expression" priority="55" dxfId="157" stopIfTrue="1">
      <formula>Orçamento!#REF!=1</formula>
    </cfRule>
    <cfRule type="expression" priority="56" dxfId="158" stopIfTrue="1">
      <formula>Orçamento!#REF!=2</formula>
    </cfRule>
    <cfRule type="expression" priority="57" dxfId="159" stopIfTrue="1">
      <formula>Orçamento!#REF!=3</formula>
    </cfRule>
  </conditionalFormatting>
  <conditionalFormatting sqref="C43:C45 C59:C62">
    <cfRule type="expression" priority="73" dxfId="157" stopIfTrue="1">
      <formula>Orçamento!#REF!=1</formula>
    </cfRule>
    <cfRule type="expression" priority="74" dxfId="158" stopIfTrue="1">
      <formula>Orçamento!#REF!=2</formula>
    </cfRule>
    <cfRule type="expression" priority="75" dxfId="159" stopIfTrue="1">
      <formula>Orçamento!#REF!=3</formula>
    </cfRule>
  </conditionalFormatting>
  <conditionalFormatting sqref="C38:C42">
    <cfRule type="expression" priority="43" dxfId="157" stopIfTrue="1">
      <formula>Orçamento!#REF!=1</formula>
    </cfRule>
    <cfRule type="expression" priority="44" dxfId="158" stopIfTrue="1">
      <formula>Orçamento!#REF!=2</formula>
    </cfRule>
    <cfRule type="expression" priority="45" dxfId="159" stopIfTrue="1">
      <formula>Orçamento!#REF!=3</formula>
    </cfRule>
  </conditionalFormatting>
  <conditionalFormatting sqref="C20">
    <cfRule type="expression" priority="49" dxfId="157" stopIfTrue="1">
      <formula>Orçamento!#REF!=1</formula>
    </cfRule>
    <cfRule type="expression" priority="50" dxfId="158" stopIfTrue="1">
      <formula>Orçamento!#REF!=2</formula>
    </cfRule>
    <cfRule type="expression" priority="51" dxfId="159" stopIfTrue="1">
      <formula>Orçamento!#REF!=3</formula>
    </cfRule>
  </conditionalFormatting>
  <conditionalFormatting sqref="C30:C35">
    <cfRule type="expression" priority="46" dxfId="157" stopIfTrue="1">
      <formula>Orçamento!#REF!=1</formula>
    </cfRule>
    <cfRule type="expression" priority="47" dxfId="158" stopIfTrue="1">
      <formula>Orçamento!#REF!=2</formula>
    </cfRule>
    <cfRule type="expression" priority="48" dxfId="159" stopIfTrue="1">
      <formula>Orçamento!#REF!=3</formula>
    </cfRule>
  </conditionalFormatting>
  <conditionalFormatting sqref="C36">
    <cfRule type="expression" priority="40" dxfId="157" stopIfTrue="1">
      <formula>Orçamento!#REF!=1</formula>
    </cfRule>
    <cfRule type="expression" priority="41" dxfId="158" stopIfTrue="1">
      <formula>Orçamento!#REF!=2</formula>
    </cfRule>
    <cfRule type="expression" priority="42" dxfId="159" stopIfTrue="1">
      <formula>Orçamento!#REF!=3</formula>
    </cfRule>
  </conditionalFormatting>
  <conditionalFormatting sqref="C29">
    <cfRule type="expression" priority="37" dxfId="157" stopIfTrue="1">
      <formula>Orçamento!#REF!=1</formula>
    </cfRule>
    <cfRule type="expression" priority="38" dxfId="158" stopIfTrue="1">
      <formula>Orçamento!#REF!=2</formula>
    </cfRule>
    <cfRule type="expression" priority="39" dxfId="159" stopIfTrue="1">
      <formula>Orçamento!#REF!=3</formula>
    </cfRule>
  </conditionalFormatting>
  <conditionalFormatting sqref="C47">
    <cfRule type="expression" priority="34" dxfId="157" stopIfTrue="1">
      <formula>Orçamento!#REF!=1</formula>
    </cfRule>
    <cfRule type="expression" priority="35" dxfId="158" stopIfTrue="1">
      <formula>Orçamento!#REF!=2</formula>
    </cfRule>
    <cfRule type="expression" priority="36" dxfId="159" stopIfTrue="1">
      <formula>Orçamento!#REF!=3</formula>
    </cfRule>
  </conditionalFormatting>
  <conditionalFormatting sqref="C50">
    <cfRule type="expression" priority="28" dxfId="157" stopIfTrue="1">
      <formula>Orçamento!#REF!=1</formula>
    </cfRule>
    <cfRule type="expression" priority="29" dxfId="158" stopIfTrue="1">
      <formula>Orçamento!#REF!=2</formula>
    </cfRule>
    <cfRule type="expression" priority="30" dxfId="159" stopIfTrue="1">
      <formula>Orçamento!#REF!=3</formula>
    </cfRule>
  </conditionalFormatting>
  <conditionalFormatting sqref="C48">
    <cfRule type="expression" priority="31" dxfId="157" stopIfTrue="1">
      <formula>Orçamento!#REF!=1</formula>
    </cfRule>
    <cfRule type="expression" priority="32" dxfId="158" stopIfTrue="1">
      <formula>Orçamento!#REF!=2</formula>
    </cfRule>
    <cfRule type="expression" priority="33" dxfId="159" stopIfTrue="1">
      <formula>Orçamento!#REF!=3</formula>
    </cfRule>
  </conditionalFormatting>
  <conditionalFormatting sqref="C49">
    <cfRule type="expression" priority="25" dxfId="157" stopIfTrue="1">
      <formula>Orçamento!#REF!=1</formula>
    </cfRule>
    <cfRule type="expression" priority="26" dxfId="158" stopIfTrue="1">
      <formula>Orçamento!#REF!=2</formula>
    </cfRule>
    <cfRule type="expression" priority="27" dxfId="159" stopIfTrue="1">
      <formula>Orçamento!#REF!=3</formula>
    </cfRule>
  </conditionalFormatting>
  <conditionalFormatting sqref="C53:C54">
    <cfRule type="expression" priority="19" dxfId="157" stopIfTrue="1">
      <formula>Orçamento!#REF!=1</formula>
    </cfRule>
    <cfRule type="expression" priority="20" dxfId="158" stopIfTrue="1">
      <formula>Orçamento!#REF!=2</formula>
    </cfRule>
    <cfRule type="expression" priority="21" dxfId="159" stopIfTrue="1">
      <formula>Orçamento!#REF!=3</formula>
    </cfRule>
  </conditionalFormatting>
  <conditionalFormatting sqref="C58">
    <cfRule type="expression" priority="13" dxfId="157" stopIfTrue="1">
      <formula>Orçamento!#REF!=1</formula>
    </cfRule>
    <cfRule type="expression" priority="14" dxfId="158" stopIfTrue="1">
      <formula>Orçamento!#REF!=2</formula>
    </cfRule>
    <cfRule type="expression" priority="15" dxfId="159" stopIfTrue="1">
      <formula>Orçamento!#REF!=3</formula>
    </cfRule>
  </conditionalFormatting>
  <conditionalFormatting sqref="C56">
    <cfRule type="expression" priority="16" dxfId="157" stopIfTrue="1">
      <formula>Orçamento!#REF!=1</formula>
    </cfRule>
    <cfRule type="expression" priority="17" dxfId="158" stopIfTrue="1">
      <formula>Orçamento!#REF!=2</formula>
    </cfRule>
    <cfRule type="expression" priority="18" dxfId="159" stopIfTrue="1">
      <formula>Orçamento!#REF!=3</formula>
    </cfRule>
  </conditionalFormatting>
  <conditionalFormatting sqref="C57">
    <cfRule type="expression" priority="10" dxfId="157" stopIfTrue="1">
      <formula>Orçamento!#REF!=1</formula>
    </cfRule>
    <cfRule type="expression" priority="11" dxfId="158" stopIfTrue="1">
      <formula>Orçamento!#REF!=2</formula>
    </cfRule>
    <cfRule type="expression" priority="12" dxfId="159" stopIfTrue="1">
      <formula>Orçamento!#REF!=3</formula>
    </cfRule>
  </conditionalFormatting>
  <conditionalFormatting sqref="C55">
    <cfRule type="expression" priority="7" dxfId="157" stopIfTrue="1">
      <formula>Orçamento!#REF!=1</formula>
    </cfRule>
    <cfRule type="expression" priority="8" dxfId="158" stopIfTrue="1">
      <formula>Orçamento!#REF!=2</formula>
    </cfRule>
    <cfRule type="expression" priority="9" dxfId="159" stopIfTrue="1">
      <formula>Orçamento!#REF!=3</formula>
    </cfRule>
  </conditionalFormatting>
  <conditionalFormatting sqref="C28">
    <cfRule type="expression" priority="4" dxfId="157" stopIfTrue="1">
      <formula>Orçamento!#REF!=1</formula>
    </cfRule>
    <cfRule type="expression" priority="5" dxfId="158" stopIfTrue="1">
      <formula>Orçamento!#REF!=2</formula>
    </cfRule>
    <cfRule type="expression" priority="6" dxfId="159" stopIfTrue="1">
      <formula>Orçamento!#REF!=3</formula>
    </cfRule>
  </conditionalFormatting>
  <conditionalFormatting sqref="C37">
    <cfRule type="expression" priority="1" dxfId="157" stopIfTrue="1">
      <formula>Orçamento!#REF!=1</formula>
    </cfRule>
    <cfRule type="expression" priority="2" dxfId="158" stopIfTrue="1">
      <formula>Orçamento!#REF!=2</formula>
    </cfRule>
    <cfRule type="expression" priority="3" dxfId="15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0" r:id="rId1"/>
  <rowBreaks count="1" manualBreakCount="1">
    <brk id="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6.421875" style="125" customWidth="1"/>
    <col min="2" max="2" width="9.421875" style="125" customWidth="1"/>
    <col min="3" max="3" width="51.710937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8" width="8.421875" style="125" customWidth="1"/>
    <col min="9" max="17" width="10.00390625" style="125" bestFit="1" customWidth="1"/>
    <col min="18" max="18" width="10.8515625" style="125" customWidth="1"/>
    <col min="19" max="19" width="8.421875" style="125" customWidth="1"/>
    <col min="20" max="16384" width="9.140625" style="125" customWidth="1"/>
  </cols>
  <sheetData>
    <row r="1" ht="37.5" customHeight="1">
      <c r="A1" s="83" t="s">
        <v>44</v>
      </c>
    </row>
    <row r="2" spans="1:19" ht="12.75" customHeight="1">
      <c r="A2" s="126" t="s">
        <v>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7" ht="15.75" customHeight="1">
      <c r="A5" s="129" t="str">
        <f>'P. BDI'!B3</f>
        <v>Edital :</v>
      </c>
      <c r="B5" s="129"/>
      <c r="C5" s="35" t="str">
        <f>QCI!C8</f>
        <v>TP -xxx</v>
      </c>
      <c r="D5" s="129" t="s">
        <v>58</v>
      </c>
      <c r="E5" s="129"/>
      <c r="F5" s="131">
        <f>Orçamento!F5:G5</f>
        <v>2105.81</v>
      </c>
      <c r="G5" s="132"/>
    </row>
    <row r="6" spans="1:7" ht="12.75">
      <c r="A6" s="129" t="str">
        <f>'P. BDI'!B4</f>
        <v>Tomador: </v>
      </c>
      <c r="B6" s="129"/>
      <c r="C6" s="130" t="str">
        <f>QCI!C9</f>
        <v>Prefeitura Municipal de Dois Vizinhos - PR</v>
      </c>
      <c r="D6" s="129" t="s">
        <v>59</v>
      </c>
      <c r="E6" s="129"/>
      <c r="F6" s="133">
        <f>Orçamento!F6:G6</f>
        <v>0</v>
      </c>
      <c r="G6" s="134"/>
    </row>
    <row r="7" spans="1:8" ht="12.75">
      <c r="A7" s="129" t="str">
        <f>'P. BDI'!B5</f>
        <v>Empreendimento: </v>
      </c>
      <c r="B7" s="129"/>
      <c r="C7" s="130" t="str">
        <f>QCI!C10</f>
        <v>PAVIMENTAÇÃO ASFALTICA </v>
      </c>
      <c r="D7" s="138"/>
      <c r="E7" s="137"/>
      <c r="F7" s="137"/>
      <c r="G7" s="137"/>
      <c r="H7" s="137"/>
    </row>
    <row r="8" spans="1:8" ht="12.75">
      <c r="A8" s="129" t="str">
        <f>'P. BDI'!B6</f>
        <v>Local da Obra:</v>
      </c>
      <c r="B8" s="129"/>
      <c r="C8" s="130" t="str">
        <f>QCI!C11</f>
        <v>RUA EQUADOR </v>
      </c>
      <c r="D8" s="138"/>
      <c r="E8" s="137"/>
      <c r="F8" s="137"/>
      <c r="G8" s="137"/>
      <c r="H8" s="137"/>
    </row>
    <row r="9" spans="1:15" ht="12.75">
      <c r="A9" s="129" t="str">
        <f>'P. BDI'!B7</f>
        <v>Empresa Prop.:</v>
      </c>
      <c r="B9" s="129"/>
      <c r="C9" s="35" t="str">
        <f>QCI!C12</f>
        <v>xxxxxxxxxxxxxx</v>
      </c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 ht="12.75">
      <c r="A10" s="129" t="str">
        <f>'P. BDI'!B8</f>
        <v>CNPJ:</v>
      </c>
      <c r="B10" s="129"/>
      <c r="C10" s="35" t="str">
        <f>QCI!C13</f>
        <v>xxxxxxxxxxxxxx</v>
      </c>
      <c r="D10" s="13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8" ht="12.75">
      <c r="A11" s="129" t="str">
        <f>'P. BDI'!B9</f>
        <v>Data Base:</v>
      </c>
      <c r="B11" s="129"/>
      <c r="C11" s="41" t="str">
        <f>QCI!C14</f>
        <v>xxxxxxxxxxxxxx</v>
      </c>
      <c r="D11" s="138"/>
      <c r="E11" s="138"/>
      <c r="F11" s="139"/>
      <c r="G11" s="102"/>
      <c r="H11" s="102"/>
    </row>
    <row r="12" spans="1:8" ht="12.75">
      <c r="A12" s="129" t="s">
        <v>82</v>
      </c>
      <c r="B12" s="129"/>
      <c r="C12" s="140">
        <f>QCI!C15</f>
        <v>0.04712041884816753</v>
      </c>
      <c r="D12" s="138"/>
      <c r="E12" s="138"/>
      <c r="F12" s="139"/>
      <c r="G12" s="102"/>
      <c r="H12" s="102"/>
    </row>
    <row r="13" spans="1:8" ht="12.75">
      <c r="A13" s="141"/>
      <c r="B13" s="142"/>
      <c r="C13" s="143"/>
      <c r="D13" s="137"/>
      <c r="E13" s="137"/>
      <c r="F13" s="137"/>
      <c r="G13" s="137"/>
      <c r="H13" s="137"/>
    </row>
    <row r="15" spans="2:19" ht="12.75">
      <c r="B15" s="144" t="s">
        <v>49</v>
      </c>
      <c r="C15" s="145" t="s">
        <v>76</v>
      </c>
      <c r="D15" s="145"/>
      <c r="E15" s="145" t="s">
        <v>83</v>
      </c>
      <c r="F15" s="145"/>
      <c r="G15" s="144" t="s">
        <v>84</v>
      </c>
      <c r="H15" s="144" t="s">
        <v>85</v>
      </c>
      <c r="I15" s="144" t="s">
        <v>86</v>
      </c>
      <c r="J15" s="144" t="s">
        <v>87</v>
      </c>
      <c r="K15" s="144" t="s">
        <v>88</v>
      </c>
      <c r="L15" s="144" t="s">
        <v>89</v>
      </c>
      <c r="M15" s="144" t="s">
        <v>90</v>
      </c>
      <c r="N15" s="144" t="s">
        <v>91</v>
      </c>
      <c r="O15" s="144" t="s">
        <v>92</v>
      </c>
      <c r="P15" s="144" t="s">
        <v>105</v>
      </c>
      <c r="Q15" s="144" t="s">
        <v>106</v>
      </c>
      <c r="R15" s="144" t="s">
        <v>107</v>
      </c>
      <c r="S15" s="144" t="s">
        <v>93</v>
      </c>
    </row>
    <row r="16" spans="2:19" ht="12.75">
      <c r="B16" s="146">
        <f>QCI!B26</f>
        <v>1</v>
      </c>
      <c r="C16" s="75" t="str">
        <f>QCI!C26</f>
        <v>DRENAGEM </v>
      </c>
      <c r="D16" s="75"/>
      <c r="E16" s="148">
        <f>QCI!F26</f>
        <v>0</v>
      </c>
      <c r="F16" s="148"/>
      <c r="G16" s="194"/>
      <c r="H16" s="194"/>
      <c r="I16" s="194"/>
      <c r="J16" s="194"/>
      <c r="K16" s="194"/>
      <c r="L16" s="194"/>
      <c r="M16" s="196"/>
      <c r="N16" s="196"/>
      <c r="O16" s="196"/>
      <c r="P16" s="196"/>
      <c r="Q16" s="196"/>
      <c r="R16" s="196"/>
      <c r="S16" s="197">
        <f>SUM(G16:R16)</f>
        <v>0</v>
      </c>
    </row>
    <row r="17" spans="2:19" ht="12.75" customHeight="1">
      <c r="B17" s="146">
        <f>QCI!B27</f>
        <v>2</v>
      </c>
      <c r="C17" s="75" t="str">
        <f>QCI!C27</f>
        <v>IMPLANTAÇÃO </v>
      </c>
      <c r="D17" s="75"/>
      <c r="E17" s="148">
        <f>QCI!F27</f>
        <v>0</v>
      </c>
      <c r="F17" s="148"/>
      <c r="G17" s="194"/>
      <c r="H17" s="194"/>
      <c r="I17" s="194"/>
      <c r="J17" s="194"/>
      <c r="K17" s="194"/>
      <c r="L17" s="194"/>
      <c r="M17" s="196"/>
      <c r="N17" s="196"/>
      <c r="O17" s="196"/>
      <c r="P17" s="196"/>
      <c r="Q17" s="196"/>
      <c r="R17" s="196"/>
      <c r="S17" s="197">
        <f aca="true" t="shared" si="0" ref="S17:S23">SUM(G17:R17)</f>
        <v>0</v>
      </c>
    </row>
    <row r="18" spans="2:19" ht="12.75" customHeight="1">
      <c r="B18" s="146">
        <f>QCI!B28</f>
        <v>3</v>
      </c>
      <c r="C18" s="75" t="str">
        <f>QCI!C28</f>
        <v>CAPA ASFALTICA E= 4,0 CM </v>
      </c>
      <c r="D18" s="75"/>
      <c r="E18" s="148">
        <f>QCI!F28</f>
        <v>0</v>
      </c>
      <c r="F18" s="148"/>
      <c r="G18" s="195"/>
      <c r="H18" s="194"/>
      <c r="I18" s="194"/>
      <c r="J18" s="195"/>
      <c r="K18" s="195"/>
      <c r="L18" s="195"/>
      <c r="M18" s="198"/>
      <c r="N18" s="198"/>
      <c r="O18" s="198"/>
      <c r="P18" s="198"/>
      <c r="Q18" s="198"/>
      <c r="R18" s="198"/>
      <c r="S18" s="197">
        <f t="shared" si="0"/>
        <v>0</v>
      </c>
    </row>
    <row r="19" spans="2:19" ht="12.75">
      <c r="B19" s="146">
        <f>QCI!B29</f>
        <v>4</v>
      </c>
      <c r="C19" s="75" t="str">
        <f>QCI!C29</f>
        <v>URBANIZAÇÃO </v>
      </c>
      <c r="D19" s="75"/>
      <c r="E19" s="148">
        <f>QCI!F29</f>
        <v>0</v>
      </c>
      <c r="F19" s="148"/>
      <c r="G19" s="195"/>
      <c r="H19" s="195"/>
      <c r="I19" s="195"/>
      <c r="J19" s="195"/>
      <c r="K19" s="195"/>
      <c r="L19" s="195"/>
      <c r="M19" s="198"/>
      <c r="N19" s="198"/>
      <c r="O19" s="198"/>
      <c r="P19" s="198"/>
      <c r="Q19" s="198"/>
      <c r="R19" s="198"/>
      <c r="S19" s="197">
        <f t="shared" si="0"/>
        <v>0</v>
      </c>
    </row>
    <row r="20" spans="2:19" ht="12.75">
      <c r="B20" s="146"/>
      <c r="C20" s="75"/>
      <c r="D20" s="75"/>
      <c r="E20" s="148"/>
      <c r="F20" s="14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7">
        <f t="shared" si="0"/>
        <v>0</v>
      </c>
    </row>
    <row r="21" spans="2:19" ht="12.75">
      <c r="B21" s="146"/>
      <c r="C21" s="75"/>
      <c r="D21" s="75"/>
      <c r="E21" s="148"/>
      <c r="F21" s="14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7">
        <f t="shared" si="0"/>
        <v>0</v>
      </c>
    </row>
    <row r="22" spans="2:19" ht="12.75">
      <c r="B22" s="146"/>
      <c r="C22" s="75"/>
      <c r="D22" s="75"/>
      <c r="E22" s="148"/>
      <c r="F22" s="14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7">
        <f t="shared" si="0"/>
        <v>0</v>
      </c>
    </row>
    <row r="23" spans="2:19" ht="12.75">
      <c r="B23" s="156"/>
      <c r="C23" s="74"/>
      <c r="D23" s="74"/>
      <c r="E23" s="158"/>
      <c r="F23" s="158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7">
        <f t="shared" si="0"/>
        <v>0</v>
      </c>
    </row>
    <row r="24" spans="2:19" ht="12.75">
      <c r="B24" s="200" t="s">
        <v>95</v>
      </c>
      <c r="C24" s="200"/>
      <c r="D24" s="200"/>
      <c r="E24" s="201">
        <v>1</v>
      </c>
      <c r="F24" s="202"/>
      <c r="G24" s="203" t="e">
        <f>G25/$E$25</f>
        <v>#DIV/0!</v>
      </c>
      <c r="H24" s="203" t="e">
        <f aca="true" t="shared" si="1" ref="H24:R24">H25/$E$25</f>
        <v>#DIV/0!</v>
      </c>
      <c r="I24" s="203" t="e">
        <f t="shared" si="1"/>
        <v>#DIV/0!</v>
      </c>
      <c r="J24" s="203" t="e">
        <f t="shared" si="1"/>
        <v>#DIV/0!</v>
      </c>
      <c r="K24" s="203" t="e">
        <f t="shared" si="1"/>
        <v>#DIV/0!</v>
      </c>
      <c r="L24" s="203" t="e">
        <f t="shared" si="1"/>
        <v>#DIV/0!</v>
      </c>
      <c r="M24" s="203" t="e">
        <f t="shared" si="1"/>
        <v>#DIV/0!</v>
      </c>
      <c r="N24" s="203" t="e">
        <f t="shared" si="1"/>
        <v>#DIV/0!</v>
      </c>
      <c r="O24" s="203" t="e">
        <f t="shared" si="1"/>
        <v>#DIV/0!</v>
      </c>
      <c r="P24" s="203" t="e">
        <f t="shared" si="1"/>
        <v>#DIV/0!</v>
      </c>
      <c r="Q24" s="203" t="e">
        <f t="shared" si="1"/>
        <v>#DIV/0!</v>
      </c>
      <c r="R24" s="203" t="e">
        <f t="shared" si="1"/>
        <v>#DIV/0!</v>
      </c>
      <c r="S24" s="204"/>
    </row>
    <row r="25" spans="2:19" ht="12.75">
      <c r="B25" s="200" t="s">
        <v>2</v>
      </c>
      <c r="C25" s="200"/>
      <c r="D25" s="200"/>
      <c r="E25" s="154">
        <f>SUM(E16:F23)</f>
        <v>0</v>
      </c>
      <c r="F25" s="151"/>
      <c r="G25" s="205">
        <f>(G16*$E$16)+(G17*$E$17)+(G18*$E$18)+(G19*$E$19)+(G20*$E$20)+(G21*$E$21)+(G22*$E$22)</f>
        <v>0</v>
      </c>
      <c r="H25" s="205">
        <f aca="true" t="shared" si="2" ref="H25:R25">(H16*$E$16)+(H17*$E$17)+(H18*$E$18)+(H19*$E$19)+(H20*$E$20)+(H21*$E$21)+(H22*$E$22)</f>
        <v>0</v>
      </c>
      <c r="I25" s="205">
        <f t="shared" si="2"/>
        <v>0</v>
      </c>
      <c r="J25" s="205">
        <f t="shared" si="2"/>
        <v>0</v>
      </c>
      <c r="K25" s="205">
        <f t="shared" si="2"/>
        <v>0</v>
      </c>
      <c r="L25" s="205">
        <f t="shared" si="2"/>
        <v>0</v>
      </c>
      <c r="M25" s="205">
        <f t="shared" si="2"/>
        <v>0</v>
      </c>
      <c r="N25" s="205">
        <f t="shared" si="2"/>
        <v>0</v>
      </c>
      <c r="O25" s="205">
        <f t="shared" si="2"/>
        <v>0</v>
      </c>
      <c r="P25" s="205">
        <f t="shared" si="2"/>
        <v>0</v>
      </c>
      <c r="Q25" s="205">
        <f t="shared" si="2"/>
        <v>0</v>
      </c>
      <c r="R25" s="205">
        <f t="shared" si="2"/>
        <v>0</v>
      </c>
      <c r="S25" s="206"/>
    </row>
    <row r="26" spans="2:19" ht="12.75">
      <c r="B26" s="200" t="s">
        <v>94</v>
      </c>
      <c r="C26" s="200"/>
      <c r="D26" s="200"/>
      <c r="E26" s="207"/>
      <c r="F26" s="208"/>
      <c r="G26" s="209">
        <f>G25</f>
        <v>0</v>
      </c>
      <c r="H26" s="209">
        <f>H25+G26</f>
        <v>0</v>
      </c>
      <c r="I26" s="209">
        <f aca="true" t="shared" si="3" ref="I26:O26">I25+H26</f>
        <v>0</v>
      </c>
      <c r="J26" s="209">
        <f t="shared" si="3"/>
        <v>0</v>
      </c>
      <c r="K26" s="209">
        <f t="shared" si="3"/>
        <v>0</v>
      </c>
      <c r="L26" s="209">
        <f t="shared" si="3"/>
        <v>0</v>
      </c>
      <c r="M26" s="209">
        <f t="shared" si="3"/>
        <v>0</v>
      </c>
      <c r="N26" s="209">
        <f t="shared" si="3"/>
        <v>0</v>
      </c>
      <c r="O26" s="209">
        <f t="shared" si="3"/>
        <v>0</v>
      </c>
      <c r="P26" s="209">
        <f>P25+O26</f>
        <v>0</v>
      </c>
      <c r="Q26" s="209">
        <f>Q25+P26</f>
        <v>0</v>
      </c>
      <c r="R26" s="209">
        <f>R25+Q26</f>
        <v>0</v>
      </c>
      <c r="S26" s="210"/>
    </row>
    <row r="32" spans="6:12" ht="12.75">
      <c r="F32" s="118" t="s">
        <v>97</v>
      </c>
      <c r="G32" s="82"/>
      <c r="H32" s="124"/>
      <c r="I32" s="122"/>
      <c r="L32" s="211"/>
    </row>
    <row r="33" spans="6:9" ht="12.75">
      <c r="F33" s="119" t="s">
        <v>99</v>
      </c>
      <c r="G33" s="123"/>
      <c r="H33" s="122"/>
      <c r="I33" s="122"/>
    </row>
    <row r="34" spans="6:7" ht="12.75">
      <c r="F34" s="120"/>
      <c r="G34" s="34"/>
    </row>
    <row r="35" spans="6:7" ht="12.75">
      <c r="F35" s="120"/>
      <c r="G35" s="34"/>
    </row>
    <row r="36" spans="6:7" ht="12.75">
      <c r="F36" s="31"/>
      <c r="G36" s="87"/>
    </row>
    <row r="37" spans="6:7" ht="12.75">
      <c r="F37" s="87"/>
      <c r="G37" s="87"/>
    </row>
    <row r="38" spans="6:9" ht="12.75">
      <c r="F38" s="118" t="s">
        <v>98</v>
      </c>
      <c r="G38" s="82"/>
      <c r="H38" s="124"/>
      <c r="I38" s="122"/>
    </row>
    <row r="39" spans="6:9" ht="12.75">
      <c r="F39" s="119" t="s">
        <v>38</v>
      </c>
      <c r="G39" s="123"/>
      <c r="H39" s="122"/>
      <c r="I39" s="122"/>
    </row>
  </sheetData>
  <sheetProtection password="C637" sheet="1" selectLockedCells="1"/>
  <mergeCells count="37">
    <mergeCell ref="C15:D15"/>
    <mergeCell ref="C16:D16"/>
    <mergeCell ref="C17:D17"/>
    <mergeCell ref="C18:D18"/>
    <mergeCell ref="C19:D19"/>
    <mergeCell ref="C20:D20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23:D23"/>
    <mergeCell ref="B26:D26"/>
    <mergeCell ref="E26:F26"/>
    <mergeCell ref="E23:F23"/>
    <mergeCell ref="E24:F24"/>
    <mergeCell ref="E25:F25"/>
    <mergeCell ref="B25:D25"/>
    <mergeCell ref="B24:D24"/>
    <mergeCell ref="A11:B11"/>
    <mergeCell ref="A12:B12"/>
    <mergeCell ref="A7:B7"/>
    <mergeCell ref="A8:B8"/>
    <mergeCell ref="A9:B9"/>
    <mergeCell ref="A10:B10"/>
    <mergeCell ref="D5:E5"/>
    <mergeCell ref="F5:G5"/>
    <mergeCell ref="A6:B6"/>
    <mergeCell ref="D6:E6"/>
    <mergeCell ref="F6:G6"/>
    <mergeCell ref="A2:S3"/>
    <mergeCell ref="A5:B5"/>
  </mergeCells>
  <conditionalFormatting sqref="C16:C22">
    <cfRule type="expression" priority="13" dxfId="157" stopIfTrue="1">
      <formula>$J16=1</formula>
    </cfRule>
    <cfRule type="expression" priority="14" dxfId="158" stopIfTrue="1">
      <formula>$K16=2</formula>
    </cfRule>
    <cfRule type="expression" priority="15" dxfId="159" stopIfTrue="1">
      <formula>$K16=3</formula>
    </cfRule>
  </conditionalFormatting>
  <conditionalFormatting sqref="C23">
    <cfRule type="expression" priority="7" dxfId="157" stopIfTrue="1">
      <formula>$J23=1</formula>
    </cfRule>
    <cfRule type="expression" priority="8" dxfId="158" stopIfTrue="1">
      <formula>$K23=2</formula>
    </cfRule>
    <cfRule type="expression" priority="9" dxfId="159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2" width="9.140625" style="125" customWidth="1"/>
    <col min="3" max="3" width="56.8515625" style="125" customWidth="1"/>
    <col min="4" max="16384" width="9.140625" style="125" customWidth="1"/>
  </cols>
  <sheetData>
    <row r="1" spans="1:7" ht="59.25" customHeight="1">
      <c r="A1" s="212" t="s">
        <v>112</v>
      </c>
      <c r="B1" s="213"/>
      <c r="C1" s="212" t="s">
        <v>113</v>
      </c>
      <c r="D1" s="214"/>
      <c r="E1" s="214"/>
      <c r="F1" s="213"/>
      <c r="G1" s="215"/>
    </row>
    <row r="2" spans="1:7" ht="25.5">
      <c r="A2" s="216" t="s">
        <v>49</v>
      </c>
      <c r="B2" s="168" t="s">
        <v>225</v>
      </c>
      <c r="C2" s="168" t="s">
        <v>51</v>
      </c>
      <c r="D2" s="168" t="s">
        <v>114</v>
      </c>
      <c r="E2" s="168" t="s">
        <v>53</v>
      </c>
      <c r="F2" s="168" t="s">
        <v>52</v>
      </c>
      <c r="G2" s="168" t="s">
        <v>55</v>
      </c>
    </row>
    <row r="3" spans="1:7" ht="12.75">
      <c r="A3" s="217"/>
      <c r="B3" s="179"/>
      <c r="C3" s="40"/>
      <c r="D3" s="218"/>
      <c r="E3" s="189"/>
      <c r="F3" s="189"/>
      <c r="G3" s="189"/>
    </row>
    <row r="4" spans="1:7" ht="45">
      <c r="A4" s="217" t="s">
        <v>115</v>
      </c>
      <c r="B4" s="179">
        <v>90082</v>
      </c>
      <c r="C4" s="43" t="s">
        <v>116</v>
      </c>
      <c r="D4" s="219" t="s">
        <v>103</v>
      </c>
      <c r="E4" s="220">
        <v>2.73</v>
      </c>
      <c r="F4" s="220" t="s">
        <v>229</v>
      </c>
      <c r="G4" s="220">
        <f aca="true" t="shared" si="0" ref="G4:G9">F4*E4</f>
        <v>21.2394</v>
      </c>
    </row>
    <row r="5" spans="1:7" ht="22.5">
      <c r="A5" s="217" t="s">
        <v>117</v>
      </c>
      <c r="B5" s="179">
        <v>94098</v>
      </c>
      <c r="C5" s="43" t="s">
        <v>118</v>
      </c>
      <c r="D5" s="219" t="s">
        <v>0</v>
      </c>
      <c r="E5" s="220">
        <v>1.04</v>
      </c>
      <c r="F5" s="220" t="s">
        <v>214</v>
      </c>
      <c r="G5" s="220">
        <f t="shared" si="0"/>
        <v>5.8864</v>
      </c>
    </row>
    <row r="6" spans="1:7" ht="12.75">
      <c r="A6" s="217" t="s">
        <v>119</v>
      </c>
      <c r="B6" s="179">
        <v>4721</v>
      </c>
      <c r="C6" s="43" t="s">
        <v>120</v>
      </c>
      <c r="D6" s="219" t="s">
        <v>103</v>
      </c>
      <c r="E6" s="220">
        <v>0.05</v>
      </c>
      <c r="F6" s="220" t="s">
        <v>215</v>
      </c>
      <c r="G6" s="220">
        <f t="shared" si="0"/>
        <v>2.2</v>
      </c>
    </row>
    <row r="7" spans="1:7" ht="33.75">
      <c r="A7" s="217" t="s">
        <v>121</v>
      </c>
      <c r="B7" s="179">
        <v>94963</v>
      </c>
      <c r="C7" s="43" t="s">
        <v>122</v>
      </c>
      <c r="D7" s="219" t="s">
        <v>103</v>
      </c>
      <c r="E7" s="220">
        <v>0.104</v>
      </c>
      <c r="F7" s="220" t="s">
        <v>230</v>
      </c>
      <c r="G7" s="220">
        <f t="shared" si="0"/>
        <v>26.553279999999997</v>
      </c>
    </row>
    <row r="8" spans="1:7" ht="22.5">
      <c r="A8" s="217" t="s">
        <v>123</v>
      </c>
      <c r="B8" s="179">
        <v>92268</v>
      </c>
      <c r="C8" s="43" t="s">
        <v>124</v>
      </c>
      <c r="D8" s="219" t="s">
        <v>0</v>
      </c>
      <c r="E8" s="220">
        <v>0.42</v>
      </c>
      <c r="F8" s="220" t="s">
        <v>231</v>
      </c>
      <c r="G8" s="220">
        <f t="shared" si="0"/>
        <v>14.4228</v>
      </c>
    </row>
    <row r="9" spans="1:7" ht="33.75">
      <c r="A9" s="217" t="s">
        <v>125</v>
      </c>
      <c r="B9" s="179">
        <v>89453</v>
      </c>
      <c r="C9" s="43" t="s">
        <v>126</v>
      </c>
      <c r="D9" s="219" t="s">
        <v>0</v>
      </c>
      <c r="E9" s="220">
        <v>6.3</v>
      </c>
      <c r="F9" s="220" t="s">
        <v>232</v>
      </c>
      <c r="G9" s="220">
        <f t="shared" si="0"/>
        <v>350.847</v>
      </c>
    </row>
    <row r="10" spans="1:7" ht="12.75">
      <c r="A10" s="217" t="s">
        <v>127</v>
      </c>
      <c r="B10" s="179"/>
      <c r="C10" s="40" t="s">
        <v>128</v>
      </c>
      <c r="D10" s="218"/>
      <c r="E10" s="189"/>
      <c r="F10" s="189"/>
      <c r="G10" s="189"/>
    </row>
    <row r="11" spans="1:9" ht="22.5">
      <c r="A11" s="217" t="s">
        <v>129</v>
      </c>
      <c r="B11" s="179">
        <v>94963</v>
      </c>
      <c r="C11" s="43" t="s">
        <v>130</v>
      </c>
      <c r="D11" s="219" t="s">
        <v>103</v>
      </c>
      <c r="E11" s="220">
        <v>0.063</v>
      </c>
      <c r="F11" s="220" t="s">
        <v>230</v>
      </c>
      <c r="G11" s="220">
        <f>F11*E11</f>
        <v>16.08516</v>
      </c>
      <c r="I11" s="221"/>
    </row>
    <row r="12" spans="1:7" ht="22.5">
      <c r="A12" s="217" t="s">
        <v>131</v>
      </c>
      <c r="B12" s="179">
        <v>92268</v>
      </c>
      <c r="C12" s="43" t="s">
        <v>124</v>
      </c>
      <c r="D12" s="219" t="s">
        <v>0</v>
      </c>
      <c r="E12" s="220">
        <v>1.26</v>
      </c>
      <c r="F12" s="220" t="s">
        <v>231</v>
      </c>
      <c r="G12" s="220">
        <f>F12*E12</f>
        <v>43.26840000000001</v>
      </c>
    </row>
    <row r="13" spans="1:7" ht="12.75">
      <c r="A13" s="217" t="s">
        <v>132</v>
      </c>
      <c r="B13" s="179"/>
      <c r="C13" s="43" t="s">
        <v>133</v>
      </c>
      <c r="D13" s="219"/>
      <c r="E13" s="220"/>
      <c r="F13" s="220"/>
      <c r="G13" s="220"/>
    </row>
    <row r="14" spans="1:7" ht="33.75">
      <c r="A14" s="217" t="s">
        <v>134</v>
      </c>
      <c r="B14" s="179">
        <v>87878</v>
      </c>
      <c r="C14" s="40" t="s">
        <v>135</v>
      </c>
      <c r="D14" s="218" t="s">
        <v>0</v>
      </c>
      <c r="E14" s="189">
        <f>E9</f>
        <v>6.3</v>
      </c>
      <c r="F14" s="189" t="s">
        <v>233</v>
      </c>
      <c r="G14" s="220">
        <f aca="true" t="shared" si="1" ref="G14:G21">F14*E14</f>
        <v>21.105</v>
      </c>
    </row>
    <row r="15" spans="1:7" ht="56.25">
      <c r="A15" s="217" t="s">
        <v>136</v>
      </c>
      <c r="B15" s="179">
        <v>87535</v>
      </c>
      <c r="C15" s="40" t="s">
        <v>137</v>
      </c>
      <c r="D15" s="218" t="s">
        <v>0</v>
      </c>
      <c r="E15" s="189">
        <f>E9</f>
        <v>6.3</v>
      </c>
      <c r="F15" s="189" t="s">
        <v>234</v>
      </c>
      <c r="G15" s="220">
        <f t="shared" si="1"/>
        <v>124.10999999999999</v>
      </c>
    </row>
    <row r="16" spans="1:7" ht="12.75">
      <c r="A16" s="217" t="s">
        <v>138</v>
      </c>
      <c r="B16" s="179"/>
      <c r="C16" s="40" t="s">
        <v>139</v>
      </c>
      <c r="D16" s="218"/>
      <c r="E16" s="189"/>
      <c r="F16" s="189"/>
      <c r="G16" s="189"/>
    </row>
    <row r="17" spans="1:7" ht="12.75">
      <c r="A17" s="217" t="s">
        <v>140</v>
      </c>
      <c r="B17" s="179">
        <v>25</v>
      </c>
      <c r="C17" s="40" t="s">
        <v>217</v>
      </c>
      <c r="D17" s="218" t="s">
        <v>141</v>
      </c>
      <c r="E17" s="189" t="s">
        <v>216</v>
      </c>
      <c r="F17" s="189" t="s">
        <v>235</v>
      </c>
      <c r="G17" s="220">
        <f t="shared" si="1"/>
        <v>17.658</v>
      </c>
    </row>
    <row r="18" spans="1:7" ht="12.75">
      <c r="A18" s="217" t="s">
        <v>142</v>
      </c>
      <c r="B18" s="179">
        <v>6160</v>
      </c>
      <c r="C18" s="40" t="s">
        <v>143</v>
      </c>
      <c r="D18" s="218" t="s">
        <v>144</v>
      </c>
      <c r="E18" s="189">
        <v>2</v>
      </c>
      <c r="F18" s="189" t="s">
        <v>154</v>
      </c>
      <c r="G18" s="220">
        <f t="shared" si="1"/>
        <v>32.82</v>
      </c>
    </row>
    <row r="19" spans="1:7" ht="12.75">
      <c r="A19" s="217" t="s">
        <v>145</v>
      </c>
      <c r="B19" s="179">
        <v>39914</v>
      </c>
      <c r="C19" s="40" t="s">
        <v>146</v>
      </c>
      <c r="D19" s="218" t="s">
        <v>141</v>
      </c>
      <c r="E19" s="189">
        <v>0.5</v>
      </c>
      <c r="F19" s="189" t="s">
        <v>218</v>
      </c>
      <c r="G19" s="220">
        <f t="shared" si="1"/>
        <v>70.465</v>
      </c>
    </row>
    <row r="20" spans="1:7" ht="12.75">
      <c r="A20" s="217" t="s">
        <v>147</v>
      </c>
      <c r="B20" s="179">
        <v>6110</v>
      </c>
      <c r="C20" s="40" t="s">
        <v>148</v>
      </c>
      <c r="D20" s="218" t="s">
        <v>144</v>
      </c>
      <c r="E20" s="189">
        <v>0.15</v>
      </c>
      <c r="F20" s="189" t="s">
        <v>155</v>
      </c>
      <c r="G20" s="220">
        <f t="shared" si="1"/>
        <v>2.391</v>
      </c>
    </row>
    <row r="21" spans="1:7" ht="12.75">
      <c r="A21" s="217" t="s">
        <v>149</v>
      </c>
      <c r="B21" s="179" t="s">
        <v>150</v>
      </c>
      <c r="C21" s="40" t="s">
        <v>151</v>
      </c>
      <c r="D21" s="218" t="s">
        <v>103</v>
      </c>
      <c r="E21" s="189">
        <v>1</v>
      </c>
      <c r="F21" s="189" t="s">
        <v>152</v>
      </c>
      <c r="G21" s="220">
        <f t="shared" si="1"/>
        <v>49.44</v>
      </c>
    </row>
    <row r="22" spans="1:7" ht="12.75">
      <c r="A22" s="217"/>
      <c r="B22" s="179"/>
      <c r="C22" s="40"/>
      <c r="D22" s="218"/>
      <c r="E22" s="189"/>
      <c r="F22" s="189"/>
      <c r="G22" s="189"/>
    </row>
    <row r="23" spans="1:7" ht="12.75">
      <c r="A23" s="222" t="s">
        <v>55</v>
      </c>
      <c r="B23" s="223"/>
      <c r="C23" s="223"/>
      <c r="D23" s="223"/>
      <c r="E23" s="223"/>
      <c r="F23" s="224"/>
      <c r="G23" s="189">
        <f>SUM(G4:G21)</f>
        <v>798.49144</v>
      </c>
    </row>
    <row r="27" spans="1:7" ht="31.5" customHeight="1">
      <c r="A27" s="212" t="s">
        <v>176</v>
      </c>
      <c r="B27" s="213"/>
      <c r="C27" s="212" t="s">
        <v>175</v>
      </c>
      <c r="D27" s="214"/>
      <c r="E27" s="214"/>
      <c r="F27" s="213"/>
      <c r="G27" s="215" t="s">
        <v>157</v>
      </c>
    </row>
    <row r="28" spans="1:7" ht="25.5">
      <c r="A28" s="216" t="s">
        <v>49</v>
      </c>
      <c r="B28" s="168" t="s">
        <v>225</v>
      </c>
      <c r="C28" s="168" t="s">
        <v>51</v>
      </c>
      <c r="D28" s="168" t="s">
        <v>114</v>
      </c>
      <c r="E28" s="168" t="s">
        <v>53</v>
      </c>
      <c r="F28" s="168" t="s">
        <v>52</v>
      </c>
      <c r="G28" s="168" t="s">
        <v>55</v>
      </c>
    </row>
    <row r="29" spans="1:7" ht="12.75">
      <c r="A29" s="217"/>
      <c r="B29" s="179"/>
      <c r="C29" s="40"/>
      <c r="D29" s="218"/>
      <c r="E29" s="189"/>
      <c r="F29" s="189"/>
      <c r="G29" s="189"/>
    </row>
    <row r="30" spans="1:7" ht="45">
      <c r="A30" s="217" t="s">
        <v>115</v>
      </c>
      <c r="B30" s="179">
        <v>5678</v>
      </c>
      <c r="C30" s="43" t="s">
        <v>171</v>
      </c>
      <c r="D30" s="219" t="s">
        <v>172</v>
      </c>
      <c r="E30" s="182">
        <v>0.05</v>
      </c>
      <c r="F30" s="182" t="s">
        <v>226</v>
      </c>
      <c r="G30" s="182">
        <f>F30*E30</f>
        <v>4.6995</v>
      </c>
    </row>
    <row r="31" spans="1:7" ht="12.75">
      <c r="A31" s="217" t="s">
        <v>117</v>
      </c>
      <c r="B31" s="179">
        <v>88316</v>
      </c>
      <c r="C31" s="43" t="s">
        <v>173</v>
      </c>
      <c r="D31" s="219" t="s">
        <v>144</v>
      </c>
      <c r="E31" s="182">
        <v>0.1</v>
      </c>
      <c r="F31" s="182" t="s">
        <v>227</v>
      </c>
      <c r="G31" s="182">
        <f>F31*E31</f>
        <v>1.67</v>
      </c>
    </row>
    <row r="32" spans="1:7" ht="22.5">
      <c r="A32" s="217" t="s">
        <v>119</v>
      </c>
      <c r="B32" s="179">
        <v>95303</v>
      </c>
      <c r="C32" s="43" t="s">
        <v>174</v>
      </c>
      <c r="D32" s="219" t="s">
        <v>102</v>
      </c>
      <c r="E32" s="182">
        <v>0.01</v>
      </c>
      <c r="F32" s="182" t="s">
        <v>228</v>
      </c>
      <c r="G32" s="182">
        <f>F32*E32</f>
        <v>0.0094</v>
      </c>
    </row>
    <row r="33" spans="1:7" ht="12.75">
      <c r="A33" s="217"/>
      <c r="B33" s="179"/>
      <c r="C33" s="43"/>
      <c r="D33" s="219"/>
      <c r="E33" s="220"/>
      <c r="F33" s="220"/>
      <c r="G33" s="220"/>
    </row>
    <row r="34" spans="1:7" ht="12.75">
      <c r="A34" s="217"/>
      <c r="B34" s="179"/>
      <c r="C34" s="40"/>
      <c r="D34" s="218"/>
      <c r="E34" s="189"/>
      <c r="F34" s="189"/>
      <c r="G34" s="220"/>
    </row>
    <row r="35" spans="1:7" ht="12.75">
      <c r="A35" s="217"/>
      <c r="B35" s="179"/>
      <c r="C35" s="40"/>
      <c r="D35" s="218"/>
      <c r="E35" s="189"/>
      <c r="F35" s="189"/>
      <c r="G35" s="220"/>
    </row>
    <row r="36" spans="1:7" ht="12.75">
      <c r="A36" s="217"/>
      <c r="B36" s="179"/>
      <c r="C36" s="40"/>
      <c r="D36" s="218"/>
      <c r="E36" s="189"/>
      <c r="F36" s="189"/>
      <c r="G36" s="189"/>
    </row>
    <row r="37" spans="1:7" ht="12.75">
      <c r="A37" s="222" t="s">
        <v>55</v>
      </c>
      <c r="B37" s="223"/>
      <c r="C37" s="223"/>
      <c r="D37" s="223"/>
      <c r="E37" s="223"/>
      <c r="F37" s="224"/>
      <c r="G37" s="189">
        <f>SUM(G30:G35)</f>
        <v>6.3789</v>
      </c>
    </row>
    <row r="43" spans="1:7" ht="44.25" customHeight="1">
      <c r="A43" s="212" t="s">
        <v>177</v>
      </c>
      <c r="B43" s="213"/>
      <c r="C43" s="212" t="s">
        <v>222</v>
      </c>
      <c r="D43" s="214"/>
      <c r="E43" s="214"/>
      <c r="F43" s="213"/>
      <c r="G43" s="215" t="s">
        <v>103</v>
      </c>
    </row>
    <row r="44" spans="1:7" ht="25.5">
      <c r="A44" s="216" t="s">
        <v>49</v>
      </c>
      <c r="B44" s="168" t="s">
        <v>225</v>
      </c>
      <c r="C44" s="168" t="s">
        <v>51</v>
      </c>
      <c r="D44" s="168" t="s">
        <v>114</v>
      </c>
      <c r="E44" s="168" t="s">
        <v>53</v>
      </c>
      <c r="F44" s="168" t="s">
        <v>52</v>
      </c>
      <c r="G44" s="168" t="s">
        <v>55</v>
      </c>
    </row>
    <row r="45" spans="1:7" ht="12.75">
      <c r="A45" s="217"/>
      <c r="B45" s="179"/>
      <c r="C45" s="40"/>
      <c r="D45" s="218"/>
      <c r="E45" s="189"/>
      <c r="F45" s="189"/>
      <c r="G45" s="189"/>
    </row>
    <row r="46" spans="1:7" ht="33.75">
      <c r="A46" s="217"/>
      <c r="B46" s="179">
        <v>1518</v>
      </c>
      <c r="C46" s="43" t="s">
        <v>178</v>
      </c>
      <c r="D46" s="219" t="s">
        <v>185</v>
      </c>
      <c r="E46" s="182">
        <v>2.5548</v>
      </c>
      <c r="F46" s="182">
        <v>304.5</v>
      </c>
      <c r="G46" s="182">
        <f aca="true" t="shared" si="2" ref="G46:G52">F46*E46</f>
        <v>777.9366</v>
      </c>
    </row>
    <row r="47" spans="1:7" ht="33.75">
      <c r="A47" s="217"/>
      <c r="B47" s="179">
        <v>5835</v>
      </c>
      <c r="C47" s="43" t="s">
        <v>179</v>
      </c>
      <c r="D47" s="219" t="s">
        <v>172</v>
      </c>
      <c r="E47" s="182">
        <v>0.058</v>
      </c>
      <c r="F47" s="182" t="s">
        <v>224</v>
      </c>
      <c r="G47" s="182">
        <f t="shared" si="2"/>
        <v>12.62834</v>
      </c>
    </row>
    <row r="48" spans="1:7" ht="12.75">
      <c r="A48" s="217"/>
      <c r="B48" s="179">
        <v>88314</v>
      </c>
      <c r="C48" s="43" t="s">
        <v>180</v>
      </c>
      <c r="D48" s="219" t="s">
        <v>144</v>
      </c>
      <c r="E48" s="182">
        <v>1.4126</v>
      </c>
      <c r="F48" s="182">
        <v>15.93</v>
      </c>
      <c r="G48" s="182">
        <f t="shared" si="2"/>
        <v>22.502718</v>
      </c>
    </row>
    <row r="49" spans="1:7" ht="45">
      <c r="A49" s="217"/>
      <c r="B49" s="179">
        <v>91386</v>
      </c>
      <c r="C49" s="43" t="s">
        <v>181</v>
      </c>
      <c r="D49" s="219" t="s">
        <v>172</v>
      </c>
      <c r="E49" s="182">
        <v>0.058</v>
      </c>
      <c r="F49" s="182">
        <v>159.8</v>
      </c>
      <c r="G49" s="182">
        <f t="shared" si="2"/>
        <v>9.268400000000002</v>
      </c>
    </row>
    <row r="50" spans="1:7" ht="33.75">
      <c r="A50" s="217"/>
      <c r="B50" s="179">
        <v>95631</v>
      </c>
      <c r="C50" s="43" t="s">
        <v>182</v>
      </c>
      <c r="D50" s="219" t="s">
        <v>172</v>
      </c>
      <c r="E50" s="182">
        <v>0.0951</v>
      </c>
      <c r="F50" s="182">
        <v>128.12</v>
      </c>
      <c r="G50" s="182">
        <f t="shared" si="2"/>
        <v>12.184212</v>
      </c>
    </row>
    <row r="51" spans="1:7" ht="22.5">
      <c r="A51" s="217"/>
      <c r="B51" s="179">
        <v>96157</v>
      </c>
      <c r="C51" s="43" t="s">
        <v>183</v>
      </c>
      <c r="D51" s="219" t="s">
        <v>172</v>
      </c>
      <c r="E51" s="182">
        <v>0.0427</v>
      </c>
      <c r="F51" s="182">
        <v>79.21</v>
      </c>
      <c r="G51" s="182">
        <f t="shared" si="2"/>
        <v>3.3822669999999997</v>
      </c>
    </row>
    <row r="52" spans="1:7" ht="33.75">
      <c r="A52" s="217"/>
      <c r="B52" s="179">
        <v>96463</v>
      </c>
      <c r="C52" s="43" t="s">
        <v>184</v>
      </c>
      <c r="D52" s="219" t="s">
        <v>172</v>
      </c>
      <c r="E52" s="182">
        <v>0.0495</v>
      </c>
      <c r="F52" s="182">
        <v>127.63</v>
      </c>
      <c r="G52" s="182">
        <f t="shared" si="2"/>
        <v>6.317685</v>
      </c>
    </row>
    <row r="53" spans="1:7" ht="12.75">
      <c r="A53" s="217"/>
      <c r="B53" s="179"/>
      <c r="C53" s="40"/>
      <c r="D53" s="218"/>
      <c r="E53" s="189"/>
      <c r="F53" s="189"/>
      <c r="G53" s="189"/>
    </row>
    <row r="54" spans="1:7" ht="12.75">
      <c r="A54" s="222" t="s">
        <v>55</v>
      </c>
      <c r="B54" s="223"/>
      <c r="C54" s="223"/>
      <c r="D54" s="223"/>
      <c r="E54" s="223"/>
      <c r="F54" s="224"/>
      <c r="G54" s="189">
        <f>SUM(G46:G52)</f>
        <v>844.2202219999999</v>
      </c>
    </row>
    <row r="57" spans="1:7" ht="50.25" customHeight="1">
      <c r="A57" s="212" t="s">
        <v>187</v>
      </c>
      <c r="B57" s="213"/>
      <c r="C57" s="212" t="s">
        <v>211</v>
      </c>
      <c r="D57" s="214"/>
      <c r="E57" s="214"/>
      <c r="F57" s="213"/>
      <c r="G57" s="215" t="s">
        <v>0</v>
      </c>
    </row>
    <row r="58" spans="1:7" ht="25.5">
      <c r="A58" s="216" t="s">
        <v>49</v>
      </c>
      <c r="B58" s="168" t="s">
        <v>225</v>
      </c>
      <c r="C58" s="168" t="s">
        <v>51</v>
      </c>
      <c r="D58" s="168" t="s">
        <v>114</v>
      </c>
      <c r="E58" s="168" t="s">
        <v>53</v>
      </c>
      <c r="F58" s="168" t="s">
        <v>52</v>
      </c>
      <c r="G58" s="168" t="s">
        <v>55</v>
      </c>
    </row>
    <row r="59" spans="1:7" ht="12.75">
      <c r="A59" s="217"/>
      <c r="B59" s="179"/>
      <c r="C59" s="40"/>
      <c r="D59" s="218"/>
      <c r="E59" s="189"/>
      <c r="F59" s="189"/>
      <c r="G59" s="189"/>
    </row>
    <row r="60" spans="1:7" ht="22.5">
      <c r="A60" s="217"/>
      <c r="B60" s="179">
        <v>370</v>
      </c>
      <c r="C60" s="43" t="s">
        <v>188</v>
      </c>
      <c r="D60" s="219" t="s">
        <v>193</v>
      </c>
      <c r="E60" s="182">
        <v>0.01</v>
      </c>
      <c r="F60" s="182">
        <v>54</v>
      </c>
      <c r="G60" s="182">
        <f aca="true" t="shared" si="3" ref="G60:G66">F60*E60</f>
        <v>0.54</v>
      </c>
    </row>
    <row r="61" spans="1:7" ht="12.75">
      <c r="A61" s="217"/>
      <c r="B61" s="179">
        <v>4741</v>
      </c>
      <c r="C61" s="43" t="s">
        <v>189</v>
      </c>
      <c r="D61" s="219" t="s">
        <v>193</v>
      </c>
      <c r="E61" s="182">
        <v>0.05</v>
      </c>
      <c r="F61" s="182" t="s">
        <v>219</v>
      </c>
      <c r="G61" s="182">
        <f t="shared" si="3"/>
        <v>2.1</v>
      </c>
    </row>
    <row r="62" spans="1:7" ht="12.75">
      <c r="A62" s="217"/>
      <c r="B62" s="179">
        <v>36178</v>
      </c>
      <c r="C62" s="43" t="s">
        <v>212</v>
      </c>
      <c r="D62" s="219" t="s">
        <v>153</v>
      </c>
      <c r="E62" s="182">
        <v>6.25</v>
      </c>
      <c r="F62" s="182" t="s">
        <v>194</v>
      </c>
      <c r="G62" s="182">
        <f t="shared" si="3"/>
        <v>44.875</v>
      </c>
    </row>
    <row r="63" spans="1:7" ht="12.75">
      <c r="A63" s="217"/>
      <c r="B63" s="179">
        <v>88260</v>
      </c>
      <c r="C63" s="43" t="s">
        <v>190</v>
      </c>
      <c r="D63" s="219" t="s">
        <v>144</v>
      </c>
      <c r="E63" s="182">
        <v>0.3975</v>
      </c>
      <c r="F63" s="182">
        <v>19.03</v>
      </c>
      <c r="G63" s="182">
        <f t="shared" si="3"/>
        <v>7.564425000000001</v>
      </c>
    </row>
    <row r="64" spans="1:7" ht="12.75">
      <c r="A64" s="217"/>
      <c r="B64" s="179">
        <v>88316</v>
      </c>
      <c r="C64" s="43" t="s">
        <v>173</v>
      </c>
      <c r="D64" s="219" t="s">
        <v>144</v>
      </c>
      <c r="E64" s="182">
        <v>0.3975</v>
      </c>
      <c r="F64" s="182">
        <v>16.7</v>
      </c>
      <c r="G64" s="182">
        <f t="shared" si="3"/>
        <v>6.63825</v>
      </c>
    </row>
    <row r="65" spans="1:7" ht="33.75">
      <c r="A65" s="217"/>
      <c r="B65" s="179">
        <v>91277</v>
      </c>
      <c r="C65" s="43" t="s">
        <v>191</v>
      </c>
      <c r="D65" s="219" t="s">
        <v>172</v>
      </c>
      <c r="E65" s="182">
        <v>0.0041</v>
      </c>
      <c r="F65" s="182">
        <v>4.28</v>
      </c>
      <c r="G65" s="182">
        <f t="shared" si="3"/>
        <v>0.017548</v>
      </c>
    </row>
    <row r="66" spans="1:7" ht="45">
      <c r="A66" s="217"/>
      <c r="B66" s="179">
        <v>91283</v>
      </c>
      <c r="C66" s="43" t="s">
        <v>192</v>
      </c>
      <c r="D66" s="219" t="s">
        <v>172</v>
      </c>
      <c r="E66" s="182">
        <v>0.0483</v>
      </c>
      <c r="F66" s="182">
        <v>9.51</v>
      </c>
      <c r="G66" s="182">
        <f t="shared" si="3"/>
        <v>0.459333</v>
      </c>
    </row>
    <row r="67" spans="1:7" ht="12.75">
      <c r="A67" s="217"/>
      <c r="B67" s="179"/>
      <c r="C67" s="43"/>
      <c r="D67" s="219"/>
      <c r="E67" s="182"/>
      <c r="F67" s="182"/>
      <c r="G67" s="182"/>
    </row>
    <row r="68" spans="1:7" ht="12.75">
      <c r="A68" s="217"/>
      <c r="B68" s="179"/>
      <c r="C68" s="43"/>
      <c r="D68" s="219"/>
      <c r="E68" s="182"/>
      <c r="F68" s="182"/>
      <c r="G68" s="182"/>
    </row>
    <row r="69" spans="1:7" ht="12.75">
      <c r="A69" s="217"/>
      <c r="B69" s="179"/>
      <c r="C69" s="40"/>
      <c r="D69" s="218"/>
      <c r="E69" s="189"/>
      <c r="F69" s="189"/>
      <c r="G69" s="189"/>
    </row>
    <row r="70" spans="1:7" ht="12.75">
      <c r="A70" s="222" t="s">
        <v>55</v>
      </c>
      <c r="B70" s="223"/>
      <c r="C70" s="223"/>
      <c r="D70" s="223"/>
      <c r="E70" s="223"/>
      <c r="F70" s="224"/>
      <c r="G70" s="189">
        <f>SUM(G60:G66)</f>
        <v>62.194556</v>
      </c>
    </row>
    <row r="73" spans="1:7" ht="27.75" customHeight="1">
      <c r="A73" s="212" t="s">
        <v>197</v>
      </c>
      <c r="B73" s="213"/>
      <c r="C73" s="212" t="s">
        <v>201</v>
      </c>
      <c r="D73" s="214"/>
      <c r="E73" s="214"/>
      <c r="F73" s="213"/>
      <c r="G73" s="215" t="s">
        <v>157</v>
      </c>
    </row>
    <row r="74" spans="1:7" ht="25.5">
      <c r="A74" s="216" t="s">
        <v>49</v>
      </c>
      <c r="B74" s="168" t="s">
        <v>225</v>
      </c>
      <c r="C74" s="168" t="s">
        <v>51</v>
      </c>
      <c r="D74" s="168" t="s">
        <v>114</v>
      </c>
      <c r="E74" s="168" t="s">
        <v>53</v>
      </c>
      <c r="F74" s="168" t="s">
        <v>52</v>
      </c>
      <c r="G74" s="168" t="s">
        <v>55</v>
      </c>
    </row>
    <row r="75" spans="1:7" ht="22.5">
      <c r="A75" s="217"/>
      <c r="B75" s="179">
        <v>92267</v>
      </c>
      <c r="C75" s="40" t="s">
        <v>200</v>
      </c>
      <c r="D75" s="218" t="s">
        <v>0</v>
      </c>
      <c r="E75" s="182">
        <v>0.4</v>
      </c>
      <c r="F75" s="182" t="s">
        <v>198</v>
      </c>
      <c r="G75" s="182">
        <f>F75*E75</f>
        <v>9.424</v>
      </c>
    </row>
    <row r="76" spans="1:7" ht="22.5">
      <c r="A76" s="217"/>
      <c r="B76" s="179">
        <v>94963</v>
      </c>
      <c r="C76" s="43" t="s">
        <v>199</v>
      </c>
      <c r="D76" s="219" t="s">
        <v>103</v>
      </c>
      <c r="E76" s="182">
        <f>0.1*0.2*1</f>
        <v>0.020000000000000004</v>
      </c>
      <c r="F76" s="182">
        <v>255.32</v>
      </c>
      <c r="G76" s="182">
        <f>F76*E76</f>
        <v>5.106400000000001</v>
      </c>
    </row>
    <row r="77" spans="1:7" ht="12.75">
      <c r="A77" s="217"/>
      <c r="B77" s="179"/>
      <c r="C77" s="43"/>
      <c r="D77" s="219"/>
      <c r="E77" s="182"/>
      <c r="F77" s="182"/>
      <c r="G77" s="182"/>
    </row>
    <row r="78" spans="1:7" ht="12.75">
      <c r="A78" s="217"/>
      <c r="B78" s="179"/>
      <c r="C78" s="43"/>
      <c r="D78" s="219"/>
      <c r="E78" s="182"/>
      <c r="F78" s="182"/>
      <c r="G78" s="182"/>
    </row>
    <row r="79" spans="1:7" ht="12.75">
      <c r="A79" s="217"/>
      <c r="B79" s="179"/>
      <c r="C79" s="43"/>
      <c r="D79" s="219"/>
      <c r="E79" s="182"/>
      <c r="F79" s="182"/>
      <c r="G79" s="182"/>
    </row>
    <row r="80" spans="1:7" ht="12.75">
      <c r="A80" s="217"/>
      <c r="B80" s="179"/>
      <c r="C80" s="40"/>
      <c r="D80" s="218"/>
      <c r="E80" s="189"/>
      <c r="F80" s="189"/>
      <c r="G80" s="189"/>
    </row>
    <row r="81" spans="1:7" ht="12.75">
      <c r="A81" s="222" t="s">
        <v>55</v>
      </c>
      <c r="B81" s="223"/>
      <c r="C81" s="223"/>
      <c r="D81" s="223"/>
      <c r="E81" s="223"/>
      <c r="F81" s="224"/>
      <c r="G81" s="189">
        <f>SUM(G75:G77)</f>
        <v>14.5304</v>
      </c>
    </row>
  </sheetData>
  <sheetProtection password="C637" sheet="1" selectLockedCells="1"/>
  <mergeCells count="15">
    <mergeCell ref="A43:B43"/>
    <mergeCell ref="C43:F43"/>
    <mergeCell ref="A54:F54"/>
    <mergeCell ref="A1:B1"/>
    <mergeCell ref="C1:F1"/>
    <mergeCell ref="A23:F23"/>
    <mergeCell ref="A27:B27"/>
    <mergeCell ref="C27:F27"/>
    <mergeCell ref="A37:F37"/>
    <mergeCell ref="A57:B57"/>
    <mergeCell ref="C57:F57"/>
    <mergeCell ref="A70:F70"/>
    <mergeCell ref="A73:B73"/>
    <mergeCell ref="C73:F73"/>
    <mergeCell ref="A81:F81"/>
  </mergeCells>
  <conditionalFormatting sqref="C22 C4 C34:C35 C60:C69 C76:C80">
    <cfRule type="expression" priority="100" dxfId="157" stopIfTrue="1">
      <formula>composiçoes!#REF!=1</formula>
    </cfRule>
    <cfRule type="expression" priority="101" dxfId="158" stopIfTrue="1">
      <formula>composiçoes!#REF!=2</formula>
    </cfRule>
    <cfRule type="expression" priority="102" dxfId="159" stopIfTrue="1">
      <formula>composiçoes!#REF!=3</formula>
    </cfRule>
  </conditionalFormatting>
  <conditionalFormatting sqref="C8:C9">
    <cfRule type="expression" priority="97" dxfId="157" stopIfTrue="1">
      <formula>composiçoes!#REF!=1</formula>
    </cfRule>
    <cfRule type="expression" priority="98" dxfId="158" stopIfTrue="1">
      <formula>composiçoes!#REF!=2</formula>
    </cfRule>
    <cfRule type="expression" priority="99" dxfId="159" stopIfTrue="1">
      <formula>composiçoes!#REF!=3</formula>
    </cfRule>
  </conditionalFormatting>
  <conditionalFormatting sqref="C16:C21">
    <cfRule type="expression" priority="94" dxfId="157" stopIfTrue="1">
      <formula>composiçoes!#REF!=1</formula>
    </cfRule>
    <cfRule type="expression" priority="95" dxfId="158" stopIfTrue="1">
      <formula>composiçoes!#REF!=2</formula>
    </cfRule>
    <cfRule type="expression" priority="96" dxfId="159" stopIfTrue="1">
      <formula>composiçoes!#REF!=3</formula>
    </cfRule>
  </conditionalFormatting>
  <conditionalFormatting sqref="C3">
    <cfRule type="expression" priority="91" dxfId="157" stopIfTrue="1">
      <formula>composiçoes!#REF!=1</formula>
    </cfRule>
    <cfRule type="expression" priority="92" dxfId="158" stopIfTrue="1">
      <formula>composiçoes!#REF!=2</formula>
    </cfRule>
    <cfRule type="expression" priority="93" dxfId="159" stopIfTrue="1">
      <formula>composiçoes!#REF!=3</formula>
    </cfRule>
  </conditionalFormatting>
  <conditionalFormatting sqref="C5">
    <cfRule type="expression" priority="88" dxfId="157" stopIfTrue="1">
      <formula>composiçoes!#REF!=1</formula>
    </cfRule>
    <cfRule type="expression" priority="89" dxfId="158" stopIfTrue="1">
      <formula>composiçoes!#REF!=2</formula>
    </cfRule>
    <cfRule type="expression" priority="90" dxfId="159" stopIfTrue="1">
      <formula>composiçoes!#REF!=3</formula>
    </cfRule>
  </conditionalFormatting>
  <conditionalFormatting sqref="C6">
    <cfRule type="expression" priority="85" dxfId="157" stopIfTrue="1">
      <formula>composiçoes!#REF!=1</formula>
    </cfRule>
    <cfRule type="expression" priority="86" dxfId="158" stopIfTrue="1">
      <formula>composiçoes!#REF!=2</formula>
    </cfRule>
    <cfRule type="expression" priority="87" dxfId="159" stopIfTrue="1">
      <formula>composiçoes!#REF!=3</formula>
    </cfRule>
  </conditionalFormatting>
  <conditionalFormatting sqref="C7">
    <cfRule type="expression" priority="82" dxfId="157" stopIfTrue="1">
      <formula>composiçoes!#REF!=1</formula>
    </cfRule>
    <cfRule type="expression" priority="83" dxfId="158" stopIfTrue="1">
      <formula>composiçoes!#REF!=2</formula>
    </cfRule>
    <cfRule type="expression" priority="84" dxfId="159" stopIfTrue="1">
      <formula>composiçoes!#REF!=3</formula>
    </cfRule>
  </conditionalFormatting>
  <conditionalFormatting sqref="C10">
    <cfRule type="expression" priority="79" dxfId="157" stopIfTrue="1">
      <formula>composiçoes!#REF!=1</formula>
    </cfRule>
    <cfRule type="expression" priority="80" dxfId="158" stopIfTrue="1">
      <formula>composiçoes!#REF!=2</formula>
    </cfRule>
    <cfRule type="expression" priority="81" dxfId="159" stopIfTrue="1">
      <formula>composiçoes!#REF!=3</formula>
    </cfRule>
  </conditionalFormatting>
  <conditionalFormatting sqref="C13">
    <cfRule type="expression" priority="76" dxfId="157" stopIfTrue="1">
      <formula>composiçoes!#REF!=1</formula>
    </cfRule>
    <cfRule type="expression" priority="77" dxfId="158" stopIfTrue="1">
      <formula>composiçoes!#REF!=2</formula>
    </cfRule>
    <cfRule type="expression" priority="78" dxfId="159" stopIfTrue="1">
      <formula>composiçoes!#REF!=3</formula>
    </cfRule>
  </conditionalFormatting>
  <conditionalFormatting sqref="C11">
    <cfRule type="expression" priority="73" dxfId="157" stopIfTrue="1">
      <formula>composiçoes!#REF!=1</formula>
    </cfRule>
    <cfRule type="expression" priority="74" dxfId="158" stopIfTrue="1">
      <formula>composiçoes!#REF!=2</formula>
    </cfRule>
    <cfRule type="expression" priority="75" dxfId="159" stopIfTrue="1">
      <formula>composiçoes!#REF!=3</formula>
    </cfRule>
  </conditionalFormatting>
  <conditionalFormatting sqref="C14:C15">
    <cfRule type="expression" priority="70" dxfId="157" stopIfTrue="1">
      <formula>composiçoes!#REF!=1</formula>
    </cfRule>
    <cfRule type="expression" priority="71" dxfId="158" stopIfTrue="1">
      <formula>composiçoes!#REF!=2</formula>
    </cfRule>
    <cfRule type="expression" priority="72" dxfId="159" stopIfTrue="1">
      <formula>composiçoes!#REF!=3</formula>
    </cfRule>
  </conditionalFormatting>
  <conditionalFormatting sqref="C12">
    <cfRule type="expression" priority="67" dxfId="157" stopIfTrue="1">
      <formula>composiçoes!#REF!=1</formula>
    </cfRule>
    <cfRule type="expression" priority="68" dxfId="158" stopIfTrue="1">
      <formula>composiçoes!#REF!=2</formula>
    </cfRule>
    <cfRule type="expression" priority="69" dxfId="159" stopIfTrue="1">
      <formula>composiçoes!#REF!=3</formula>
    </cfRule>
  </conditionalFormatting>
  <conditionalFormatting sqref="C36 C30">
    <cfRule type="expression" priority="64" dxfId="157" stopIfTrue="1">
      <formula>composiçoes!#REF!=1</formula>
    </cfRule>
    <cfRule type="expression" priority="65" dxfId="158" stopIfTrue="1">
      <formula>composiçoes!#REF!=2</formula>
    </cfRule>
    <cfRule type="expression" priority="66" dxfId="159" stopIfTrue="1">
      <formula>composiçoes!#REF!=3</formula>
    </cfRule>
  </conditionalFormatting>
  <conditionalFormatting sqref="C29">
    <cfRule type="expression" priority="55" dxfId="157" stopIfTrue="1">
      <formula>composiçoes!#REF!=1</formula>
    </cfRule>
    <cfRule type="expression" priority="56" dxfId="158" stopIfTrue="1">
      <formula>composiçoes!#REF!=2</formula>
    </cfRule>
    <cfRule type="expression" priority="57" dxfId="159" stopIfTrue="1">
      <formula>composiçoes!#REF!=3</formula>
    </cfRule>
  </conditionalFormatting>
  <conditionalFormatting sqref="C31">
    <cfRule type="expression" priority="52" dxfId="157" stopIfTrue="1">
      <formula>composiçoes!#REF!=1</formula>
    </cfRule>
    <cfRule type="expression" priority="53" dxfId="158" stopIfTrue="1">
      <formula>composiçoes!#REF!=2</formula>
    </cfRule>
    <cfRule type="expression" priority="54" dxfId="159" stopIfTrue="1">
      <formula>composiçoes!#REF!=3</formula>
    </cfRule>
  </conditionalFormatting>
  <conditionalFormatting sqref="C32">
    <cfRule type="expression" priority="49" dxfId="157" stopIfTrue="1">
      <formula>composiçoes!#REF!=1</formula>
    </cfRule>
    <cfRule type="expression" priority="50" dxfId="158" stopIfTrue="1">
      <formula>composiçoes!#REF!=2</formula>
    </cfRule>
    <cfRule type="expression" priority="51" dxfId="159" stopIfTrue="1">
      <formula>composiçoes!#REF!=3</formula>
    </cfRule>
  </conditionalFormatting>
  <conditionalFormatting sqref="C33">
    <cfRule type="expression" priority="46" dxfId="157" stopIfTrue="1">
      <formula>composiçoes!#REF!=1</formula>
    </cfRule>
    <cfRule type="expression" priority="47" dxfId="158" stopIfTrue="1">
      <formula>composiçoes!#REF!=2</formula>
    </cfRule>
    <cfRule type="expression" priority="48" dxfId="159" stopIfTrue="1">
      <formula>composiçoes!#REF!=3</formula>
    </cfRule>
  </conditionalFormatting>
  <conditionalFormatting sqref="C46:C53">
    <cfRule type="expression" priority="25" dxfId="157" stopIfTrue="1">
      <formula>composiçoes!#REF!=1</formula>
    </cfRule>
    <cfRule type="expression" priority="26" dxfId="158" stopIfTrue="1">
      <formula>composiçoes!#REF!=2</formula>
    </cfRule>
    <cfRule type="expression" priority="27" dxfId="159" stopIfTrue="1">
      <formula>composiçoes!#REF!=3</formula>
    </cfRule>
  </conditionalFormatting>
  <conditionalFormatting sqref="C45">
    <cfRule type="expression" priority="22" dxfId="157" stopIfTrue="1">
      <formula>composiçoes!#REF!=1</formula>
    </cfRule>
    <cfRule type="expression" priority="23" dxfId="158" stopIfTrue="1">
      <formula>composiçoes!#REF!=2</formula>
    </cfRule>
    <cfRule type="expression" priority="24" dxfId="159" stopIfTrue="1">
      <formula>composiçoes!#REF!=3</formula>
    </cfRule>
  </conditionalFormatting>
  <conditionalFormatting sqref="C59">
    <cfRule type="expression" priority="7" dxfId="157" stopIfTrue="1">
      <formula>composiçoes!#REF!=1</formula>
    </cfRule>
    <cfRule type="expression" priority="8" dxfId="158" stopIfTrue="1">
      <formula>composiçoes!#REF!=2</formula>
    </cfRule>
    <cfRule type="expression" priority="9" dxfId="159" stopIfTrue="1">
      <formula>composiçoes!#REF!=3</formula>
    </cfRule>
  </conditionalFormatting>
  <conditionalFormatting sqref="C75">
    <cfRule type="expression" priority="1" dxfId="157" stopIfTrue="1">
      <formula>composiçoes!#REF!=1</formula>
    </cfRule>
    <cfRule type="expression" priority="2" dxfId="158" stopIfTrue="1">
      <formula>composiçoes!#REF!=2</formula>
    </cfRule>
    <cfRule type="expression" priority="3" dxfId="159" stopIfTrue="1">
      <formula>composiçoes!#REF!=3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2019-04-15T11:54:22Z</cp:lastPrinted>
  <dcterms:created xsi:type="dcterms:W3CDTF">2006-10-10T19:21:35Z</dcterms:created>
  <dcterms:modified xsi:type="dcterms:W3CDTF">2019-04-15T11:58:04Z</dcterms:modified>
  <cp:category/>
  <cp:version/>
  <cp:contentType/>
  <cp:contentStatus/>
</cp:coreProperties>
</file>