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  <sheet name="COMPOSIÇÕES" sheetId="6" state="hidden" r:id="rId6"/>
  </sheets>
  <definedNames>
    <definedName name="_xlnm.Print_Area" localSheetId="4">'CRON'!$A$2:$P$53</definedName>
    <definedName name="_xlnm.Print_Area" localSheetId="3">'CRONO MORADIAS 08-08-07'!$A$1:$P$36</definedName>
    <definedName name="_xlnm.Print_Area" localSheetId="2">'Orçamento'!$A$2:$H$119</definedName>
    <definedName name="_xlnm.Print_Area" localSheetId="0">'P. BDI'!$A$2:$F$52</definedName>
    <definedName name="_xlnm.Print_Area" localSheetId="1">'QCI'!$A$2:$H$59</definedName>
  </definedNames>
  <calcPr fullCalcOnLoad="1"/>
</workbook>
</file>

<file path=xl/comments1.xml><?xml version="1.0" encoding="utf-8"?>
<comments xmlns="http://schemas.openxmlformats.org/spreadsheetml/2006/main">
  <authors>
    <author>FABIANO TOSCAN</author>
  </authors>
  <commentList>
    <comment ref="F19" authorId="0">
      <text>
        <r>
          <rPr>
            <b/>
            <sz val="9"/>
            <rFont val="Segoe UI"/>
            <family val="2"/>
          </rPr>
          <t xml:space="preserve">Hugo. H. Leonardi:
</t>
        </r>
        <r>
          <rPr>
            <sz val="9"/>
            <rFont val="Segoe UI"/>
            <family val="2"/>
          </rPr>
          <t xml:space="preserve">Não Reduzir 
</t>
        </r>
      </text>
    </comment>
    <comment ref="D18" authorId="0">
      <text>
        <r>
          <rPr>
            <b/>
            <sz val="9"/>
            <rFont val="Segoe UI"/>
            <family val="2"/>
          </rPr>
          <t xml:space="preserve">Hugo. H. Leonardi:
</t>
        </r>
        <r>
          <rPr>
            <sz val="9"/>
            <rFont val="Segoe UI"/>
            <family val="2"/>
          </rPr>
          <t>Em Caso de "Sem Desoneração" apagar o "x"</t>
        </r>
      </text>
    </comment>
    <comment ref="F23" authorId="0">
      <text>
        <r>
          <rPr>
            <b/>
            <sz val="9"/>
            <rFont val="Segoe UI"/>
            <family val="2"/>
          </rPr>
          <t xml:space="preserve">Hugo. H. Leonardi:
</t>
        </r>
        <r>
          <rPr>
            <sz val="9"/>
            <rFont val="Segoe UI"/>
            <family val="2"/>
          </rPr>
          <t>Preencher dentro dos intervalos propostos</t>
        </r>
      </text>
    </comment>
  </commentList>
</comments>
</file>

<file path=xl/comments2.xml><?xml version="1.0" encoding="utf-8"?>
<comments xmlns="http://schemas.openxmlformats.org/spreadsheetml/2006/main">
  <authors>
    <author>FABIANO TOSCAN</author>
  </authors>
  <commentList>
    <comment ref="C13" authorId="0">
      <text>
        <r>
          <rPr>
            <b/>
            <sz val="9"/>
            <rFont val="Segoe UI"/>
            <family val="2"/>
          </rPr>
          <t xml:space="preserve">Hugo. H. Leonardi:
</t>
        </r>
        <r>
          <rPr>
            <sz val="9"/>
            <rFont val="Segoe UI"/>
            <family val="2"/>
          </rPr>
          <t>Preencher Manualmente com Duas Casas após a Virgula</t>
        </r>
      </text>
    </comment>
  </commentList>
</comments>
</file>

<file path=xl/comments3.xml><?xml version="1.0" encoding="utf-8"?>
<comments xmlns="http://schemas.openxmlformats.org/spreadsheetml/2006/main">
  <authors>
    <author>FABIANO TOSCAN</author>
  </authors>
  <commentList>
    <comment ref="C13" authorId="0">
      <text>
        <r>
          <rPr>
            <b/>
            <sz val="9"/>
            <rFont val="Segoe UI"/>
            <family val="2"/>
          </rPr>
          <t xml:space="preserve">Hugo. H. Leonardi:
</t>
        </r>
        <r>
          <rPr>
            <sz val="9"/>
            <rFont val="Segoe UI"/>
            <family val="2"/>
          </rPr>
          <t>Preencher Manualmente com Duas Casas após a Virgula</t>
        </r>
      </text>
    </comment>
    <comment ref="F15" authorId="0">
      <text>
        <r>
          <rPr>
            <b/>
            <sz val="9"/>
            <rFont val="Segoe UI"/>
            <family val="2"/>
          </rPr>
          <t xml:space="preserve">Hugo. H. Leonardi:
</t>
        </r>
        <r>
          <rPr>
            <sz val="9"/>
            <rFont val="Segoe UI"/>
            <family val="2"/>
          </rPr>
          <t>Preencher Manualmente esta Coluna com apenas duas casas após a Virgula</t>
        </r>
      </text>
    </comment>
  </commentList>
</comments>
</file>

<file path=xl/comments5.xml><?xml version="1.0" encoding="utf-8"?>
<comments xmlns="http://schemas.openxmlformats.org/spreadsheetml/2006/main">
  <authors>
    <author>FABIANO TOSCAN</author>
  </authors>
  <commentList>
    <comment ref="C13" authorId="0">
      <text>
        <r>
          <rPr>
            <b/>
            <sz val="9"/>
            <rFont val="Segoe UI"/>
            <family val="2"/>
          </rPr>
          <t xml:space="preserve">Hugo. H. Leonardi:
</t>
        </r>
        <r>
          <rPr>
            <sz val="9"/>
            <rFont val="Segoe UI"/>
            <family val="2"/>
          </rPr>
          <t>Preencher Manualmente com Duas Casas após a Virgula</t>
        </r>
      </text>
    </comment>
  </commentList>
</comments>
</file>

<file path=xl/sharedStrings.xml><?xml version="1.0" encoding="utf-8"?>
<sst xmlns="http://schemas.openxmlformats.org/spreadsheetml/2006/main" count="439" uniqueCount="267">
  <si>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</si>
  <si>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</si>
  <si>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</si>
  <si>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</si>
  <si>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</si>
  <si>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</si>
  <si>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</si>
  <si>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</si>
  <si>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</si>
  <si>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</si>
  <si>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</si>
  <si>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</si>
  <si>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</si>
  <si>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</si>
  <si>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</si>
  <si>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</si>
  <si>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</si>
  <si>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</si>
  <si>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</si>
  <si>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</si>
  <si>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</si>
  <si>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</si>
  <si>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</si>
  <si>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</si>
  <si>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</si>
  <si>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</si>
  <si>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</si>
  <si>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</si>
  <si>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</si>
  <si>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</si>
  <si>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</si>
  <si>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</si>
  <si>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</si>
  <si>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</si>
  <si>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</si>
  <si>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</si>
  <si>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</si>
  <si>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</si>
  <si>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</si>
  <si>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</si>
  <si>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</si>
  <si>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</si>
  <si>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</si>
  <si>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</si>
  <si>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</si>
  <si>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</si>
  <si>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</si>
  <si>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</si>
  <si>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</si>
  <si>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</si>
  <si>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</si>
  <si>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</si>
  <si>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</si>
  <si>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</si>
  <si>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</si>
  <si>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</si>
  <si>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</si>
  <si>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</si>
  <si>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</si>
  <si>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</si>
  <si>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</si>
  <si>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</si>
  <si>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</si>
  <si>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</si>
  <si>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</si>
  <si>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</si>
  <si>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</si>
  <si>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</si>
  <si>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</si>
  <si>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M3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</si>
  <si>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</si>
  <si>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</si>
  <si>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</si>
  <si>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</si>
  <si>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</si>
  <si>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</si>
  <si>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</si>
  <si>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</si>
  <si>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</si>
  <si>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</si>
  <si>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</si>
  <si>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</si>
  <si>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</si>
  <si>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</si>
  <si>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</si>
  <si>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</si>
  <si>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</si>
  <si>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</si>
  <si>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</si>
  <si>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</si>
  <si>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</si>
  <si>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</si>
  <si>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</si>
  <si>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</si>
  <si>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</si>
  <si>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</si>
  <si>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</si>
  <si>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</si>
  <si>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</si>
  <si>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</si>
  <si>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</si>
  <si>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</si>
  <si>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</si>
  <si>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</si>
  <si>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</si>
  <si>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</si>
  <si>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</si>
  <si>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</si>
  <si>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</si>
  <si>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</si>
  <si>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</si>
  <si>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</si>
  <si>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</si>
  <si>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</si>
  <si>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Carimbo e Assinatura CREA/CAU:</t>
  </si>
  <si>
    <t>N° Contrato de Repasse:</t>
  </si>
  <si>
    <t xml:space="preserve"> e que esta é a mais adequada para a Administração Pública.</t>
  </si>
  <si>
    <t>Declaro que a alternativa adotada é COM Desoneração</t>
  </si>
  <si>
    <t xml:space="preserve">BDI Adotado </t>
  </si>
  <si>
    <t>UND.</t>
  </si>
  <si>
    <t xml:space="preserve">VALOR UNIT </t>
  </si>
  <si>
    <t>Recursos proprios</t>
  </si>
  <si>
    <t>KG</t>
  </si>
  <si>
    <t>M</t>
  </si>
  <si>
    <t>Responsável Legal:</t>
  </si>
  <si>
    <t>1.1</t>
  </si>
  <si>
    <t>1.2</t>
  </si>
  <si>
    <t>SINAPI-I</t>
  </si>
  <si>
    <t>SINAPI</t>
  </si>
  <si>
    <t>88316</t>
  </si>
  <si>
    <t>H</t>
  </si>
  <si>
    <t>SERVENTE COM ENCARGOS COMPLEMENTARES</t>
  </si>
  <si>
    <t xml:space="preserve">M     </t>
  </si>
  <si>
    <t>SERVIÇOS PRELIMINARES</t>
  </si>
  <si>
    <t>ARMAÇÃO DE PILAR OU VIGA DE UMA ESTRUTURA CONVENCIONAL DE CONCRETO ARMADO EM UM EDIFÍCIO DE MÚLTIPLOS PAVIMENTOS UTILIZANDO AÇO CA-50 DE 10,0 MM - MONTAGEM. AF_12/2015</t>
  </si>
  <si>
    <t>ARMAÇÃO DE PILAR OU VIGA DE UMA ESTRUTURA CONVENCIONAL DE CONCRETO ARMADO EM UM EDIFÍCIO DE MÚLTIPLOS PAVIMENTOS UTILIZANDO AÇO CA-50 DE 12,5 MM - MONTAGEM. AF_12/2015</t>
  </si>
  <si>
    <t xml:space="preserve">KG    </t>
  </si>
  <si>
    <t>88239</t>
  </si>
  <si>
    <t>AJUDANTE DE CARPINTEIRO COM ENCARGOS COMPLEMENTARES</t>
  </si>
  <si>
    <t>88262</t>
  </si>
  <si>
    <t>CARPINTEIRO DE FORMAS COM ENCARGOS COMPLEMENTARES</t>
  </si>
  <si>
    <t xml:space="preserve">M2    </t>
  </si>
  <si>
    <t>Base de cálculo, respectiva alíquota do ISS:</t>
  </si>
  <si>
    <t>Construção de edifícios e estruturas:</t>
  </si>
  <si>
    <t>74209/001</t>
  </si>
  <si>
    <t>EXECUÇÃO DE SANITARIO E VESTIARIO EM CANTEIRO DE OBRA</t>
  </si>
  <si>
    <t>ENTRADA PROVISORIA DE ENERGIA ELETRICA AEREA TRIF. 40A EM POSTE DE MADEIRA</t>
  </si>
  <si>
    <t>UND</t>
  </si>
  <si>
    <t>M3XKM</t>
  </si>
  <si>
    <t>93590</t>
  </si>
  <si>
    <t>ESTACAS DE CONC. ARMADO DIAM. 25CM. PERF. TRADO MEC. CONCR. USINDADO</t>
  </si>
  <si>
    <t>INFRAESTRUTURA DE FUNDAÇÕES (ESTACAS E BLOCOS DE FUNDAÇÃO)</t>
  </si>
  <si>
    <t>MESOESTRUTURA (CABECEIRAS E ALAS)</t>
  </si>
  <si>
    <t>LAJE DE CONCRETO ARMADO</t>
  </si>
  <si>
    <t>NEW JERSEY DE CONCRETO ARMADO</t>
  </si>
  <si>
    <t>GUARDA CORPO</t>
  </si>
  <si>
    <t>SERVIÇOS FINAIS</t>
  </si>
  <si>
    <t>DER 70500</t>
  </si>
  <si>
    <t>ATERRO E COMPACTAÇÃO MECANICA NO ENCONTRO DA RUA COM AS CABECEIRAS</t>
  </si>
  <si>
    <t>1.3</t>
  </si>
  <si>
    <t>1.4</t>
  </si>
  <si>
    <t>1.5</t>
  </si>
  <si>
    <t>1.6</t>
  </si>
  <si>
    <t>1.7</t>
  </si>
  <si>
    <t>1.8</t>
  </si>
  <si>
    <t>1.9</t>
  </si>
  <si>
    <t>1.10</t>
  </si>
  <si>
    <t>DESMATAMENTO E LIMPEZA MECANIZADA DE TERRENO COM ARVORES ATE Ø 15CM, UTILIZANDO TRATOR DE ESTEIRAS</t>
  </si>
  <si>
    <t>DEMOLIÇÃO DE PAVIMENTAÇÃO ASFÁLTICA COM UTILIZAÇÃO DE ESCAVADEIRA HIDRAULICA, ESPESSURA ATÉ 20 CM, EXCLUSIVE TRANSPORTE</t>
  </si>
  <si>
    <t>ESCAVACAO MECANICA, EM MATERIAL DE 1A CATEGORIA, COM ESCAVADEIRA HIDRAULICA</t>
  </si>
  <si>
    <t>ESCAVACAO MECANICA, EM MATERIAL DE 2A CATEGORIA, COM ESCAVADEIRA HIDRAULICA</t>
  </si>
  <si>
    <t>96558</t>
  </si>
  <si>
    <t>CONCRETAGEM DE ESTRUTURAS DE CONCRETO ARMADO, FCK 30 MPA, COM USO DE BOMBA  LANÇAMENTO, ADENSAMENTO E ACABAMENTO. AF_11/2016</t>
  </si>
  <si>
    <t>96531</t>
  </si>
  <si>
    <t>ESTACAS E BLOCOS DE FUNDAÇÃO DAS ALAS E CABECEIRAS DA PONTE</t>
  </si>
  <si>
    <t>MESOESTRUTURA (CABECEIRAS E ALAS DA PONTE)</t>
  </si>
  <si>
    <t>FABRICAÇÃO, MONTAGEM E DESMONTAGEM DE FÔRMA PARA FUNDAÇÕES, EM MADEIRA SERRADA, E=25 MM, 2 UTILIZAÇÕES. AF_06/2017</t>
  </si>
  <si>
    <t>2692</t>
  </si>
  <si>
    <t>DESMOLDANTE PROTETOR PARA FORMAS DE MADEIRA, DE BASE OLEOSA EMULSIONADA EM AGUA</t>
  </si>
  <si>
    <t xml:space="preserve">L     </t>
  </si>
  <si>
    <t>40270</t>
  </si>
  <si>
    <t>VIGA DE ESCORAMAENTO H20, DE MADEIRA, PESO DE 5,00 A 5,20 KG/M, COM EXTREMIDADES PLASTICAS</t>
  </si>
  <si>
    <t>40291</t>
  </si>
  <si>
    <t>LOCACAO DE TORRE METALICA COMPLETA PARA UMA CARGA DE 8 TF (80 KN)  E PE DIREITO DE 6 M, INCLUINDO MODULOS , DIAGONAIS, SAPATAS E FORCADOS</t>
  </si>
  <si>
    <t xml:space="preserve">MES   </t>
  </si>
  <si>
    <t>92268</t>
  </si>
  <si>
    <t>FABRICAÇÃO DE FÔRMA PARA LAJES, EM CHAPA DE MADEIRA COMPENSADA PLASTIFICADA, E = 18 MM. AF_12/2015</t>
  </si>
  <si>
    <t>TABUA DE MADEIRA APARELHADA *2,5 X 15* CM, MACARANDUBA, ANGELIM OU EQUIVALENTE DA REGIAO</t>
  </si>
  <si>
    <t>87,54</t>
  </si>
  <si>
    <t>C001</t>
  </si>
  <si>
    <t>FABRICAÇÃO, MONTAGEM E DESMONTAGEM DE FÔRMA DE ESTRUTURAS DE CONCRETO ARMADO MACIÇA, EM CHAPA DE MADEIRA COMPENSADA PLASTIFICADA</t>
  </si>
  <si>
    <t>91691</t>
  </si>
  <si>
    <t>SERRA CIRCULAR DE BANCADA COM MOTOR ELÉTRICO POTÊNCIA DE 5HP, COM COIFA PARA DISCO 10" - MATERIAIS NA OPERAÇÃO. AF_08/2015</t>
  </si>
  <si>
    <t>2,40</t>
  </si>
  <si>
    <t>5075</t>
  </si>
  <si>
    <t>PREGO DE ACO POLIDO COM CABECA 18 X 30 (2 3/4 X 10)</t>
  </si>
  <si>
    <t>10567</t>
  </si>
  <si>
    <t>TABUA DE MADEIRA NAO APARELHADA *2,5 X 23* CM (1 x 9 ") PINUS, MISTA OU EQUIVALENTE DA REGIAO</t>
  </si>
  <si>
    <t>MADEIRA ROLICA TRATADA, EUCALIPTO OU EQUIVALENTE DA REGIAO, H = 3 M, D = 12 A 15 CM</t>
  </si>
  <si>
    <t>11,40</t>
  </si>
  <si>
    <t>C002</t>
  </si>
  <si>
    <t>ESCORAMENTO FORMAS DE LAJE ATE H = 3,50M, MADEIRA ROLICA TRATADA, EUCALIPTO OU EQUIVALENTE DA REGIAO, H = 3,5 M, D = 12 A 15 CM, INCLUSIVE TRAVANTOS</t>
  </si>
  <si>
    <t>PLACA DE OBRA  EM CHAPA GALVANIZADA 1,25X2,00</t>
  </si>
  <si>
    <t>SUPERESTRUTURA (LAJE, NEW JERSEY E GUARDA CORPO)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</si>
  <si>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</si>
  <si>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</si>
  <si>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</si>
  <si>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</si>
  <si>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</si>
  <si>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</si>
  <si>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</si>
  <si>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</si>
  <si>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</si>
  <si>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</si>
  <si>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</si>
  <si>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</si>
  <si>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</si>
  <si>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</si>
  <si>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</si>
  <si>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</si>
  <si>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</si>
  <si>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</si>
  <si>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</si>
  <si>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</si>
  <si>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</si>
  <si>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</si>
  <si>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</si>
  <si>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</si>
  <si>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</si>
  <si>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</si>
  <si>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</si>
  <si>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</si>
  <si>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</si>
  <si>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</si>
  <si>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</si>
  <si>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</si>
  <si>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</si>
  <si>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</si>
  <si>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</si>
  <si>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</si>
  <si>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</si>
  <si>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TRANSPORTE COM CAMINHÃO BASCULANTE DE 10 M3, EM VIA URBANA PAVIMENTADA, DMT 2,50 KM (MATERIAL DEMOLIDO)</t>
  </si>
  <si>
    <t>TRANSPORTE COM CAMINHÃO BASCULANTE DE 10 M3, EM VIA URBANA PAVIMENTADA, DMT 2,50 KM (SOLO ESCAVADO)</t>
  </si>
  <si>
    <t>TRANSPORTE COM CAMINHÃO BASCULANTE DE 10 M3, EM VIA URBANA PAVIMENTADA, DMT 2,50 KM (MATEIRAL DE REATERRO)</t>
  </si>
  <si>
    <t>Unidade:</t>
  </si>
  <si>
    <t>Lei Ordinaria 1052 de2002 Código Tributário,Tabela II item e) estimativa de percentual da base de cálculo para o ISS:</t>
  </si>
  <si>
    <t>Ref: SINAPI JUNHO 2019/DER-PR JUN/2018</t>
  </si>
  <si>
    <t>CONVENCIONAL DE OBRA, UTILIZANDO GABARITO DE TÁBUAS CORRIDA</t>
  </si>
  <si>
    <t>ARMAÇÃO DE BLOCO, VIGA BALDRAME OU SAPATA UTILIZANDO AÇO CA-50 DE 6,3 KG CR 10,70MM - MONTAGEM. AF_06/2017</t>
  </si>
  <si>
    <t>ARMAÇÃO DE BLOCO, VIGA BALDRAME OU SAPATA UTILIZANDO AÇO CA-50 DE 10MM - MONTAGEM. AF_06/2017</t>
  </si>
  <si>
    <t>ARMAÇÃO DE BLOCO, VIGA BALDRAME OU SAPATA UTILIZANDO AÇO CA-50 DE 12,5MM - MONTAGEM. AF_06/2017</t>
  </si>
  <si>
    <t>ARMAÇÃO DE BLOCO, VIGA BALDRAME OU SAPATA UTILIZANDO AÇO CA-50 DE 16 MM - MONTAGEM. AF_06/2017</t>
  </si>
  <si>
    <t xml:space="preserve">ESTACAS E BLOCOS DE FUNDAÇÃO DAS CORTINAS DO CANAL </t>
  </si>
  <si>
    <t>ARMAÇÃO DE BLOCO, VIGA BALDRAME OU SAPATA UTILIZANDO AÇO CA-50 DE 8 MM- MONTAGEM. AF_06/2017</t>
  </si>
  <si>
    <t>ARMAÇÃO DE ESTRUTURAS DE CONCRETO ARMADO, EXCETO VIGAS, PILARES, LAJES E FUNDAÇÕES, UTILIZANDO AÇO CA-50 DE 6,3 MM - MONTAGEM. AF_12/2015</t>
  </si>
  <si>
    <t>ARMAÇÃO DE ESTRUTURAS DE CONCRETO ARMADO, EXCETO VIGAS, PILARES, LAJES E FUNDAÇÕES, UTILIZANDO AÇO CA-50 DE 8,0 MM - MONTAGEM. AF_12/2015</t>
  </si>
  <si>
    <t>ARMAÇÃO DE ESTRUTURAS DE CONCRETO ARMADO, EXCETO VIGAS, PILARES, LAJES E FUNDAÇÕES, UTILIZANDO AÇO CA-50 DE 10,0 MM - MONTAGEM. AF_12/2015</t>
  </si>
  <si>
    <t>ARMAÇÃO DE ESTRUTURAS DE CONCRETO ARMADO, EXCETO VIGAS, PILARES, LAJES E FUNDAÇÕES, UTILIZANDO AÇO CA-50 DE 16,0 MM - MONTAGEM. AF_12/2015</t>
  </si>
  <si>
    <t>MESOESTRUTURA (CORTINAS  DO CANAL)</t>
  </si>
  <si>
    <t>ARMAÇÃO DE LAJE DE UMA ESTRUTURA CONVENCIONAL DE CONCRETO ARMADO EM UMA EDIFICAÇÃO TÉRREA OU SOBRADO UTILIZANDO AÇO CA-50 DE 8,0 MM - MONTAGEM. AF_12/2015</t>
  </si>
  <si>
    <t>ARMAÇÃO DE LAJE DE UMA ESTRUTURA CONVENCIONAL DE CONCRETO ARMADO EM UMA EDIFICAÇÃO TÉRREA OU SOBRADO UTILIZANDO AÇO CA-50 DE 16,0 MM - MONTAGEM. AF_12/2015</t>
  </si>
  <si>
    <t>ARMAÇÃO DE LAJE DE UMA ESTRUTURA CONVENCIONAL DE CONCRETO ARMADO EM UMA EDIFICAÇÃO TÉRREA OU SOBRADO UTILIZANDO AÇO CA-50 DE 20,0 MM - MONTAGEM. AF_12/2015</t>
  </si>
  <si>
    <t>3.12</t>
  </si>
  <si>
    <t>JUNTA DE DILATACAO COM ISOPOR 10 MM</t>
  </si>
  <si>
    <t>PONTE RUA ZACARIAS DE VASCONCELOS</t>
  </si>
  <si>
    <t>RUA ZACARIAS DE VASCONCELOS</t>
  </si>
  <si>
    <t xml:space="preserve">PREENCHER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</si>
</sst>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0.000%"/>
    <numFmt numFmtId="172" formatCode="0.000"/>
    <numFmt numFmtId="173" formatCode="###,###,##0.000"/>
    <numFmt numFmtId="174" formatCode="&quot;( &quot;0&quot; )&quot;"/>
  </numFmts>
  <fonts count="6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4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1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1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1" applyNumberFormat="1" applyFont="1" applyFill="1" applyBorder="1" applyAlignment="1">
      <alignment horizontal="left"/>
    </xf>
    <xf numFmtId="10" fontId="7" fillId="0" borderId="10" xfId="51" applyNumberFormat="1" applyFont="1" applyFill="1" applyBorder="1" applyAlignment="1">
      <alignment horizontal="left"/>
    </xf>
    <xf numFmtId="10" fontId="7" fillId="0" borderId="10" xfId="51" applyNumberFormat="1" applyFont="1" applyBorder="1" applyAlignment="1">
      <alignment horizontal="left"/>
    </xf>
    <xf numFmtId="10" fontId="7" fillId="0" borderId="17" xfId="51" applyNumberFormat="1" applyFont="1" applyBorder="1" applyAlignment="1">
      <alignment horizontal="left"/>
    </xf>
    <xf numFmtId="10" fontId="7" fillId="0" borderId="17" xfId="51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1" applyNumberFormat="1" applyFont="1" applyFill="1" applyBorder="1" applyAlignment="1">
      <alignment horizontal="left"/>
    </xf>
    <xf numFmtId="10" fontId="7" fillId="33" borderId="17" xfId="51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1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1" applyNumberFormat="1" applyFont="1" applyFill="1" applyBorder="1" applyAlignment="1">
      <alignment horizontal="left"/>
    </xf>
    <xf numFmtId="10" fontId="6" fillId="33" borderId="20" xfId="51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1" applyNumberFormat="1" applyFont="1" applyFill="1" applyBorder="1" applyAlignment="1">
      <alignment/>
    </xf>
    <xf numFmtId="10" fontId="7" fillId="35" borderId="17" xfId="51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4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10" fontId="0" fillId="0" borderId="28" xfId="0" applyNumberFormat="1" applyFont="1" applyBorder="1" applyAlignment="1" applyProtection="1">
      <alignment vertical="top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  <xf numFmtId="0" fontId="10" fillId="36" borderId="32" xfId="0" applyFont="1" applyFill="1" applyBorder="1" applyAlignment="1" applyProtection="1">
      <alignment vertical="center"/>
      <protection/>
    </xf>
    <xf numFmtId="10" fontId="3" fillId="0" borderId="30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4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wrapText="1"/>
      <protection/>
    </xf>
    <xf numFmtId="0" fontId="4" fillId="0" borderId="38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/>
    </xf>
    <xf numFmtId="1" fontId="2" fillId="37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23" fillId="0" borderId="39" xfId="0" applyFont="1" applyFill="1" applyBorder="1" applyAlignment="1" applyProtection="1">
      <alignment horizontal="center"/>
      <protection/>
    </xf>
    <xf numFmtId="0" fontId="23" fillId="38" borderId="39" xfId="0" applyFont="1" applyFill="1" applyBorder="1" applyAlignment="1" applyProtection="1">
      <alignment/>
      <protection/>
    </xf>
    <xf numFmtId="4" fontId="23" fillId="38" borderId="39" xfId="0" applyNumberFormat="1" applyFont="1" applyFill="1" applyBorder="1" applyAlignment="1" applyProtection="1">
      <alignment horizontal="center"/>
      <protection/>
    </xf>
    <xf numFmtId="4" fontId="23" fillId="38" borderId="4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24" fillId="39" borderId="24" xfId="0" applyNumberFormat="1" applyFont="1" applyFill="1" applyBorder="1" applyAlignment="1" applyProtection="1">
      <alignment horizontal="center" wrapText="1"/>
      <protection/>
    </xf>
    <xf numFmtId="0" fontId="24" fillId="0" borderId="24" xfId="0" applyFont="1" applyFill="1" applyBorder="1" applyAlignment="1" applyProtection="1">
      <alignment horizontal="left" wrapText="1"/>
      <protection/>
    </xf>
    <xf numFmtId="0" fontId="24" fillId="0" borderId="24" xfId="0" applyFont="1" applyFill="1" applyBorder="1" applyAlignment="1" applyProtection="1">
      <alignment horizontal="center" wrapText="1"/>
      <protection/>
    </xf>
    <xf numFmtId="0" fontId="24" fillId="39" borderId="24" xfId="0" applyFont="1" applyFill="1" applyBorder="1" applyAlignment="1" applyProtection="1">
      <alignment horizontal="center" wrapText="1"/>
      <protection/>
    </xf>
    <xf numFmtId="4" fontId="24" fillId="0" borderId="24" xfId="0" applyNumberFormat="1" applyFont="1" applyFill="1" applyBorder="1" applyAlignment="1" applyProtection="1">
      <alignment horizontal="center" wrapText="1"/>
      <protection/>
    </xf>
    <xf numFmtId="49" fontId="24" fillId="39" borderId="41" xfId="0" applyNumberFormat="1" applyFont="1" applyFill="1" applyBorder="1" applyAlignment="1" applyProtection="1">
      <alignment horizontal="center" wrapText="1"/>
      <protection/>
    </xf>
    <xf numFmtId="0" fontId="63" fillId="0" borderId="0" xfId="0" applyFont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/>
      <protection/>
    </xf>
    <xf numFmtId="170" fontId="4" fillId="0" borderId="38" xfId="0" applyNumberFormat="1" applyFont="1" applyFill="1" applyBorder="1" applyAlignment="1" applyProtection="1">
      <alignment horizontal="center"/>
      <protection/>
    </xf>
    <xf numFmtId="10" fontId="4" fillId="0" borderId="38" xfId="51" applyNumberFormat="1" applyFont="1" applyFill="1" applyBorder="1" applyAlignment="1" applyProtection="1">
      <alignment horizontal="center"/>
      <protection/>
    </xf>
    <xf numFmtId="10" fontId="4" fillId="0" borderId="43" xfId="51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10" fontId="4" fillId="0" borderId="44" xfId="51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45" xfId="0" applyFont="1" applyFill="1" applyBorder="1" applyAlignment="1" applyProtection="1">
      <alignment/>
      <protection/>
    </xf>
    <xf numFmtId="10" fontId="4" fillId="0" borderId="31" xfId="51" applyNumberFormat="1" applyFont="1" applyFill="1" applyBorder="1" applyAlignment="1" applyProtection="1">
      <alignment horizontal="center"/>
      <protection/>
    </xf>
    <xf numFmtId="10" fontId="4" fillId="0" borderId="46" xfId="51" applyNumberFormat="1" applyFont="1" applyFill="1" applyBorder="1" applyAlignment="1" applyProtection="1">
      <alignment horizontal="center"/>
      <protection/>
    </xf>
    <xf numFmtId="10" fontId="4" fillId="0" borderId="33" xfId="51" applyNumberFormat="1" applyFont="1" applyFill="1" applyBorder="1" applyAlignment="1" applyProtection="1">
      <alignment horizontal="center"/>
      <protection/>
    </xf>
    <xf numFmtId="10" fontId="4" fillId="0" borderId="47" xfId="51" applyNumberFormat="1" applyFont="1" applyFill="1" applyBorder="1" applyAlignment="1" applyProtection="1">
      <alignment horizontal="center"/>
      <protection/>
    </xf>
    <xf numFmtId="170" fontId="4" fillId="0" borderId="44" xfId="0" applyNumberFormat="1" applyFont="1" applyFill="1" applyBorder="1" applyAlignment="1" applyProtection="1">
      <alignment horizontal="center"/>
      <protection/>
    </xf>
    <xf numFmtId="170" fontId="4" fillId="0" borderId="36" xfId="0" applyNumberFormat="1" applyFont="1" applyFill="1" applyBorder="1" applyAlignment="1" applyProtection="1">
      <alignment horizontal="center"/>
      <protection/>
    </xf>
    <xf numFmtId="170" fontId="4" fillId="0" borderId="48" xfId="0" applyNumberFormat="1" applyFont="1" applyFill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" fontId="2" fillId="37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/>
      <protection/>
    </xf>
    <xf numFmtId="2" fontId="1" fillId="40" borderId="10" xfId="0" applyNumberFormat="1" applyFont="1" applyFill="1" applyBorder="1" applyAlignment="1" applyProtection="1">
      <alignment wrapText="1"/>
      <protection/>
    </xf>
    <xf numFmtId="0" fontId="1" fillId="40" borderId="10" xfId="0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/>
      <protection/>
    </xf>
    <xf numFmtId="170" fontId="1" fillId="40" borderId="10" xfId="0" applyNumberFormat="1" applyFont="1" applyFill="1" applyBorder="1" applyAlignment="1" applyProtection="1">
      <alignment/>
      <protection/>
    </xf>
    <xf numFmtId="170" fontId="1" fillId="4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4" fillId="0" borderId="38" xfId="0" applyFont="1" applyFill="1" applyBorder="1" applyAlignment="1" applyProtection="1">
      <alignment horizontal="left"/>
      <protection/>
    </xf>
    <xf numFmtId="0" fontId="4" fillId="0" borderId="38" xfId="0" applyFont="1" applyFill="1" applyBorder="1" applyAlignment="1" applyProtection="1">
      <alignment/>
      <protection/>
    </xf>
    <xf numFmtId="170" fontId="4" fillId="0" borderId="38" xfId="0" applyNumberFormat="1" applyFont="1" applyFill="1" applyBorder="1" applyAlignment="1" applyProtection="1">
      <alignment/>
      <protection/>
    </xf>
    <xf numFmtId="170" fontId="4" fillId="0" borderId="38" xfId="0" applyNumberFormat="1" applyFont="1" applyFill="1" applyBorder="1" applyAlignment="1" applyProtection="1">
      <alignment horizontal="right"/>
      <protection/>
    </xf>
    <xf numFmtId="170" fontId="4" fillId="0" borderId="43" xfId="0" applyNumberFormat="1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172" fontId="0" fillId="0" borderId="0" xfId="0" applyNumberFormat="1" applyFont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0" fontId="4" fillId="0" borderId="43" xfId="0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17" fillId="0" borderId="34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/>
      <protection/>
    </xf>
    <xf numFmtId="170" fontId="4" fillId="0" borderId="44" xfId="0" applyNumberFormat="1" applyFont="1" applyFill="1" applyBorder="1" applyAlignment="1" applyProtection="1">
      <alignment horizontal="right"/>
      <protection/>
    </xf>
    <xf numFmtId="0" fontId="17" fillId="0" borderId="45" xfId="0" applyFont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170" fontId="4" fillId="0" borderId="31" xfId="0" applyNumberFormat="1" applyFont="1" applyFill="1" applyBorder="1" applyAlignment="1" applyProtection="1">
      <alignment/>
      <protection/>
    </xf>
    <xf numFmtId="170" fontId="4" fillId="0" borderId="46" xfId="0" applyNumberFormat="1" applyFont="1" applyFill="1" applyBorder="1" applyAlignment="1" applyProtection="1">
      <alignment horizontal="right"/>
      <protection/>
    </xf>
    <xf numFmtId="0" fontId="0" fillId="0" borderId="50" xfId="0" applyBorder="1" applyAlignment="1" applyProtection="1">
      <alignment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1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1" applyNumberFormat="1" applyFont="1" applyAlignment="1" applyProtection="1">
      <alignment horizontal="center" vertical="center"/>
      <protection/>
    </xf>
    <xf numFmtId="10" fontId="0" fillId="0" borderId="0" xfId="51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indent="4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0" fillId="0" borderId="50" xfId="0" applyBorder="1" applyAlignment="1" applyProtection="1">
      <alignment vertical="center"/>
      <protection/>
    </xf>
    <xf numFmtId="0" fontId="1" fillId="0" borderId="42" xfId="0" applyFont="1" applyBorder="1" applyAlignment="1" applyProtection="1">
      <alignment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horizontal="left" wrapText="1"/>
      <protection/>
    </xf>
    <xf numFmtId="0" fontId="1" fillId="0" borderId="38" xfId="0" applyFont="1" applyFill="1" applyBorder="1" applyAlignment="1" applyProtection="1">
      <alignment/>
      <protection/>
    </xf>
    <xf numFmtId="170" fontId="1" fillId="0" borderId="38" xfId="0" applyNumberFormat="1" applyFont="1" applyFill="1" applyBorder="1" applyAlignment="1" applyProtection="1">
      <alignment/>
      <protection/>
    </xf>
    <xf numFmtId="170" fontId="1" fillId="0" borderId="38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0" fontId="1" fillId="0" borderId="38" xfId="0" applyNumberFormat="1" applyFont="1" applyFill="1" applyBorder="1" applyAlignment="1" applyProtection="1">
      <alignment horizontal="center"/>
      <protection/>
    </xf>
    <xf numFmtId="172" fontId="24" fillId="39" borderId="24" xfId="0" applyNumberFormat="1" applyFont="1" applyFill="1" applyBorder="1" applyAlignment="1" applyProtection="1">
      <alignment horizontal="center" wrapText="1"/>
      <protection/>
    </xf>
    <xf numFmtId="49" fontId="4" fillId="0" borderId="38" xfId="0" applyNumberFormat="1" applyFont="1" applyFill="1" applyBorder="1" applyAlignment="1" applyProtection="1">
      <alignment horizontal="left" vertical="center"/>
      <protection/>
    </xf>
    <xf numFmtId="49" fontId="24" fillId="39" borderId="34" xfId="0" applyNumberFormat="1" applyFont="1" applyFill="1" applyBorder="1" applyAlignment="1" applyProtection="1">
      <alignment horizontal="center" wrapText="1"/>
      <protection/>
    </xf>
    <xf numFmtId="4" fontId="24" fillId="0" borderId="44" xfId="0" applyNumberFormat="1" applyFont="1" applyFill="1" applyBorder="1" applyAlignment="1" applyProtection="1">
      <alignment horizontal="center" wrapText="1"/>
      <protection/>
    </xf>
    <xf numFmtId="0" fontId="24" fillId="0" borderId="44" xfId="0" applyFont="1" applyFill="1" applyBorder="1" applyAlignment="1" applyProtection="1">
      <alignment horizontal="center" wrapText="1"/>
      <protection/>
    </xf>
    <xf numFmtId="49" fontId="24" fillId="39" borderId="35" xfId="0" applyNumberFormat="1" applyFont="1" applyFill="1" applyBorder="1" applyAlignment="1" applyProtection="1">
      <alignment horizontal="center" wrapText="1"/>
      <protection/>
    </xf>
    <xf numFmtId="0" fontId="0" fillId="0" borderId="52" xfId="0" applyBorder="1" applyAlignment="1" applyProtection="1">
      <alignment/>
      <protection/>
    </xf>
    <xf numFmtId="49" fontId="4" fillId="0" borderId="38" xfId="0" applyNumberFormat="1" applyFont="1" applyBorder="1" applyAlignment="1" applyProtection="1">
      <alignment horizontal="left" wrapText="1"/>
      <protection/>
    </xf>
    <xf numFmtId="4" fontId="23" fillId="0" borderId="0" xfId="0" applyNumberFormat="1" applyFont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170" fontId="4" fillId="0" borderId="0" xfId="0" applyNumberFormat="1" applyFont="1" applyFill="1" applyBorder="1" applyAlignment="1" applyProtection="1">
      <alignment/>
      <protection/>
    </xf>
    <xf numFmtId="173" fontId="1" fillId="40" borderId="10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 horizontal="right"/>
      <protection/>
    </xf>
    <xf numFmtId="173" fontId="1" fillId="0" borderId="43" xfId="0" applyNumberFormat="1" applyFont="1" applyFill="1" applyBorder="1" applyAlignment="1" applyProtection="1">
      <alignment horizontal="right"/>
      <protection/>
    </xf>
    <xf numFmtId="173" fontId="4" fillId="0" borderId="43" xfId="0" applyNumberFormat="1" applyFont="1" applyFill="1" applyBorder="1" applyAlignment="1" applyProtection="1">
      <alignment horizontal="center"/>
      <protection/>
    </xf>
    <xf numFmtId="173" fontId="1" fillId="0" borderId="43" xfId="0" applyNumberFormat="1" applyFont="1" applyFill="1" applyBorder="1" applyAlignment="1" applyProtection="1">
      <alignment horizontal="center"/>
      <protection/>
    </xf>
    <xf numFmtId="10" fontId="2" fillId="37" borderId="47" xfId="51" applyNumberFormat="1" applyFont="1" applyFill="1" applyBorder="1" applyAlignment="1" applyProtection="1">
      <alignment horizontal="center" vertical="center"/>
      <protection locked="0"/>
    </xf>
    <xf numFmtId="10" fontId="2" fillId="37" borderId="53" xfId="51" applyNumberFormat="1" applyFont="1" applyFill="1" applyBorder="1" applyAlignment="1" applyProtection="1">
      <alignment horizontal="center" vertical="center"/>
      <protection locked="0"/>
    </xf>
    <xf numFmtId="10" fontId="2" fillId="37" borderId="24" xfId="51" applyNumberFormat="1" applyFont="1" applyFill="1" applyBorder="1" applyAlignment="1" applyProtection="1">
      <alignment horizontal="center" vertical="center" wrapText="1"/>
      <protection locked="0"/>
    </xf>
    <xf numFmtId="171" fontId="2" fillId="37" borderId="24" xfId="51" applyNumberFormat="1" applyFont="1" applyFill="1" applyBorder="1" applyAlignment="1" applyProtection="1">
      <alignment horizontal="center" vertical="center"/>
      <protection locked="0"/>
    </xf>
    <xf numFmtId="173" fontId="4" fillId="0" borderId="38" xfId="0" applyNumberFormat="1" applyFont="1" applyFill="1" applyBorder="1" applyAlignment="1" applyProtection="1">
      <alignment horizontal="center"/>
      <protection locked="0"/>
    </xf>
    <xf numFmtId="173" fontId="4" fillId="0" borderId="38" xfId="0" applyNumberFormat="1" applyFont="1" applyFill="1" applyBorder="1" applyAlignment="1" applyProtection="1">
      <alignment horizontal="right"/>
      <protection locked="0"/>
    </xf>
    <xf numFmtId="173" fontId="4" fillId="0" borderId="24" xfId="0" applyNumberFormat="1" applyFont="1" applyFill="1" applyBorder="1" applyAlignment="1" applyProtection="1">
      <alignment/>
      <protection locked="0"/>
    </xf>
    <xf numFmtId="1" fontId="10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54" xfId="0" applyNumberFormat="1" applyFont="1" applyFill="1" applyBorder="1" applyAlignment="1" applyProtection="1">
      <alignment horizontal="right" vertical="top"/>
      <protection/>
    </xf>
    <xf numFmtId="0" fontId="2" fillId="37" borderId="54" xfId="0" applyNumberFormat="1" applyFont="1" applyFill="1" applyBorder="1" applyAlignment="1" applyProtection="1">
      <alignment horizontal="center" vertical="center"/>
      <protection locked="0"/>
    </xf>
    <xf numFmtId="10" fontId="2" fillId="0" borderId="51" xfId="0" applyNumberFormat="1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10" fontId="0" fillId="0" borderId="56" xfId="0" applyNumberFormat="1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10" fontId="10" fillId="37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10" fontId="14" fillId="0" borderId="58" xfId="0" applyNumberFormat="1" applyFont="1" applyFill="1" applyBorder="1" applyAlignment="1" applyProtection="1">
      <alignment horizontal="center" vertical="center"/>
      <protection/>
    </xf>
    <xf numFmtId="10" fontId="3" fillId="0" borderId="59" xfId="0" applyNumberFormat="1" applyFont="1" applyFill="1" applyBorder="1" applyAlignment="1" applyProtection="1">
      <alignment horizontal="center" vertical="center"/>
      <protection/>
    </xf>
    <xf numFmtId="10" fontId="3" fillId="0" borderId="51" xfId="0" applyNumberFormat="1" applyFont="1" applyFill="1" applyBorder="1" applyAlignment="1" applyProtection="1">
      <alignment horizontal="center" vertical="center"/>
      <protection/>
    </xf>
    <xf numFmtId="10" fontId="3" fillId="0" borderId="56" xfId="0" applyNumberFormat="1" applyFont="1" applyFill="1" applyBorder="1" applyAlignment="1" applyProtection="1">
      <alignment horizontal="center" vertical="center"/>
      <protection/>
    </xf>
    <xf numFmtId="0" fontId="10" fillId="36" borderId="40" xfId="0" applyFont="1" applyFill="1" applyBorder="1" applyAlignment="1" applyProtection="1">
      <alignment horizontal="center" vertical="center" wrapText="1"/>
      <protection/>
    </xf>
    <xf numFmtId="10" fontId="14" fillId="41" borderId="60" xfId="0" applyNumberFormat="1" applyFont="1" applyFill="1" applyBorder="1" applyAlignment="1" applyProtection="1">
      <alignment horizontal="center" vertical="center"/>
      <protection locked="0"/>
    </xf>
    <xf numFmtId="10" fontId="14" fillId="41" borderId="61" xfId="0" applyNumberFormat="1" applyFont="1" applyFill="1" applyBorder="1" applyAlignment="1" applyProtection="1">
      <alignment horizontal="center" vertical="center"/>
      <protection locked="0"/>
    </xf>
    <xf numFmtId="10" fontId="10" fillId="37" borderId="62" xfId="0" applyNumberFormat="1" applyFont="1" applyFill="1" applyBorder="1" applyAlignment="1" applyProtection="1">
      <alignment horizontal="center" vertical="center"/>
      <protection locked="0"/>
    </xf>
    <xf numFmtId="10" fontId="0" fillId="37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left" vertical="center" wrapText="1"/>
      <protection/>
    </xf>
    <xf numFmtId="171" fontId="2" fillId="37" borderId="24" xfId="51" applyNumberFormat="1" applyFont="1" applyFill="1" applyBorder="1" applyAlignment="1" applyProtection="1">
      <alignment horizontal="center" vertical="center" wrapText="1"/>
      <protection locked="0"/>
    </xf>
    <xf numFmtId="172" fontId="4" fillId="37" borderId="24" xfId="0" applyNumberFormat="1" applyFont="1" applyFill="1" applyBorder="1" applyAlignment="1" applyProtection="1">
      <alignment horizontal="center"/>
      <protection locked="0"/>
    </xf>
    <xf numFmtId="172" fontId="4" fillId="0" borderId="38" xfId="0" applyNumberFormat="1" applyFont="1" applyFill="1" applyBorder="1" applyAlignment="1" applyProtection="1">
      <alignment horizontal="center"/>
      <protection locked="0"/>
    </xf>
    <xf numFmtId="172" fontId="4" fillId="0" borderId="38" xfId="0" applyNumberFormat="1" applyFont="1" applyFill="1" applyBorder="1" applyAlignment="1" applyProtection="1">
      <alignment/>
      <protection locked="0"/>
    </xf>
    <xf numFmtId="172" fontId="1" fillId="40" borderId="10" xfId="0" applyNumberFormat="1" applyFont="1" applyFill="1" applyBorder="1" applyAlignment="1" applyProtection="1">
      <alignment/>
      <protection locked="0"/>
    </xf>
    <xf numFmtId="172" fontId="1" fillId="0" borderId="38" xfId="0" applyNumberFormat="1" applyFont="1" applyFill="1" applyBorder="1" applyAlignment="1" applyProtection="1">
      <alignment/>
      <protection locked="0"/>
    </xf>
    <xf numFmtId="172" fontId="1" fillId="0" borderId="38" xfId="0" applyNumberFormat="1" applyFont="1" applyFill="1" applyBorder="1" applyAlignment="1" applyProtection="1">
      <alignment horizontal="center"/>
      <protection locked="0"/>
    </xf>
    <xf numFmtId="172" fontId="4" fillId="0" borderId="38" xfId="0" applyNumberFormat="1" applyFont="1" applyFill="1" applyBorder="1" applyAlignment="1" applyProtection="1">
      <alignment horizontal="right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vertical="center"/>
      <protection/>
    </xf>
    <xf numFmtId="0" fontId="14" fillId="0" borderId="6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4" fontId="2" fillId="37" borderId="51" xfId="0" applyNumberFormat="1" applyFont="1" applyFill="1" applyBorder="1" applyAlignment="1" applyProtection="1">
      <alignment horizontal="center" vertical="center"/>
      <protection locked="0"/>
    </xf>
    <xf numFmtId="0" fontId="2" fillId="37" borderId="65" xfId="0" applyNumberFormat="1" applyFont="1" applyFill="1" applyBorder="1" applyAlignment="1" applyProtection="1">
      <alignment horizontal="center" vertical="center"/>
      <protection locked="0"/>
    </xf>
    <xf numFmtId="0" fontId="2" fillId="37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66" xfId="0" applyNumberFormat="1" applyFont="1" applyBorder="1" applyAlignment="1" applyProtection="1">
      <alignment horizontal="distributed" vertical="top"/>
      <protection/>
    </xf>
    <xf numFmtId="0" fontId="2" fillId="0" borderId="67" xfId="0" applyFont="1" applyBorder="1" applyAlignment="1" applyProtection="1">
      <alignment horizontal="distributed" vertical="top"/>
      <protection/>
    </xf>
    <xf numFmtId="0" fontId="2" fillId="0" borderId="68" xfId="0" applyFont="1" applyBorder="1" applyAlignment="1" applyProtection="1">
      <alignment horizontal="distributed" vertical="top"/>
      <protection/>
    </xf>
    <xf numFmtId="0" fontId="10" fillId="36" borderId="60" xfId="0" applyFont="1" applyFill="1" applyBorder="1" applyAlignment="1" applyProtection="1">
      <alignment horizontal="center" vertical="center"/>
      <protection/>
    </xf>
    <xf numFmtId="0" fontId="10" fillId="36" borderId="32" xfId="0" applyFont="1" applyFill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10" fillId="36" borderId="69" xfId="0" applyFont="1" applyFill="1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7" borderId="51" xfId="0" applyNumberFormat="1" applyFont="1" applyFill="1" applyBorder="1" applyAlignment="1" applyProtection="1">
      <alignment horizontal="center" vertical="center"/>
      <protection locked="0"/>
    </xf>
    <xf numFmtId="1" fontId="2" fillId="37" borderId="65" xfId="0" applyNumberFormat="1" applyFont="1" applyFill="1" applyBorder="1" applyAlignment="1" applyProtection="1">
      <alignment horizontal="center" vertical="center"/>
      <protection locked="0"/>
    </xf>
    <xf numFmtId="1" fontId="2" fillId="37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51" xfId="0" applyNumberFormat="1" applyFont="1" applyFill="1" applyBorder="1" applyAlignment="1" applyProtection="1">
      <alignment horizontal="center" vertical="center"/>
      <protection/>
    </xf>
    <xf numFmtId="1" fontId="2" fillId="0" borderId="65" xfId="0" applyNumberFormat="1" applyFont="1" applyFill="1" applyBorder="1" applyAlignment="1" applyProtection="1">
      <alignment horizontal="center" vertical="center"/>
      <protection/>
    </xf>
    <xf numFmtId="1" fontId="2" fillId="0" borderId="55" xfId="0" applyNumberFormat="1" applyFont="1" applyFill="1" applyBorder="1" applyAlignment="1" applyProtection="1">
      <alignment horizontal="center" vertical="center"/>
      <protection/>
    </xf>
    <xf numFmtId="1" fontId="2" fillId="0" borderId="51" xfId="0" applyNumberFormat="1" applyFont="1" applyFill="1" applyBorder="1" applyAlignment="1" applyProtection="1">
      <alignment horizontal="center" vertical="center" wrapText="1"/>
      <protection/>
    </xf>
    <xf numFmtId="1" fontId="2" fillId="0" borderId="65" xfId="0" applyNumberFormat="1" applyFont="1" applyFill="1" applyBorder="1" applyAlignment="1" applyProtection="1">
      <alignment horizontal="center" vertical="center" wrapText="1"/>
      <protection/>
    </xf>
    <xf numFmtId="1" fontId="2" fillId="0" borderId="55" xfId="0" applyNumberFormat="1" applyFont="1" applyFill="1" applyBorder="1" applyAlignment="1" applyProtection="1">
      <alignment horizontal="center" vertical="center" wrapText="1"/>
      <protection/>
    </xf>
    <xf numFmtId="10" fontId="2" fillId="0" borderId="66" xfId="0" applyNumberFormat="1" applyFont="1" applyBorder="1" applyAlignment="1" applyProtection="1">
      <alignment horizontal="center"/>
      <protection/>
    </xf>
    <xf numFmtId="10" fontId="2" fillId="0" borderId="67" xfId="0" applyNumberFormat="1" applyFont="1" applyBorder="1" applyAlignment="1" applyProtection="1">
      <alignment horizontal="center"/>
      <protection/>
    </xf>
    <xf numFmtId="10" fontId="2" fillId="0" borderId="68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0" fontId="4" fillId="0" borderId="31" xfId="0" applyNumberFormat="1" applyFont="1" applyFill="1" applyBorder="1" applyAlignment="1" applyProtection="1">
      <alignment horizontal="center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38" xfId="0" applyNumberFormat="1" applyFont="1" applyFill="1" applyBorder="1" applyAlignment="1" applyProtection="1">
      <alignment horizontal="center"/>
      <protection/>
    </xf>
    <xf numFmtId="10" fontId="4" fillId="0" borderId="38" xfId="51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left" vertical="center" wrapText="1"/>
      <protection/>
    </xf>
    <xf numFmtId="2" fontId="2" fillId="0" borderId="44" xfId="0" applyNumberFormat="1" applyFont="1" applyFill="1" applyBorder="1" applyAlignment="1" applyProtection="1">
      <alignment horizontal="right" vertical="center" wrapText="1"/>
      <protection/>
    </xf>
    <xf numFmtId="2" fontId="2" fillId="0" borderId="34" xfId="0" applyNumberFormat="1" applyFont="1" applyFill="1" applyBorder="1" applyAlignment="1" applyProtection="1">
      <alignment horizontal="right" vertical="center" wrapText="1"/>
      <protection/>
    </xf>
    <xf numFmtId="168" fontId="2" fillId="0" borderId="44" xfId="45" applyFont="1" applyFill="1" applyBorder="1" applyAlignment="1" applyProtection="1">
      <alignment horizontal="right" vertical="center" wrapText="1"/>
      <protection/>
    </xf>
    <xf numFmtId="168" fontId="2" fillId="0" borderId="34" xfId="45" applyFont="1" applyFill="1" applyBorder="1" applyAlignment="1" applyProtection="1">
      <alignment horizontal="right" vertical="center" wrapText="1"/>
      <protection/>
    </xf>
    <xf numFmtId="0" fontId="1" fillId="40" borderId="1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51" xfId="0" applyNumberFormat="1" applyFont="1" applyFill="1" applyBorder="1" applyAlignment="1" applyProtection="1">
      <alignment horizontal="center" vertical="center" wrapText="1"/>
      <protection/>
    </xf>
    <xf numFmtId="4" fontId="2" fillId="0" borderId="55" xfId="0" applyNumberFormat="1" applyFont="1" applyFill="1" applyBorder="1" applyAlignment="1" applyProtection="1">
      <alignment horizontal="center" vertical="center" wrapText="1"/>
      <protection/>
    </xf>
    <xf numFmtId="168" fontId="2" fillId="0" borderId="51" xfId="45" applyFont="1" applyFill="1" applyBorder="1" applyAlignment="1" applyProtection="1">
      <alignment horizontal="center" vertical="center" wrapText="1"/>
      <protection/>
    </xf>
    <xf numFmtId="168" fontId="2" fillId="0" borderId="55" xfId="45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0" fontId="4" fillId="0" borderId="57" xfId="0" applyNumberFormat="1" applyFont="1" applyFill="1" applyBorder="1" applyAlignment="1" applyProtection="1">
      <alignment horizontal="center"/>
      <protection/>
    </xf>
    <xf numFmtId="170" fontId="4" fillId="0" borderId="36" xfId="0" applyNumberFormat="1" applyFont="1" applyFill="1" applyBorder="1" applyAlignment="1" applyProtection="1">
      <alignment horizontal="center"/>
      <protection/>
    </xf>
    <xf numFmtId="10" fontId="4" fillId="0" borderId="70" xfId="51" applyNumberFormat="1" applyFont="1" applyFill="1" applyBorder="1" applyAlignment="1" applyProtection="1">
      <alignment horizontal="center"/>
      <protection/>
    </xf>
    <xf numFmtId="10" fontId="4" fillId="0" borderId="33" xfId="51" applyNumberFormat="1" applyFont="1" applyFill="1" applyBorder="1" applyAlignment="1" applyProtection="1">
      <alignment horizontal="center"/>
      <protection/>
    </xf>
    <xf numFmtId="170" fontId="4" fillId="0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31" xfId="0" applyFont="1" applyBorder="1" applyAlignment="1" applyProtection="1">
      <alignment horizontal="left" wrapText="1" indent="2"/>
      <protection/>
    </xf>
    <xf numFmtId="0" fontId="4" fillId="0" borderId="38" xfId="0" applyFont="1" applyBorder="1" applyAlignment="1" applyProtection="1">
      <alignment horizontal="left" wrapText="1" indent="2"/>
      <protection/>
    </xf>
    <xf numFmtId="0" fontId="24" fillId="42" borderId="71" xfId="0" applyFont="1" applyFill="1" applyBorder="1" applyAlignment="1" applyProtection="1">
      <alignment horizontal="center" wrapText="1"/>
      <protection/>
    </xf>
    <xf numFmtId="0" fontId="24" fillId="42" borderId="72" xfId="0" applyFont="1" applyFill="1" applyBorder="1" applyAlignment="1" applyProtection="1">
      <alignment horizontal="center" wrapText="1"/>
      <protection/>
    </xf>
    <xf numFmtId="0" fontId="24" fillId="42" borderId="70" xfId="0" applyFont="1" applyFill="1" applyBorder="1" applyAlignment="1" applyProtection="1">
      <alignment horizontal="center" wrapText="1"/>
      <protection/>
    </xf>
    <xf numFmtId="0" fontId="24" fillId="42" borderId="54" xfId="0" applyFont="1" applyFill="1" applyBorder="1" applyAlignment="1" applyProtection="1">
      <alignment horizontal="center" wrapText="1"/>
      <protection/>
    </xf>
    <xf numFmtId="0" fontId="24" fillId="42" borderId="28" xfId="0" applyFont="1" applyFill="1" applyBorder="1" applyAlignment="1" applyProtection="1">
      <alignment horizontal="center" wrapText="1"/>
      <protection/>
    </xf>
    <xf numFmtId="0" fontId="24" fillId="42" borderId="29" xfId="0" applyFont="1" applyFill="1" applyBorder="1" applyAlignment="1" applyProtection="1">
      <alignment horizont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34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1"/>
  <sheetViews>
    <sheetView tabSelected="1" view="pageBreakPreview" zoomScaleSheetLayoutView="100" zoomScalePageLayoutView="0" workbookViewId="0" topLeftCell="A1">
      <selection activeCell="D44" sqref="D44"/>
    </sheetView>
  </sheetViews>
  <sheetFormatPr defaultColWidth="9.140625" defaultRowHeight="12.75"/>
  <cols>
    <col min="1" max="1" width="1.7109375" style="77" customWidth="1"/>
    <col min="2" max="2" width="24.421875" style="77" bestFit="1" customWidth="1"/>
    <col min="3" max="5" width="10.7109375" style="77" customWidth="1"/>
    <col min="6" max="6" width="17.7109375" style="67" customWidth="1"/>
    <col min="7" max="7" width="9.140625" style="77" customWidth="1"/>
    <col min="8" max="8" width="11.28125" style="77" hidden="1" customWidth="1"/>
    <col min="9" max="9" width="12.8515625" style="77" hidden="1" customWidth="1"/>
    <col min="10" max="10" width="11.7109375" style="77" hidden="1" customWidth="1"/>
    <col min="11" max="11" width="0" style="77" hidden="1" customWidth="1"/>
    <col min="12" max="18" width="9.140625" style="77" customWidth="1"/>
    <col min="19" max="19" width="9.140625" style="173" customWidth="1"/>
    <col min="20" max="20" width="9.140625" style="174" customWidth="1"/>
    <col min="21" max="16384" width="9.140625" style="77" customWidth="1"/>
  </cols>
  <sheetData>
    <row r="1" ht="35.25" customHeight="1">
      <c r="B1" s="100" t="s">
        <v>64</v>
      </c>
    </row>
    <row r="2" spans="2:20" s="129" customFormat="1" ht="32.25" customHeight="1">
      <c r="B2" s="281" t="s">
        <v>26</v>
      </c>
      <c r="C2" s="281"/>
      <c r="D2" s="281"/>
      <c r="E2" s="281"/>
      <c r="F2" s="281"/>
      <c r="S2" s="175"/>
      <c r="T2" s="176"/>
    </row>
    <row r="3" spans="2:20" s="58" customFormat="1" ht="12.75">
      <c r="B3" s="58" t="s">
        <v>61</v>
      </c>
      <c r="C3" s="282" t="s">
        <v>266</v>
      </c>
      <c r="D3" s="283"/>
      <c r="E3" s="283"/>
      <c r="F3" s="284"/>
      <c r="S3" s="177"/>
      <c r="T3" s="178"/>
    </row>
    <row r="4" spans="2:20" s="58" customFormat="1" ht="12.75">
      <c r="B4" s="58" t="s">
        <v>115</v>
      </c>
      <c r="C4" s="285" t="s">
        <v>121</v>
      </c>
      <c r="D4" s="286"/>
      <c r="E4" s="286"/>
      <c r="F4" s="287"/>
      <c r="S4" s="177"/>
      <c r="T4" s="178"/>
    </row>
    <row r="5" spans="2:20" s="58" customFormat="1" ht="12.75">
      <c r="B5" s="58" t="s">
        <v>27</v>
      </c>
      <c r="C5" s="285" t="s">
        <v>62</v>
      </c>
      <c r="D5" s="286"/>
      <c r="E5" s="286"/>
      <c r="F5" s="287"/>
      <c r="S5" s="177"/>
      <c r="T5" s="178"/>
    </row>
    <row r="6" spans="2:20" s="58" customFormat="1" ht="12.75">
      <c r="B6" s="179" t="s">
        <v>28</v>
      </c>
      <c r="C6" s="288" t="s">
        <v>264</v>
      </c>
      <c r="D6" s="289"/>
      <c r="E6" s="289"/>
      <c r="F6" s="290"/>
      <c r="S6" s="177"/>
      <c r="T6" s="178"/>
    </row>
    <row r="7" spans="2:20" s="88" customFormat="1" ht="13.5" customHeight="1">
      <c r="B7" s="88" t="s">
        <v>65</v>
      </c>
      <c r="C7" s="285" t="s">
        <v>265</v>
      </c>
      <c r="D7" s="286"/>
      <c r="E7" s="286"/>
      <c r="F7" s="287"/>
      <c r="S7" s="180"/>
      <c r="T7" s="181"/>
    </row>
    <row r="8" spans="2:20" s="88" customFormat="1" ht="13.5" customHeight="1">
      <c r="B8" s="88" t="s">
        <v>67</v>
      </c>
      <c r="C8" s="282" t="s">
        <v>266</v>
      </c>
      <c r="D8" s="283"/>
      <c r="E8" s="283"/>
      <c r="F8" s="284"/>
      <c r="S8" s="180"/>
      <c r="T8" s="181"/>
    </row>
    <row r="9" spans="2:20" s="88" customFormat="1" ht="13.5" customHeight="1">
      <c r="B9" s="88" t="s">
        <v>63</v>
      </c>
      <c r="C9" s="282" t="s">
        <v>266</v>
      </c>
      <c r="D9" s="283"/>
      <c r="E9" s="283"/>
      <c r="F9" s="284"/>
      <c r="S9" s="180"/>
      <c r="T9" s="181"/>
    </row>
    <row r="10" spans="2:20" s="88" customFormat="1" ht="12.75">
      <c r="B10" s="88" t="s">
        <v>68</v>
      </c>
      <c r="C10" s="266" t="s">
        <v>266</v>
      </c>
      <c r="D10" s="267"/>
      <c r="E10" s="267"/>
      <c r="F10" s="268"/>
      <c r="S10" s="180"/>
      <c r="T10" s="181"/>
    </row>
    <row r="11" spans="3:20" s="88" customFormat="1" ht="12.75">
      <c r="C11" s="182"/>
      <c r="D11" s="107"/>
      <c r="E11" s="107"/>
      <c r="F11" s="107"/>
      <c r="S11" s="180"/>
      <c r="T11" s="181"/>
    </row>
    <row r="12" spans="2:20" s="88" customFormat="1" ht="24.75" customHeight="1">
      <c r="B12" s="56" t="s">
        <v>29</v>
      </c>
      <c r="C12" s="235">
        <v>1</v>
      </c>
      <c r="D12" s="57">
        <f>IF(C12&gt;0,IF(C12&lt;7,,"&lt;--- Insira valor entre 1 e 6"),"&lt;--- Insira valor entre 1 e 6")</f>
        <v>0</v>
      </c>
      <c r="E12" s="58"/>
      <c r="F12" s="59"/>
      <c r="S12" s="180"/>
      <c r="T12" s="181"/>
    </row>
    <row r="13" spans="2:20" s="88" customFormat="1" ht="25.5">
      <c r="B13" s="60" t="s">
        <v>143</v>
      </c>
      <c r="C13" s="53">
        <v>1</v>
      </c>
      <c r="D13" s="291" t="s">
        <v>30</v>
      </c>
      <c r="E13" s="292"/>
      <c r="F13" s="293"/>
      <c r="S13" s="180"/>
      <c r="T13" s="181"/>
    </row>
    <row r="14" spans="2:20" s="88" customFormat="1" ht="30" customHeight="1">
      <c r="B14" s="60" t="s">
        <v>31</v>
      </c>
      <c r="C14" s="61">
        <v>2</v>
      </c>
      <c r="D14" s="54">
        <f>IF(D15&lt;&gt;0,0,"( X )")</f>
        <v>0</v>
      </c>
      <c r="E14" s="62" t="s">
        <v>32</v>
      </c>
      <c r="F14" s="63"/>
      <c r="S14" s="180"/>
      <c r="T14" s="181"/>
    </row>
    <row r="15" spans="2:20" s="88" customFormat="1" ht="30" customHeight="1">
      <c r="B15" s="60" t="s">
        <v>33</v>
      </c>
      <c r="C15" s="61">
        <v>3</v>
      </c>
      <c r="D15" s="236" t="s">
        <v>79</v>
      </c>
      <c r="E15" s="64" t="s">
        <v>34</v>
      </c>
      <c r="F15" s="65"/>
      <c r="S15" s="180"/>
      <c r="T15" s="181"/>
    </row>
    <row r="16" spans="2:20" s="88" customFormat="1" ht="30" customHeight="1">
      <c r="B16" s="60" t="s">
        <v>35</v>
      </c>
      <c r="C16" s="61">
        <v>4</v>
      </c>
      <c r="D16" s="271" t="s">
        <v>36</v>
      </c>
      <c r="E16" s="272"/>
      <c r="F16" s="273"/>
      <c r="S16" s="180"/>
      <c r="T16" s="181"/>
    </row>
    <row r="17" spans="2:20" s="88" customFormat="1" ht="30" customHeight="1">
      <c r="B17" s="60" t="s">
        <v>37</v>
      </c>
      <c r="C17" s="61">
        <v>5</v>
      </c>
      <c r="D17" s="262">
        <f>IF(D18&lt;&gt;0,0,"( X )")</f>
        <v>0</v>
      </c>
      <c r="E17" s="238" t="s">
        <v>38</v>
      </c>
      <c r="F17" s="239"/>
      <c r="S17" s="180"/>
      <c r="T17" s="181"/>
    </row>
    <row r="18" spans="2:20" s="88" customFormat="1" ht="30" customHeight="1">
      <c r="B18" s="60" t="s">
        <v>39</v>
      </c>
      <c r="C18" s="61">
        <v>6</v>
      </c>
      <c r="D18" s="237" t="s">
        <v>79</v>
      </c>
      <c r="E18" s="240" t="s">
        <v>40</v>
      </c>
      <c r="F18" s="241"/>
      <c r="S18" s="180"/>
      <c r="T18" s="181"/>
    </row>
    <row r="19" spans="2:20" s="88" customFormat="1" ht="30" customHeight="1">
      <c r="B19" s="294" t="s">
        <v>245</v>
      </c>
      <c r="C19" s="295"/>
      <c r="D19" s="295"/>
      <c r="E19" s="295"/>
      <c r="F19" s="228">
        <v>0.2</v>
      </c>
      <c r="S19" s="180"/>
      <c r="T19" s="181"/>
    </row>
    <row r="20" spans="2:20" s="88" customFormat="1" ht="17.25" customHeight="1">
      <c r="B20" s="296" t="s">
        <v>142</v>
      </c>
      <c r="C20" s="297"/>
      <c r="D20" s="297"/>
      <c r="E20" s="297"/>
      <c r="F20" s="229"/>
      <c r="S20" s="180"/>
      <c r="T20" s="181"/>
    </row>
    <row r="21" spans="2:20" s="88" customFormat="1" ht="12.75">
      <c r="B21" s="66"/>
      <c r="C21" s="58"/>
      <c r="D21" s="58"/>
      <c r="E21" s="58"/>
      <c r="F21" s="59"/>
      <c r="S21" s="180"/>
      <c r="T21" s="181"/>
    </row>
    <row r="22" spans="2:10" ht="15.75" customHeight="1">
      <c r="B22" s="67"/>
      <c r="C22" s="274" t="s">
        <v>41</v>
      </c>
      <c r="D22" s="274"/>
      <c r="E22" s="274"/>
      <c r="H22" s="183" t="s">
        <v>83</v>
      </c>
      <c r="I22" s="184" t="str">
        <f>F24</f>
        <v>PREENCHER </v>
      </c>
      <c r="J22" s="183"/>
    </row>
    <row r="23" spans="2:20" s="185" customFormat="1" ht="31.5">
      <c r="B23" s="68" t="s">
        <v>42</v>
      </c>
      <c r="C23" s="69" t="s">
        <v>43</v>
      </c>
      <c r="D23" s="69" t="s">
        <v>44</v>
      </c>
      <c r="E23" s="69" t="s">
        <v>45</v>
      </c>
      <c r="F23" s="248" t="s">
        <v>46</v>
      </c>
      <c r="H23" s="186" t="s">
        <v>84</v>
      </c>
      <c r="I23" s="187" t="str">
        <f>F25</f>
        <v>PREENCHER </v>
      </c>
      <c r="J23" s="186"/>
      <c r="S23" s="188"/>
      <c r="T23" s="189"/>
    </row>
    <row r="24" spans="2:19" ht="15.75">
      <c r="B24" s="70" t="s">
        <v>47</v>
      </c>
      <c r="C24" s="71">
        <v>0.03</v>
      </c>
      <c r="D24" s="72">
        <v>0.04</v>
      </c>
      <c r="E24" s="245">
        <v>0.055</v>
      </c>
      <c r="F24" s="249" t="s">
        <v>266</v>
      </c>
      <c r="G24" s="190" t="str">
        <f>IF(F24=0,"",IF(F24&lt;C24,"Atenção, observar os intervalos!",IF(F24&gt;E24,"Atenção, observar os intervalos!","")))</f>
        <v>Atenção, observar os intervalos!</v>
      </c>
      <c r="H24" s="183" t="s">
        <v>85</v>
      </c>
      <c r="I24" s="184" t="str">
        <f>I23</f>
        <v>PREENCHER </v>
      </c>
      <c r="J24" s="183"/>
      <c r="R24" s="174"/>
      <c r="S24" s="174"/>
    </row>
    <row r="25" spans="2:19" ht="15.75">
      <c r="B25" s="70" t="s">
        <v>48</v>
      </c>
      <c r="C25" s="73">
        <v>0.008</v>
      </c>
      <c r="D25" s="74">
        <v>0.008</v>
      </c>
      <c r="E25" s="246">
        <v>0.01</v>
      </c>
      <c r="F25" s="250" t="s">
        <v>266</v>
      </c>
      <c r="G25" s="190" t="str">
        <f>IF(F25=0,"",IF(F25&lt;C25,"Atenção, observar os intervalos!",IF(F25&gt;E25,"Atenção, observar os intervalos!","")))</f>
        <v>Atenção, observar os intervalos!</v>
      </c>
      <c r="H25" s="183" t="s">
        <v>86</v>
      </c>
      <c r="I25" s="184" t="str">
        <f aca="true" t="shared" si="0" ref="I25:I30">F26</f>
        <v>PREENCHER </v>
      </c>
      <c r="J25" s="183"/>
      <c r="R25" s="174"/>
      <c r="S25" s="174"/>
    </row>
    <row r="26" spans="2:19" ht="15.75">
      <c r="B26" s="70" t="s">
        <v>49</v>
      </c>
      <c r="C26" s="73">
        <v>0.0097</v>
      </c>
      <c r="D26" s="74">
        <v>0.0127</v>
      </c>
      <c r="E26" s="246">
        <v>0.0127</v>
      </c>
      <c r="F26" s="250" t="s">
        <v>266</v>
      </c>
      <c r="G26" s="190" t="str">
        <f>IF(F26=0,"",IF(F26&lt;C26,"Atenção, observar os intervalos!",IF(F26&gt;E26,"Atenção, observar os intervalos!","")))</f>
        <v>Atenção, observar os intervalos!</v>
      </c>
      <c r="H26" s="183" t="s">
        <v>87</v>
      </c>
      <c r="I26" s="184" t="str">
        <f t="shared" si="0"/>
        <v>PREENCHER </v>
      </c>
      <c r="J26" s="191"/>
      <c r="R26" s="174"/>
      <c r="S26" s="174"/>
    </row>
    <row r="27" spans="2:19" ht="15.75">
      <c r="B27" s="70" t="s">
        <v>50</v>
      </c>
      <c r="C27" s="73">
        <v>0.0059</v>
      </c>
      <c r="D27" s="74">
        <v>0.0123</v>
      </c>
      <c r="E27" s="246">
        <v>0.0139</v>
      </c>
      <c r="F27" s="250" t="s">
        <v>266</v>
      </c>
      <c r="G27" s="190" t="str">
        <f>IF(F27=0,"",IF(F27&lt;C27,"Atenção, observar os intervalos!",IF(F27&gt;E27,"Atenção, observar os intervalos!","")))</f>
        <v>Atenção, observar os intervalos!</v>
      </c>
      <c r="H27" s="183" t="s">
        <v>88</v>
      </c>
      <c r="I27" s="184" t="str">
        <f t="shared" si="0"/>
        <v>PREENCHER </v>
      </c>
      <c r="J27" s="191"/>
      <c r="R27" s="174"/>
      <c r="S27" s="174"/>
    </row>
    <row r="28" spans="2:19" ht="15.75">
      <c r="B28" s="70" t="s">
        <v>51</v>
      </c>
      <c r="C28" s="75">
        <v>0.0616</v>
      </c>
      <c r="D28" s="76">
        <v>0.074</v>
      </c>
      <c r="E28" s="247">
        <v>0.0896</v>
      </c>
      <c r="F28" s="250" t="s">
        <v>266</v>
      </c>
      <c r="G28" s="190" t="str">
        <f>IF(F28=0,"",IF(F28&lt;C28,"Atenção, observar os intervalos!",IF(F28&gt;E28,"Atenção, observar os intervalos!","")))</f>
        <v>Atenção, observar os intervalos!</v>
      </c>
      <c r="H28" s="183" t="s">
        <v>89</v>
      </c>
      <c r="I28" s="184" t="str">
        <f t="shared" si="0"/>
        <v>PREENCHER </v>
      </c>
      <c r="J28" s="183"/>
      <c r="R28" s="174"/>
      <c r="S28" s="174"/>
    </row>
    <row r="29" spans="2:19" ht="15.75">
      <c r="B29" s="275" t="s">
        <v>52</v>
      </c>
      <c r="C29" s="276"/>
      <c r="D29" s="276"/>
      <c r="E29" s="276"/>
      <c r="F29" s="251" t="s">
        <v>266</v>
      </c>
      <c r="G29" s="190"/>
      <c r="H29" s="183" t="s">
        <v>90</v>
      </c>
      <c r="I29" s="184">
        <f t="shared" si="0"/>
        <v>0</v>
      </c>
      <c r="J29" s="183"/>
      <c r="R29" s="174"/>
      <c r="S29" s="174"/>
    </row>
    <row r="30" spans="2:19" ht="16.5" thickBot="1">
      <c r="B30" s="277" t="s">
        <v>53</v>
      </c>
      <c r="C30" s="278"/>
      <c r="D30" s="278"/>
      <c r="E30" s="279"/>
      <c r="F30" s="244">
        <f>F19*F20</f>
        <v>0</v>
      </c>
      <c r="G30" s="190"/>
      <c r="H30" s="183" t="s">
        <v>91</v>
      </c>
      <c r="I30" s="184">
        <f t="shared" si="0"/>
        <v>0.045</v>
      </c>
      <c r="J30" s="183"/>
      <c r="R30" s="174"/>
      <c r="S30" s="174"/>
    </row>
    <row r="31" spans="2:19" ht="16.5" thickBot="1">
      <c r="B31" s="298" t="s">
        <v>54</v>
      </c>
      <c r="C31" s="299"/>
      <c r="D31" s="299"/>
      <c r="E31" s="299"/>
      <c r="F31" s="55">
        <v>0.045</v>
      </c>
      <c r="G31" s="190"/>
      <c r="H31" s="183"/>
      <c r="I31" s="192"/>
      <c r="J31" s="192"/>
      <c r="K31" s="193"/>
      <c r="L31" s="194"/>
      <c r="M31" s="195"/>
      <c r="N31" s="195"/>
      <c r="O31" s="196"/>
      <c r="R31" s="174"/>
      <c r="S31" s="174"/>
    </row>
    <row r="32" spans="8:18" ht="12.75">
      <c r="H32" s="183"/>
      <c r="I32" s="192"/>
      <c r="J32" s="192"/>
      <c r="K32" s="193"/>
      <c r="L32" s="194"/>
      <c r="M32" s="194"/>
      <c r="N32" s="194"/>
      <c r="R32" s="173"/>
    </row>
    <row r="33" spans="2:19" ht="15.75">
      <c r="B33" s="280" t="s">
        <v>55</v>
      </c>
      <c r="C33" s="280"/>
      <c r="D33" s="280"/>
      <c r="E33" s="280"/>
      <c r="F33" s="78" t="e">
        <f>(((1+I22+I24+I25)*(1+I26)*(1+I27))/(1-I28-I29))-1</f>
        <v>#VALUE!</v>
      </c>
      <c r="G33" s="197"/>
      <c r="H33" s="191" t="s">
        <v>80</v>
      </c>
      <c r="I33" s="191" t="s">
        <v>81</v>
      </c>
      <c r="J33" s="191" t="s">
        <v>82</v>
      </c>
      <c r="R33" s="174"/>
      <c r="S33" s="174"/>
    </row>
    <row r="34" spans="2:19" ht="16.5" thickBot="1">
      <c r="B34" s="263" t="s">
        <v>56</v>
      </c>
      <c r="C34" s="264"/>
      <c r="D34" s="264"/>
      <c r="E34" s="264"/>
      <c r="F34" s="79" t="e">
        <f>ROUND(((1+I22+I24+I25)*(1+I26)*(1+I27))/(1-I28-I29-I30),4)-1</f>
        <v>#VALUE!</v>
      </c>
      <c r="G34" s="84"/>
      <c r="H34" s="191">
        <v>0.2034</v>
      </c>
      <c r="I34" s="191">
        <v>0.2212</v>
      </c>
      <c r="J34" s="191">
        <v>0.25</v>
      </c>
      <c r="R34" s="174"/>
      <c r="S34" s="174"/>
    </row>
    <row r="36" spans="2:6" ht="48" customHeight="1">
      <c r="B36" s="265" t="s">
        <v>57</v>
      </c>
      <c r="C36" s="265"/>
      <c r="D36" s="265"/>
      <c r="E36" s="265"/>
      <c r="F36" s="265"/>
    </row>
    <row r="38" spans="2:6" ht="12.75">
      <c r="B38" s="269" t="s">
        <v>58</v>
      </c>
      <c r="C38" s="269"/>
      <c r="D38" s="269"/>
      <c r="E38" s="269"/>
      <c r="F38" s="269"/>
    </row>
    <row r="39" spans="2:6" ht="12.75">
      <c r="B39" s="270" t="s">
        <v>59</v>
      </c>
      <c r="C39" s="270"/>
      <c r="D39" s="270"/>
      <c r="E39" s="270"/>
      <c r="F39" s="270"/>
    </row>
    <row r="40" spans="2:20" ht="15.75">
      <c r="B40" s="198" t="s">
        <v>117</v>
      </c>
      <c r="C40" s="84"/>
      <c r="D40" s="84"/>
      <c r="E40" s="84"/>
      <c r="F40" s="84"/>
      <c r="M40" s="198"/>
      <c r="P40" s="199"/>
      <c r="Q40" s="67"/>
      <c r="T40" s="77"/>
    </row>
    <row r="41" spans="2:17" ht="15.75">
      <c r="B41" s="200" t="s">
        <v>116</v>
      </c>
      <c r="C41" s="84"/>
      <c r="D41" s="84"/>
      <c r="E41" s="84"/>
      <c r="F41" s="84"/>
      <c r="M41" s="200"/>
      <c r="Q41" s="67"/>
    </row>
    <row r="42" ht="22.5" customHeight="1">
      <c r="F42" s="80"/>
    </row>
    <row r="43" spans="2:5" ht="12.75">
      <c r="B43" s="201"/>
      <c r="C43" s="201"/>
      <c r="D43" s="201"/>
      <c r="E43" s="201"/>
    </row>
    <row r="44" spans="2:5" ht="12.75">
      <c r="B44" s="243" t="s">
        <v>113</v>
      </c>
      <c r="C44" s="252"/>
      <c r="D44" s="252"/>
      <c r="E44" s="252"/>
    </row>
    <row r="45" spans="2:5" ht="12.75">
      <c r="B45" s="126" t="s">
        <v>114</v>
      </c>
      <c r="C45" s="252"/>
      <c r="D45" s="252"/>
      <c r="E45" s="252"/>
    </row>
    <row r="46" spans="2:4" ht="12.75">
      <c r="B46" s="128"/>
      <c r="C46" s="128"/>
      <c r="D46" s="128"/>
    </row>
    <row r="47" spans="2:4" ht="12.75">
      <c r="B47" s="128"/>
      <c r="C47" s="128"/>
      <c r="D47" s="128"/>
    </row>
    <row r="49" spans="2:5" ht="12.75">
      <c r="B49" s="201"/>
      <c r="C49" s="201"/>
      <c r="D49" s="201"/>
      <c r="E49" s="201"/>
    </row>
    <row r="50" spans="2:5" ht="12.75">
      <c r="B50" s="125" t="s">
        <v>124</v>
      </c>
      <c r="C50" s="252"/>
      <c r="D50" s="252"/>
      <c r="E50" s="252"/>
    </row>
    <row r="51" spans="2:5" ht="12.75">
      <c r="B51" s="126" t="s">
        <v>60</v>
      </c>
      <c r="C51" s="252"/>
      <c r="D51" s="252"/>
      <c r="E51" s="252"/>
    </row>
  </sheetData>
  <sheetProtection password="C637" sheet="1" selectLockedCells="1"/>
  <mergeCells count="22">
    <mergeCell ref="D13:F13"/>
    <mergeCell ref="C8:F8"/>
    <mergeCell ref="B19:E19"/>
    <mergeCell ref="B20:E20"/>
    <mergeCell ref="C4:F4"/>
    <mergeCell ref="B31:E31"/>
    <mergeCell ref="B2:F2"/>
    <mergeCell ref="C3:F3"/>
    <mergeCell ref="C5:F5"/>
    <mergeCell ref="C6:F6"/>
    <mergeCell ref="C7:F7"/>
    <mergeCell ref="C9:F9"/>
    <mergeCell ref="B34:E34"/>
    <mergeCell ref="B36:F36"/>
    <mergeCell ref="C10:F10"/>
    <mergeCell ref="B38:F38"/>
    <mergeCell ref="B39:F39"/>
    <mergeCell ref="D16:F16"/>
    <mergeCell ref="C22:E22"/>
    <mergeCell ref="B29:E29"/>
    <mergeCell ref="B30:E30"/>
    <mergeCell ref="B33:E33"/>
  </mergeCells>
  <conditionalFormatting sqref="F24:F28">
    <cfRule type="cellIs" priority="14" dxfId="127" operator="between" stopIfTrue="1">
      <formula>$C24</formula>
      <formula>$E24</formula>
    </cfRule>
  </conditionalFormatting>
  <conditionalFormatting sqref="B13:C18">
    <cfRule type="expression" priority="11" dxfId="115" stopIfTrue="1">
      <formula>$C$12=0</formula>
    </cfRule>
    <cfRule type="expression" priority="12" dxfId="115" stopIfTrue="1">
      <formula>$C$12&gt;6</formula>
    </cfRule>
    <cfRule type="expression" priority="13" dxfId="124" stopIfTrue="1">
      <formula>$C13&lt;&gt;$C$12</formula>
    </cfRule>
  </conditionalFormatting>
  <conditionalFormatting sqref="E14">
    <cfRule type="expression" priority="10" dxfId="115" stopIfTrue="1">
      <formula>$D$15&lt;&gt;0</formula>
    </cfRule>
  </conditionalFormatting>
  <conditionalFormatting sqref="E15">
    <cfRule type="expression" priority="9" dxfId="120" stopIfTrue="1">
      <formula>$D$15&lt;&gt;0</formula>
    </cfRule>
  </conditionalFormatting>
  <conditionalFormatting sqref="E17 B33:F33">
    <cfRule type="expression" priority="8" dxfId="115" stopIfTrue="1">
      <formula>$D$18&lt;&gt;0</formula>
    </cfRule>
  </conditionalFormatting>
  <conditionalFormatting sqref="E18">
    <cfRule type="expression" priority="7" dxfId="120" stopIfTrue="1">
      <formula>$D$18&lt;&gt;0</formula>
    </cfRule>
  </conditionalFormatting>
  <conditionalFormatting sqref="B34:F34">
    <cfRule type="expression" priority="6" dxfId="128" stopIfTrue="1">
      <formula>$D$18&lt;&gt;0</formula>
    </cfRule>
  </conditionalFormatting>
  <conditionalFormatting sqref="B39:F39 C40:F41">
    <cfRule type="expression" priority="5" dxfId="115" stopIfTrue="1">
      <formula>$D$18&lt;&gt;0</formula>
    </cfRule>
  </conditionalFormatting>
  <conditionalFormatting sqref="F31">
    <cfRule type="expression" priority="4" dxfId="129" stopIfTrue="1">
      <formula>$D$18&lt;&gt;0</formula>
    </cfRule>
  </conditionalFormatting>
  <conditionalFormatting sqref="B31:E31">
    <cfRule type="expression" priority="3" dxfId="130" stopIfTrue="1">
      <formula>$D$18&lt;&gt;0</formula>
    </cfRule>
  </conditionalFormatting>
  <conditionalFormatting sqref="B38:F38">
    <cfRule type="expression" priority="2" dxfId="115" stopIfTrue="1">
      <formula>$D$18&lt;&gt;0</formula>
    </cfRule>
  </conditionalFormatting>
  <conditionalFormatting sqref="F30">
    <cfRule type="expression" priority="1" dxfId="129" stopIfTrue="1">
      <formula>$D$18&lt;&gt;0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5">
      <selection activeCell="C5" sqref="C5"/>
    </sheetView>
  </sheetViews>
  <sheetFormatPr defaultColWidth="9.140625" defaultRowHeight="12.75"/>
  <cols>
    <col min="1" max="1" width="9.140625" style="93" customWidth="1"/>
    <col min="2" max="2" width="9.421875" style="93" customWidth="1"/>
    <col min="3" max="3" width="54.140625" style="93" customWidth="1"/>
    <col min="4" max="4" width="6.28125" style="93" customWidth="1"/>
    <col min="5" max="5" width="10.28125" style="93" customWidth="1"/>
    <col min="6" max="6" width="10.7109375" style="93" bestFit="1" customWidth="1"/>
    <col min="7" max="7" width="11.7109375" style="93" customWidth="1"/>
    <col min="8" max="8" width="13.140625" style="93" customWidth="1"/>
    <col min="9" max="16384" width="9.140625" style="93" customWidth="1"/>
  </cols>
  <sheetData>
    <row r="1" ht="37.5" customHeight="1">
      <c r="A1" s="100" t="s">
        <v>64</v>
      </c>
    </row>
    <row r="2" spans="1:9" ht="12.75" customHeight="1">
      <c r="A2" s="311" t="s">
        <v>92</v>
      </c>
      <c r="B2" s="311"/>
      <c r="C2" s="311"/>
      <c r="D2" s="311"/>
      <c r="E2" s="311"/>
      <c r="F2" s="311"/>
      <c r="G2" s="311"/>
      <c r="H2" s="311"/>
      <c r="I2" s="147"/>
    </row>
    <row r="3" spans="1:8" ht="15" customHeight="1">
      <c r="A3" s="311"/>
      <c r="B3" s="311"/>
      <c r="C3" s="311"/>
      <c r="D3" s="311"/>
      <c r="E3" s="311"/>
      <c r="F3" s="311"/>
      <c r="G3" s="311"/>
      <c r="H3" s="311"/>
    </row>
    <row r="4" spans="1:8" ht="12.75" customHeight="1">
      <c r="A4" s="101"/>
      <c r="B4" s="101"/>
      <c r="C4" s="101"/>
      <c r="D4" s="101"/>
      <c r="E4" s="101"/>
      <c r="F4" s="101"/>
      <c r="G4" s="101"/>
      <c r="H4" s="101"/>
    </row>
    <row r="5" spans="1:7" ht="12.75">
      <c r="A5" s="310" t="str">
        <f>'P. BDI'!B3</f>
        <v>Edital :</v>
      </c>
      <c r="B5" s="310"/>
      <c r="C5" s="85" t="str">
        <f>'P. BDI'!C3:F3</f>
        <v>PREENCHER </v>
      </c>
      <c r="D5" s="312" t="s">
        <v>244</v>
      </c>
      <c r="E5" s="313"/>
      <c r="F5" s="314">
        <v>1</v>
      </c>
      <c r="G5" s="315"/>
    </row>
    <row r="6" spans="1:9" ht="12.75">
      <c r="A6" s="310" t="str">
        <f>'P. BDI'!B4</f>
        <v>N° Contrato de Repasse:</v>
      </c>
      <c r="B6" s="310"/>
      <c r="C6" s="253" t="str">
        <f>'P. BDI'!C4:F4</f>
        <v>Recursos proprios</v>
      </c>
      <c r="D6" s="312" t="s">
        <v>94</v>
      </c>
      <c r="E6" s="313"/>
      <c r="F6" s="316">
        <f>Orçamento!H107</f>
        <v>0</v>
      </c>
      <c r="G6" s="317"/>
      <c r="I6" s="130"/>
    </row>
    <row r="7" spans="1:8" ht="12.75" customHeight="1">
      <c r="A7" s="310" t="str">
        <f>'P. BDI'!B5</f>
        <v>Tomador: </v>
      </c>
      <c r="B7" s="310"/>
      <c r="C7" s="253" t="str">
        <f>'P. BDI'!C5:F5</f>
        <v>Prefeitura Municipal de Dois Vizinhos - PR</v>
      </c>
      <c r="D7" s="220"/>
      <c r="E7" s="221"/>
      <c r="F7" s="221"/>
      <c r="G7" s="221"/>
      <c r="H7" s="221"/>
    </row>
    <row r="8" spans="1:8" ht="12.75">
      <c r="A8" s="310" t="str">
        <f>'P. BDI'!B6</f>
        <v>Empreendimento: </v>
      </c>
      <c r="B8" s="310"/>
      <c r="C8" s="253" t="str">
        <f>'P. BDI'!C6:F6</f>
        <v>PONTE RUA ZACARIAS DE VASCONCELOS</v>
      </c>
      <c r="D8" s="220"/>
      <c r="E8" s="221"/>
      <c r="F8" s="221"/>
      <c r="G8" s="221"/>
      <c r="H8" s="221"/>
    </row>
    <row r="9" spans="1:8" ht="12.75">
      <c r="A9" s="310" t="str">
        <f>'P. BDI'!B7</f>
        <v>Local da Obra:</v>
      </c>
      <c r="B9" s="310"/>
      <c r="C9" s="253" t="str">
        <f>'P. BDI'!C7:F7</f>
        <v>RUA ZACARIAS DE VASCONCELOS</v>
      </c>
      <c r="D9" s="220"/>
      <c r="E9" s="221"/>
      <c r="F9" s="221"/>
      <c r="G9" s="221"/>
      <c r="H9" s="221"/>
    </row>
    <row r="10" spans="1:8" ht="12.75">
      <c r="A10" s="310" t="str">
        <f>'P. BDI'!B8</f>
        <v>Empresa Prop.:</v>
      </c>
      <c r="B10" s="310"/>
      <c r="C10" s="85" t="str">
        <f>'P. BDI'!C8:F8</f>
        <v>PREENCHER </v>
      </c>
      <c r="D10" s="220"/>
      <c r="E10" s="221"/>
      <c r="F10" s="221"/>
      <c r="G10" s="221"/>
      <c r="H10" s="221"/>
    </row>
    <row r="11" spans="1:8" ht="12.75">
      <c r="A11" s="310" t="str">
        <f>'P. BDI'!B9</f>
        <v>CNPJ:</v>
      </c>
      <c r="B11" s="310"/>
      <c r="C11" s="85" t="str">
        <f>'P. BDI'!C9:F9</f>
        <v>PREENCHER </v>
      </c>
      <c r="D11" s="102"/>
      <c r="E11" s="102"/>
      <c r="F11" s="105"/>
      <c r="G11" s="106"/>
      <c r="H11" s="107"/>
    </row>
    <row r="12" spans="1:8" ht="12.75">
      <c r="A12" s="310" t="str">
        <f>'P. BDI'!B10</f>
        <v>Data Base:</v>
      </c>
      <c r="B12" s="310"/>
      <c r="C12" s="86" t="str">
        <f>'P. BDI'!C10:F10</f>
        <v>PREENCHER </v>
      </c>
      <c r="D12" s="102"/>
      <c r="E12" s="102"/>
      <c r="F12" s="105"/>
      <c r="G12" s="106"/>
      <c r="H12" s="107"/>
    </row>
    <row r="13" spans="1:8" ht="12.75">
      <c r="A13" s="310" t="s">
        <v>118</v>
      </c>
      <c r="B13" s="310"/>
      <c r="C13" s="254">
        <v>0</v>
      </c>
      <c r="D13" s="104"/>
      <c r="E13" s="104"/>
      <c r="F13" s="104"/>
      <c r="G13" s="104"/>
      <c r="H13" s="103"/>
    </row>
    <row r="14" spans="1:8" ht="12.75">
      <c r="A14" s="134"/>
      <c r="B14" s="135"/>
      <c r="C14" s="136"/>
      <c r="D14" s="103"/>
      <c r="E14" s="103"/>
      <c r="F14" s="103"/>
      <c r="G14" s="103"/>
      <c r="H14" s="103"/>
    </row>
    <row r="15" spans="1:8" ht="12.75">
      <c r="A15" s="134"/>
      <c r="B15" s="135"/>
      <c r="C15" s="136"/>
      <c r="D15" s="103"/>
      <c r="E15" s="103"/>
      <c r="F15" s="103"/>
      <c r="G15" s="103"/>
      <c r="H15" s="103"/>
    </row>
    <row r="16" spans="1:8" ht="12.75">
      <c r="A16" s="134"/>
      <c r="B16" s="135"/>
      <c r="C16" s="136"/>
      <c r="D16" s="103"/>
      <c r="E16" s="103"/>
      <c r="F16" s="103"/>
      <c r="G16" s="103"/>
      <c r="H16" s="103"/>
    </row>
    <row r="17" spans="1:8" ht="12.75">
      <c r="A17" s="134"/>
      <c r="B17" s="135"/>
      <c r="C17" s="136"/>
      <c r="D17" s="103"/>
      <c r="E17" s="103"/>
      <c r="F17" s="103"/>
      <c r="G17" s="103"/>
      <c r="H17" s="103"/>
    </row>
    <row r="18" spans="1:8" ht="12.75">
      <c r="A18" s="134"/>
      <c r="B18" s="135"/>
      <c r="C18" s="136"/>
      <c r="D18" s="103"/>
      <c r="E18" s="103"/>
      <c r="F18" s="103"/>
      <c r="G18" s="103"/>
      <c r="H18" s="103"/>
    </row>
    <row r="19" spans="1:8" ht="12.75">
      <c r="A19" s="134"/>
      <c r="B19" s="135"/>
      <c r="C19" s="136"/>
      <c r="D19" s="103"/>
      <c r="E19" s="103"/>
      <c r="F19" s="103"/>
      <c r="G19" s="103"/>
      <c r="H19" s="103"/>
    </row>
    <row r="20" spans="1:8" ht="12.75">
      <c r="A20" s="134"/>
      <c r="B20" s="135"/>
      <c r="C20" s="136"/>
      <c r="D20" s="103"/>
      <c r="E20" s="103"/>
      <c r="F20" s="103"/>
      <c r="G20" s="103"/>
      <c r="H20" s="103"/>
    </row>
    <row r="21" spans="1:8" ht="12.75">
      <c r="A21" s="134"/>
      <c r="B21" s="135"/>
      <c r="C21" s="136"/>
      <c r="D21" s="103"/>
      <c r="E21" s="103"/>
      <c r="F21" s="103"/>
      <c r="G21" s="103"/>
      <c r="H21" s="103"/>
    </row>
    <row r="22" spans="2:8" ht="12.75">
      <c r="B22" s="108" t="s">
        <v>70</v>
      </c>
      <c r="C22" s="108" t="s">
        <v>93</v>
      </c>
      <c r="D22" s="303" t="s">
        <v>96</v>
      </c>
      <c r="E22" s="303"/>
      <c r="F22" s="303" t="s">
        <v>95</v>
      </c>
      <c r="G22" s="303"/>
      <c r="H22" s="108" t="s">
        <v>97</v>
      </c>
    </row>
    <row r="23" spans="2:8" ht="12.75">
      <c r="B23" s="109">
        <f>Orçamento!A17</f>
        <v>1</v>
      </c>
      <c r="C23" s="83" t="str">
        <f>Orçamento!C17</f>
        <v>SERVIÇOS PRELIMINARES</v>
      </c>
      <c r="D23" s="309" t="e">
        <f>F23/$F$6</f>
        <v>#DIV/0!</v>
      </c>
      <c r="E23" s="309"/>
      <c r="F23" s="308">
        <f>Orçamento!H17</f>
        <v>0</v>
      </c>
      <c r="G23" s="308"/>
      <c r="H23" s="153">
        <f>F23</f>
        <v>0</v>
      </c>
    </row>
    <row r="24" spans="2:8" ht="22.5">
      <c r="B24" s="116">
        <f>Orçamento!A31</f>
        <v>2</v>
      </c>
      <c r="C24" s="81" t="str">
        <f>Orçamento!C31</f>
        <v>INFRAESTRUTURA DE FUNDAÇÕES (ESTACAS E BLOCOS DE FUNDAÇÃO)</v>
      </c>
      <c r="D24" s="309" t="e">
        <f>F24/$F$6</f>
        <v>#DIV/0!</v>
      </c>
      <c r="E24" s="309"/>
      <c r="F24" s="304">
        <f>Orçamento!H31</f>
        <v>0</v>
      </c>
      <c r="G24" s="304"/>
      <c r="H24" s="153">
        <f>H23+F24</f>
        <v>0</v>
      </c>
    </row>
    <row r="25" spans="2:8" ht="12.75">
      <c r="B25" s="116">
        <f>Orçamento!A53</f>
        <v>3</v>
      </c>
      <c r="C25" s="81" t="str">
        <f>Orçamento!C53</f>
        <v>MESOESTRUTURA (CABECEIRAS E ALAS)</v>
      </c>
      <c r="D25" s="309" t="e">
        <f>F25/$F$6</f>
        <v>#DIV/0!</v>
      </c>
      <c r="E25" s="309"/>
      <c r="F25" s="304">
        <f>Orçamento!H53</f>
        <v>0</v>
      </c>
      <c r="G25" s="304"/>
      <c r="H25" s="153">
        <f>H24+F25</f>
        <v>0</v>
      </c>
    </row>
    <row r="26" spans="2:8" ht="12.75">
      <c r="B26" s="116">
        <f>Orçamento!A71</f>
        <v>4</v>
      </c>
      <c r="C26" s="81" t="str">
        <f>Orçamento!C71</f>
        <v>SUPERESTRUTURA (LAJE, NEW JERSEY E GUARDA CORPO)</v>
      </c>
      <c r="D26" s="309" t="e">
        <f>F26/$F$6</f>
        <v>#DIV/0!</v>
      </c>
      <c r="E26" s="309"/>
      <c r="F26" s="304">
        <f>Orçamento!H71</f>
        <v>0</v>
      </c>
      <c r="G26" s="304"/>
      <c r="H26" s="153">
        <f>H25+F26</f>
        <v>0</v>
      </c>
    </row>
    <row r="27" spans="2:8" ht="12.75">
      <c r="B27" s="116">
        <f>Orçamento!A95</f>
        <v>5</v>
      </c>
      <c r="C27" s="81" t="str">
        <f>Orçamento!C95</f>
        <v>SERVIÇOS FINAIS</v>
      </c>
      <c r="D27" s="309" t="e">
        <f>F27/$F$6</f>
        <v>#DIV/0!</v>
      </c>
      <c r="E27" s="309"/>
      <c r="F27" s="304">
        <f>Orçamento!H95</f>
        <v>0</v>
      </c>
      <c r="G27" s="304"/>
      <c r="H27" s="153">
        <f>H26+F27</f>
        <v>0</v>
      </c>
    </row>
    <row r="28" spans="2:8" ht="12.75">
      <c r="B28" s="116"/>
      <c r="C28" s="81"/>
      <c r="D28" s="305"/>
      <c r="E28" s="305"/>
      <c r="F28" s="304"/>
      <c r="G28" s="304"/>
      <c r="H28" s="153"/>
    </row>
    <row r="29" spans="2:8" ht="12.75">
      <c r="B29" s="116"/>
      <c r="C29" s="81"/>
      <c r="D29" s="305"/>
      <c r="E29" s="305"/>
      <c r="F29" s="304"/>
      <c r="G29" s="304"/>
      <c r="H29" s="153"/>
    </row>
    <row r="30" spans="2:8" ht="12.75">
      <c r="B30" s="116"/>
      <c r="C30" s="81"/>
      <c r="D30" s="305"/>
      <c r="E30" s="305"/>
      <c r="F30" s="304"/>
      <c r="G30" s="304"/>
      <c r="H30" s="166"/>
    </row>
    <row r="31" spans="2:8" ht="12.75">
      <c r="B31" s="116"/>
      <c r="C31" s="81"/>
      <c r="D31" s="305"/>
      <c r="E31" s="305"/>
      <c r="F31" s="304"/>
      <c r="G31" s="304"/>
      <c r="H31" s="166"/>
    </row>
    <row r="32" spans="2:8" ht="12.75">
      <c r="B32" s="116"/>
      <c r="C32" s="81"/>
      <c r="D32" s="305"/>
      <c r="E32" s="305"/>
      <c r="F32" s="304"/>
      <c r="G32" s="304"/>
      <c r="H32" s="166"/>
    </row>
    <row r="33" spans="2:8" ht="12.75">
      <c r="B33" s="117"/>
      <c r="C33" s="82"/>
      <c r="D33" s="306"/>
      <c r="E33" s="306"/>
      <c r="F33" s="301"/>
      <c r="G33" s="301"/>
      <c r="H33" s="170"/>
    </row>
    <row r="34" spans="2:8" ht="12.75">
      <c r="B34" s="300" t="s">
        <v>98</v>
      </c>
      <c r="C34" s="300"/>
      <c r="D34" s="307" t="e">
        <f>SUM(D23:E32)</f>
        <v>#DIV/0!</v>
      </c>
      <c r="E34" s="303"/>
      <c r="F34" s="302">
        <f>SUM(F23:G32)</f>
        <v>0</v>
      </c>
      <c r="G34" s="303"/>
      <c r="H34" s="172">
        <f>H32</f>
        <v>0</v>
      </c>
    </row>
    <row r="38" ht="13.5" customHeight="1"/>
    <row r="39" spans="4:7" ht="12.75">
      <c r="D39" s="171"/>
      <c r="E39" s="171"/>
      <c r="F39" s="171"/>
      <c r="G39" s="171"/>
    </row>
    <row r="40" spans="3:7" ht="12.75">
      <c r="C40" s="127"/>
      <c r="D40" s="243" t="s">
        <v>113</v>
      </c>
      <c r="E40" s="252"/>
      <c r="F40" s="252"/>
      <c r="G40" s="252"/>
    </row>
    <row r="41" spans="3:7" ht="12.75">
      <c r="C41" s="127"/>
      <c r="D41" s="126" t="s">
        <v>114</v>
      </c>
      <c r="E41" s="252"/>
      <c r="F41" s="252"/>
      <c r="G41" s="252"/>
    </row>
    <row r="42" spans="3:5" ht="12.75">
      <c r="C42" s="80"/>
      <c r="D42" s="128"/>
      <c r="E42" s="80"/>
    </row>
    <row r="43" spans="3:5" ht="12.75">
      <c r="C43" s="80"/>
      <c r="D43" s="128"/>
      <c r="E43" s="80"/>
    </row>
    <row r="44" spans="3:5" ht="12.75">
      <c r="C44" s="129"/>
      <c r="D44" s="77"/>
      <c r="E44" s="129"/>
    </row>
    <row r="45" spans="3:7" ht="12.75">
      <c r="C45" s="129"/>
      <c r="D45" s="201"/>
      <c r="E45" s="201"/>
      <c r="F45" s="171"/>
      <c r="G45" s="171"/>
    </row>
    <row r="46" spans="3:7" ht="12.75">
      <c r="C46" s="127"/>
      <c r="D46" s="243" t="s">
        <v>124</v>
      </c>
      <c r="E46" s="252"/>
      <c r="F46" s="252"/>
      <c r="G46" s="252"/>
    </row>
    <row r="47" spans="3:7" ht="12.75">
      <c r="C47" s="127"/>
      <c r="D47" s="126" t="s">
        <v>60</v>
      </c>
      <c r="E47" s="252"/>
      <c r="F47" s="252"/>
      <c r="G47" s="252"/>
    </row>
  </sheetData>
  <sheetProtection password="C637" sheet="1" selectLockedCells="1"/>
  <mergeCells count="41">
    <mergeCell ref="A7:B7"/>
    <mergeCell ref="A8:B8"/>
    <mergeCell ref="A9:B9"/>
    <mergeCell ref="A10:B10"/>
    <mergeCell ref="A11:B11"/>
    <mergeCell ref="A12:B12"/>
    <mergeCell ref="A2:H3"/>
    <mergeCell ref="A5:B5"/>
    <mergeCell ref="D5:E5"/>
    <mergeCell ref="F5:G5"/>
    <mergeCell ref="A6:B6"/>
    <mergeCell ref="D6:E6"/>
    <mergeCell ref="F6:G6"/>
    <mergeCell ref="D24:E24"/>
    <mergeCell ref="F24:G24"/>
    <mergeCell ref="D29:E29"/>
    <mergeCell ref="D30:E30"/>
    <mergeCell ref="A13:B13"/>
    <mergeCell ref="D28:E28"/>
    <mergeCell ref="D27:E27"/>
    <mergeCell ref="F27:G27"/>
    <mergeCell ref="D33:E33"/>
    <mergeCell ref="D34:E34"/>
    <mergeCell ref="F22:G22"/>
    <mergeCell ref="F23:G23"/>
    <mergeCell ref="F25:G25"/>
    <mergeCell ref="F26:G26"/>
    <mergeCell ref="D26:E26"/>
    <mergeCell ref="D22:E22"/>
    <mergeCell ref="D23:E23"/>
    <mergeCell ref="D25:E25"/>
    <mergeCell ref="B34:C34"/>
    <mergeCell ref="F33:G33"/>
    <mergeCell ref="F34:G34"/>
    <mergeCell ref="F28:G28"/>
    <mergeCell ref="F29:G29"/>
    <mergeCell ref="F30:G30"/>
    <mergeCell ref="F31:G31"/>
    <mergeCell ref="F32:G32"/>
    <mergeCell ref="D32:E32"/>
    <mergeCell ref="D31:E31"/>
  </mergeCells>
  <conditionalFormatting sqref="C23 C25:C33">
    <cfRule type="expression" priority="4" dxfId="131" stopIfTrue="1">
      <formula>$J23=1</formula>
    </cfRule>
    <cfRule type="expression" priority="5" dxfId="132" stopIfTrue="1">
      <formula>$K23=2</formula>
    </cfRule>
    <cfRule type="expression" priority="6" dxfId="133" stopIfTrue="1">
      <formula>$K23=3</formula>
    </cfRule>
  </conditionalFormatting>
  <conditionalFormatting sqref="C24">
    <cfRule type="expression" priority="1" dxfId="131" stopIfTrue="1">
      <formula>$J24=1</formula>
    </cfRule>
    <cfRule type="expression" priority="2" dxfId="132" stopIfTrue="1">
      <formula>$K24=2</formula>
    </cfRule>
    <cfRule type="expression" priority="3" dxfId="133" stopIfTrue="1">
      <formula>$K24=3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38">
      <selection activeCell="F58" sqref="F58"/>
    </sheetView>
  </sheetViews>
  <sheetFormatPr defaultColWidth="9.140625" defaultRowHeight="12.75"/>
  <cols>
    <col min="1" max="1" width="8.00390625" style="93" customWidth="1"/>
    <col min="2" max="2" width="12.140625" style="93" customWidth="1"/>
    <col min="3" max="3" width="54.140625" style="93" customWidth="1"/>
    <col min="4" max="4" width="6.28125" style="93" customWidth="1"/>
    <col min="5" max="5" width="10.7109375" style="93" bestFit="1" customWidth="1"/>
    <col min="6" max="6" width="10.7109375" style="93" customWidth="1"/>
    <col min="7" max="7" width="11.7109375" style="93" customWidth="1"/>
    <col min="8" max="8" width="13.140625" style="93" customWidth="1"/>
    <col min="9" max="9" width="9.140625" style="93" customWidth="1"/>
    <col min="10" max="10" width="4.421875" style="93" customWidth="1"/>
    <col min="11" max="11" width="9.57421875" style="93" customWidth="1"/>
    <col min="12" max="12" width="9.140625" style="93" customWidth="1"/>
    <col min="13" max="13" width="28.7109375" style="93" customWidth="1"/>
    <col min="14" max="16384" width="9.140625" style="93" customWidth="1"/>
  </cols>
  <sheetData>
    <row r="1" ht="32.25" customHeight="1">
      <c r="A1" s="100" t="s">
        <v>64</v>
      </c>
    </row>
    <row r="2" spans="1:8" ht="12.75" customHeight="1">
      <c r="A2" s="311" t="s">
        <v>66</v>
      </c>
      <c r="B2" s="311"/>
      <c r="C2" s="311"/>
      <c r="D2" s="311"/>
      <c r="E2" s="311"/>
      <c r="F2" s="311"/>
      <c r="G2" s="311"/>
      <c r="H2" s="311"/>
    </row>
    <row r="3" spans="1:8" ht="15" customHeight="1">
      <c r="A3" s="311"/>
      <c r="B3" s="311"/>
      <c r="C3" s="311"/>
      <c r="D3" s="311"/>
      <c r="E3" s="311"/>
      <c r="F3" s="311"/>
      <c r="G3" s="311"/>
      <c r="H3" s="311"/>
    </row>
    <row r="4" spans="1:8" ht="12.75" customHeight="1">
      <c r="A4" s="101"/>
      <c r="B4" s="101"/>
      <c r="C4" s="101"/>
      <c r="D4" s="101"/>
      <c r="E4" s="101"/>
      <c r="F4" s="101"/>
      <c r="G4" s="101"/>
      <c r="H4" s="101"/>
    </row>
    <row r="5" spans="1:7" ht="15.75" customHeight="1">
      <c r="A5" s="310" t="str">
        <f>QCI!A5</f>
        <v>Edital :</v>
      </c>
      <c r="B5" s="310"/>
      <c r="C5" s="85" t="str">
        <f>QCI!C5</f>
        <v>PREENCHER </v>
      </c>
      <c r="D5" s="312" t="str">
        <f>QCI!D5</f>
        <v>Unidade:</v>
      </c>
      <c r="E5" s="313"/>
      <c r="F5" s="320">
        <f>QCI!F5</f>
        <v>1</v>
      </c>
      <c r="G5" s="321"/>
    </row>
    <row r="6" spans="1:9" ht="12.75" customHeight="1">
      <c r="A6" s="310" t="str">
        <f>QCI!A6</f>
        <v>N° Contrato de Repasse:</v>
      </c>
      <c r="B6" s="310"/>
      <c r="C6" s="253" t="str">
        <f>QCI!C6</f>
        <v>Recursos proprios</v>
      </c>
      <c r="D6" s="312" t="str">
        <f>QCI!D6</f>
        <v>Valor Tot. c/ BDI:</v>
      </c>
      <c r="E6" s="313"/>
      <c r="F6" s="322">
        <f>H107/F5</f>
        <v>0</v>
      </c>
      <c r="G6" s="323"/>
      <c r="I6" s="130"/>
    </row>
    <row r="7" spans="1:8" ht="12.75">
      <c r="A7" s="310" t="str">
        <f>QCI!A7</f>
        <v>Tomador: </v>
      </c>
      <c r="B7" s="310"/>
      <c r="C7" s="253" t="str">
        <f>QCI!C7</f>
        <v>Prefeitura Municipal de Dois Vizinhos - PR</v>
      </c>
      <c r="D7" s="102"/>
      <c r="E7" s="104"/>
      <c r="F7" s="104"/>
      <c r="G7" s="104"/>
      <c r="H7" s="103"/>
    </row>
    <row r="8" spans="1:8" ht="12.75">
      <c r="A8" s="310" t="str">
        <f>QCI!A8</f>
        <v>Empreendimento: </v>
      </c>
      <c r="B8" s="310"/>
      <c r="C8" s="253" t="str">
        <f>QCI!C8</f>
        <v>PONTE RUA ZACARIAS DE VASCONCELOS</v>
      </c>
      <c r="D8" s="102"/>
      <c r="E8" s="104"/>
      <c r="F8" s="104"/>
      <c r="G8" s="104"/>
      <c r="H8" s="103"/>
    </row>
    <row r="9" spans="1:8" ht="12.75">
      <c r="A9" s="310" t="str">
        <f>QCI!A9</f>
        <v>Local da Obra:</v>
      </c>
      <c r="B9" s="310"/>
      <c r="C9" s="253" t="str">
        <f>QCI!C9</f>
        <v>RUA ZACARIAS DE VASCONCELOS</v>
      </c>
      <c r="D9" s="312" t="s">
        <v>246</v>
      </c>
      <c r="E9" s="310"/>
      <c r="F9" s="310"/>
      <c r="G9" s="310"/>
      <c r="H9" s="310"/>
    </row>
    <row r="10" spans="1:8" ht="12.75" customHeight="1">
      <c r="A10" s="310" t="str">
        <f>QCI!A10</f>
        <v>Empresa Prop.:</v>
      </c>
      <c r="B10" s="310"/>
      <c r="C10" s="85" t="str">
        <f>QCI!C10</f>
        <v>PREENCHER </v>
      </c>
      <c r="D10" s="102"/>
      <c r="E10" s="104"/>
      <c r="F10" s="131"/>
      <c r="G10" s="131"/>
      <c r="H10" s="131"/>
    </row>
    <row r="11" spans="1:8" ht="12.75" customHeight="1">
      <c r="A11" s="310" t="str">
        <f>QCI!A11</f>
        <v>CNPJ:</v>
      </c>
      <c r="B11" s="310"/>
      <c r="C11" s="85" t="str">
        <f>QCI!C11</f>
        <v>PREENCHER </v>
      </c>
      <c r="D11" s="102"/>
      <c r="E11" s="105"/>
      <c r="F11" s="131"/>
      <c r="G11" s="131"/>
      <c r="H11" s="131"/>
    </row>
    <row r="12" spans="1:8" ht="12.75" customHeight="1">
      <c r="A12" s="310" t="str">
        <f>QCI!A12</f>
        <v>Data Base:</v>
      </c>
      <c r="B12" s="310"/>
      <c r="C12" s="86" t="str">
        <f>QCI!C12</f>
        <v>PREENCHER </v>
      </c>
      <c r="D12" s="102"/>
      <c r="E12" s="105"/>
      <c r="F12" s="131"/>
      <c r="G12" s="131"/>
      <c r="H12" s="131"/>
    </row>
    <row r="13" spans="1:8" ht="12.75" customHeight="1">
      <c r="A13" s="319" t="str">
        <f>QCI!A13</f>
        <v>BDI Adotado </v>
      </c>
      <c r="B13" s="319"/>
      <c r="C13" s="231">
        <v>0</v>
      </c>
      <c r="D13" s="132"/>
      <c r="E13" s="133"/>
      <c r="F13" s="131"/>
      <c r="G13" s="131"/>
      <c r="H13" s="131"/>
    </row>
    <row r="14" spans="1:8" ht="12.75" customHeight="1">
      <c r="A14" s="134"/>
      <c r="B14" s="135"/>
      <c r="C14" s="136"/>
      <c r="D14" s="103"/>
      <c r="E14" s="103"/>
      <c r="F14" s="103"/>
      <c r="G14" s="103"/>
      <c r="H14" s="103"/>
    </row>
    <row r="15" spans="1:8" s="138" customFormat="1" ht="25.5" customHeight="1">
      <c r="A15" s="137" t="s">
        <v>70</v>
      </c>
      <c r="B15" s="137" t="s">
        <v>71</v>
      </c>
      <c r="C15" s="137" t="s">
        <v>72</v>
      </c>
      <c r="D15" s="137" t="s">
        <v>119</v>
      </c>
      <c r="E15" s="137" t="s">
        <v>73</v>
      </c>
      <c r="F15" s="137" t="s">
        <v>120</v>
      </c>
      <c r="G15" s="137" t="s">
        <v>74</v>
      </c>
      <c r="H15" s="137" t="s">
        <v>75</v>
      </c>
    </row>
    <row r="16" spans="1:8" s="138" customFormat="1" ht="14.25" customHeight="1">
      <c r="A16" s="139"/>
      <c r="B16" s="140"/>
      <c r="C16" s="140"/>
      <c r="D16" s="140"/>
      <c r="E16" s="140"/>
      <c r="F16" s="140"/>
      <c r="G16" s="140"/>
      <c r="H16" s="140"/>
    </row>
    <row r="17" spans="1:8" s="147" customFormat="1" ht="12.75">
      <c r="A17" s="141">
        <v>1</v>
      </c>
      <c r="B17" s="142"/>
      <c r="C17" s="143" t="s">
        <v>133</v>
      </c>
      <c r="D17" s="144"/>
      <c r="E17" s="145"/>
      <c r="F17" s="145"/>
      <c r="G17" s="146" t="s">
        <v>24</v>
      </c>
      <c r="H17" s="223">
        <f>SUM(H18:H30)</f>
        <v>0</v>
      </c>
    </row>
    <row r="18" spans="1:8" s="147" customFormat="1" ht="12.75">
      <c r="A18" s="148"/>
      <c r="B18" s="149"/>
      <c r="C18" s="83"/>
      <c r="D18" s="150"/>
      <c r="E18" s="151"/>
      <c r="F18" s="151"/>
      <c r="G18" s="152"/>
      <c r="H18" s="224"/>
    </row>
    <row r="19" spans="1:11" s="147" customFormat="1" ht="12.75">
      <c r="A19" s="148" t="s">
        <v>125</v>
      </c>
      <c r="B19" s="154" t="s">
        <v>144</v>
      </c>
      <c r="C19" s="83" t="s">
        <v>202</v>
      </c>
      <c r="D19" s="150" t="s">
        <v>13</v>
      </c>
      <c r="E19" s="110">
        <v>2.4</v>
      </c>
      <c r="F19" s="255"/>
      <c r="G19" s="152">
        <f>ROUND(F19+(F19*$C$13),2)</f>
        <v>0</v>
      </c>
      <c r="H19" s="224">
        <f>ROUND(E19*G19,2)</f>
        <v>0</v>
      </c>
      <c r="K19" s="155"/>
    </row>
    <row r="20" spans="1:11" s="158" customFormat="1" ht="12.75">
      <c r="A20" s="156" t="s">
        <v>126</v>
      </c>
      <c r="B20" s="149">
        <v>93212</v>
      </c>
      <c r="C20" s="87" t="s">
        <v>145</v>
      </c>
      <c r="D20" s="150" t="s">
        <v>13</v>
      </c>
      <c r="E20" s="110">
        <v>10</v>
      </c>
      <c r="F20" s="255"/>
      <c r="G20" s="152">
        <f aca="true" t="shared" si="0" ref="G20:G28">ROUND(F20+(F20*$C$13),2)</f>
        <v>0</v>
      </c>
      <c r="H20" s="224">
        <f aca="true" t="shared" si="1" ref="H20:H28">ROUND(E20*G20,2)</f>
        <v>0</v>
      </c>
      <c r="I20" s="157"/>
      <c r="K20" s="155"/>
    </row>
    <row r="21" spans="1:11" s="158" customFormat="1" ht="28.5" customHeight="1">
      <c r="A21" s="156" t="s">
        <v>159</v>
      </c>
      <c r="B21" s="149">
        <v>41598</v>
      </c>
      <c r="C21" s="87" t="s">
        <v>146</v>
      </c>
      <c r="D21" s="150" t="s">
        <v>147</v>
      </c>
      <c r="E21" s="110">
        <v>1</v>
      </c>
      <c r="F21" s="255"/>
      <c r="G21" s="152">
        <f t="shared" si="0"/>
        <v>0</v>
      </c>
      <c r="H21" s="224">
        <f t="shared" si="1"/>
        <v>0</v>
      </c>
      <c r="I21" s="157"/>
      <c r="K21" s="155"/>
    </row>
    <row r="22" spans="1:11" s="158" customFormat="1" ht="22.5">
      <c r="A22" s="156" t="s">
        <v>160</v>
      </c>
      <c r="B22" s="149">
        <v>73672</v>
      </c>
      <c r="C22" s="87" t="s">
        <v>167</v>
      </c>
      <c r="D22" s="150" t="s">
        <v>13</v>
      </c>
      <c r="E22" s="110">
        <v>427.1</v>
      </c>
      <c r="F22" s="255"/>
      <c r="G22" s="152">
        <f t="shared" si="0"/>
        <v>0</v>
      </c>
      <c r="H22" s="224">
        <f t="shared" si="1"/>
        <v>0</v>
      </c>
      <c r="I22" s="157"/>
      <c r="K22" s="155"/>
    </row>
    <row r="23" spans="1:11" s="158" customFormat="1" ht="33.75">
      <c r="A23" s="156" t="s">
        <v>161</v>
      </c>
      <c r="B23" s="149">
        <v>92970</v>
      </c>
      <c r="C23" s="87" t="s">
        <v>168</v>
      </c>
      <c r="D23" s="150" t="s">
        <v>13</v>
      </c>
      <c r="E23" s="110">
        <v>374.71</v>
      </c>
      <c r="F23" s="255"/>
      <c r="G23" s="152">
        <f t="shared" si="0"/>
        <v>0</v>
      </c>
      <c r="H23" s="224">
        <f t="shared" si="1"/>
        <v>0</v>
      </c>
      <c r="I23" s="157"/>
      <c r="K23" s="155"/>
    </row>
    <row r="24" spans="1:11" s="158" customFormat="1" ht="28.5" customHeight="1">
      <c r="A24" s="156" t="s">
        <v>162</v>
      </c>
      <c r="B24" s="149">
        <v>93590</v>
      </c>
      <c r="C24" s="87" t="s">
        <v>241</v>
      </c>
      <c r="D24" s="150" t="s">
        <v>148</v>
      </c>
      <c r="E24" s="110">
        <v>187.36</v>
      </c>
      <c r="F24" s="255"/>
      <c r="G24" s="152">
        <f t="shared" si="0"/>
        <v>0</v>
      </c>
      <c r="H24" s="224">
        <f t="shared" si="1"/>
        <v>0</v>
      </c>
      <c r="I24" s="157"/>
      <c r="K24" s="155"/>
    </row>
    <row r="25" spans="1:11" s="158" customFormat="1" ht="28.5" customHeight="1">
      <c r="A25" s="156" t="s">
        <v>163</v>
      </c>
      <c r="B25" s="149">
        <v>83338</v>
      </c>
      <c r="C25" s="87" t="s">
        <v>169</v>
      </c>
      <c r="D25" s="150" t="s">
        <v>69</v>
      </c>
      <c r="E25" s="110">
        <v>950.6</v>
      </c>
      <c r="F25" s="255"/>
      <c r="G25" s="152">
        <f t="shared" si="0"/>
        <v>0</v>
      </c>
      <c r="H25" s="224">
        <f t="shared" si="1"/>
        <v>0</v>
      </c>
      <c r="I25" s="157"/>
      <c r="K25" s="155"/>
    </row>
    <row r="26" spans="1:11" s="158" customFormat="1" ht="28.5" customHeight="1">
      <c r="A26" s="156" t="s">
        <v>164</v>
      </c>
      <c r="B26" s="149">
        <v>72915</v>
      </c>
      <c r="C26" s="87" t="s">
        <v>170</v>
      </c>
      <c r="D26" s="150" t="s">
        <v>69</v>
      </c>
      <c r="E26" s="110">
        <v>475.2</v>
      </c>
      <c r="F26" s="255"/>
      <c r="G26" s="152">
        <f t="shared" si="0"/>
        <v>0</v>
      </c>
      <c r="H26" s="224">
        <f t="shared" si="1"/>
        <v>0</v>
      </c>
      <c r="I26" s="157"/>
      <c r="K26" s="155"/>
    </row>
    <row r="27" spans="1:11" s="158" customFormat="1" ht="28.5" customHeight="1">
      <c r="A27" s="156" t="s">
        <v>165</v>
      </c>
      <c r="B27" s="149" t="s">
        <v>149</v>
      </c>
      <c r="C27" s="87" t="s">
        <v>242</v>
      </c>
      <c r="D27" s="150" t="s">
        <v>148</v>
      </c>
      <c r="E27" s="110">
        <v>3564.5</v>
      </c>
      <c r="F27" s="255"/>
      <c r="G27" s="152">
        <f t="shared" si="0"/>
        <v>0</v>
      </c>
      <c r="H27" s="224">
        <f t="shared" si="1"/>
        <v>0</v>
      </c>
      <c r="I27" s="157"/>
      <c r="K27" s="155"/>
    </row>
    <row r="28" spans="1:11" s="158" customFormat="1" ht="22.5">
      <c r="A28" s="156" t="s">
        <v>166</v>
      </c>
      <c r="B28" s="149">
        <v>99059</v>
      </c>
      <c r="C28" s="87" t="s">
        <v>247</v>
      </c>
      <c r="D28" s="150" t="s">
        <v>123</v>
      </c>
      <c r="E28" s="110">
        <v>100.6</v>
      </c>
      <c r="F28" s="255"/>
      <c r="G28" s="152">
        <f t="shared" si="0"/>
        <v>0</v>
      </c>
      <c r="H28" s="224">
        <f t="shared" si="1"/>
        <v>0</v>
      </c>
      <c r="I28" s="157"/>
      <c r="K28" s="155"/>
    </row>
    <row r="29" spans="1:11" s="158" customFormat="1" ht="12.75">
      <c r="A29" s="156"/>
      <c r="B29" s="149"/>
      <c r="C29" s="87"/>
      <c r="D29" s="150"/>
      <c r="E29" s="110"/>
      <c r="F29" s="256"/>
      <c r="G29" s="152"/>
      <c r="H29" s="224"/>
      <c r="I29" s="157"/>
      <c r="K29" s="155"/>
    </row>
    <row r="30" spans="1:11" s="147" customFormat="1" ht="12.75">
      <c r="A30" s="148"/>
      <c r="B30" s="149"/>
      <c r="C30" s="83"/>
      <c r="D30" s="150"/>
      <c r="E30" s="151"/>
      <c r="F30" s="257"/>
      <c r="G30" s="152"/>
      <c r="H30" s="224"/>
      <c r="K30" s="155"/>
    </row>
    <row r="31" spans="1:11" s="147" customFormat="1" ht="12.75">
      <c r="A31" s="141">
        <v>2</v>
      </c>
      <c r="B31" s="142"/>
      <c r="C31" s="143" t="s">
        <v>151</v>
      </c>
      <c r="D31" s="144"/>
      <c r="E31" s="145"/>
      <c r="F31" s="258"/>
      <c r="G31" s="146" t="s">
        <v>24</v>
      </c>
      <c r="H31" s="223">
        <f>SUM(H32:H52)</f>
        <v>0</v>
      </c>
      <c r="K31" s="155"/>
    </row>
    <row r="32" spans="1:11" s="147" customFormat="1" ht="12.75">
      <c r="A32" s="148"/>
      <c r="B32" s="154"/>
      <c r="C32" s="83"/>
      <c r="D32" s="150"/>
      <c r="E32" s="151"/>
      <c r="F32" s="257"/>
      <c r="G32" s="152"/>
      <c r="H32" s="224"/>
      <c r="K32" s="155"/>
    </row>
    <row r="33" spans="1:11" s="208" customFormat="1" ht="21.75" customHeight="1">
      <c r="A33" s="202"/>
      <c r="B33" s="203"/>
      <c r="C33" s="204" t="s">
        <v>174</v>
      </c>
      <c r="D33" s="205"/>
      <c r="E33" s="206"/>
      <c r="F33" s="259"/>
      <c r="G33" s="207"/>
      <c r="H33" s="225"/>
      <c r="K33" s="209"/>
    </row>
    <row r="34" spans="1:11" s="147" customFormat="1" ht="22.5">
      <c r="A34" s="148" t="s">
        <v>204</v>
      </c>
      <c r="B34" s="154">
        <v>90877</v>
      </c>
      <c r="C34" s="83" t="s">
        <v>150</v>
      </c>
      <c r="D34" s="150" t="s">
        <v>123</v>
      </c>
      <c r="E34" s="110">
        <v>504</v>
      </c>
      <c r="F34" s="255"/>
      <c r="G34" s="152">
        <f aca="true" t="shared" si="2" ref="G34:G49">ROUND(F34+(F34*$C$13),2)</f>
        <v>0</v>
      </c>
      <c r="H34" s="224">
        <f aca="true" t="shared" si="3" ref="H34:H40">ROUND(E34*G34,2)</f>
        <v>0</v>
      </c>
      <c r="J34" s="155"/>
      <c r="K34" s="155"/>
    </row>
    <row r="35" spans="1:12" s="147" customFormat="1" ht="22.5">
      <c r="A35" s="148" t="s">
        <v>205</v>
      </c>
      <c r="B35" s="154">
        <v>96544</v>
      </c>
      <c r="C35" s="83" t="s">
        <v>248</v>
      </c>
      <c r="D35" s="150" t="s">
        <v>122</v>
      </c>
      <c r="E35" s="110">
        <v>823.45</v>
      </c>
      <c r="F35" s="255"/>
      <c r="G35" s="152">
        <f t="shared" si="2"/>
        <v>0</v>
      </c>
      <c r="H35" s="224">
        <f t="shared" si="3"/>
        <v>0</v>
      </c>
      <c r="J35" s="155"/>
      <c r="K35" s="155"/>
      <c r="L35" s="161"/>
    </row>
    <row r="36" spans="1:12" s="147" customFormat="1" ht="22.5">
      <c r="A36" s="148" t="s">
        <v>206</v>
      </c>
      <c r="B36" s="154">
        <v>96546</v>
      </c>
      <c r="C36" s="83" t="s">
        <v>249</v>
      </c>
      <c r="D36" s="150" t="s">
        <v>122</v>
      </c>
      <c r="E36" s="110">
        <v>1043.37</v>
      </c>
      <c r="F36" s="255"/>
      <c r="G36" s="152">
        <f t="shared" si="2"/>
        <v>0</v>
      </c>
      <c r="H36" s="224">
        <f t="shared" si="3"/>
        <v>0</v>
      </c>
      <c r="J36" s="155"/>
      <c r="K36" s="155"/>
      <c r="L36" s="161"/>
    </row>
    <row r="37" spans="1:12" s="147" customFormat="1" ht="22.5">
      <c r="A37" s="148" t="s">
        <v>207</v>
      </c>
      <c r="B37" s="154">
        <v>96547</v>
      </c>
      <c r="C37" s="83" t="s">
        <v>250</v>
      </c>
      <c r="D37" s="150" t="s">
        <v>122</v>
      </c>
      <c r="E37" s="110">
        <v>83.2</v>
      </c>
      <c r="F37" s="255"/>
      <c r="G37" s="152">
        <f t="shared" si="2"/>
        <v>0</v>
      </c>
      <c r="H37" s="224">
        <f t="shared" si="3"/>
        <v>0</v>
      </c>
      <c r="J37" s="155"/>
      <c r="K37" s="155"/>
      <c r="L37" s="161"/>
    </row>
    <row r="38" spans="1:12" s="147" customFormat="1" ht="22.5">
      <c r="A38" s="148" t="s">
        <v>208</v>
      </c>
      <c r="B38" s="154">
        <v>96548</v>
      </c>
      <c r="C38" s="83" t="s">
        <v>251</v>
      </c>
      <c r="D38" s="150" t="s">
        <v>122</v>
      </c>
      <c r="E38" s="110">
        <v>1066.85</v>
      </c>
      <c r="F38" s="255"/>
      <c r="G38" s="152">
        <f t="shared" si="2"/>
        <v>0</v>
      </c>
      <c r="H38" s="224">
        <f t="shared" si="3"/>
        <v>0</v>
      </c>
      <c r="J38" s="155"/>
      <c r="K38" s="155"/>
      <c r="L38" s="161"/>
    </row>
    <row r="39" spans="1:12" s="147" customFormat="1" ht="33.75">
      <c r="A39" s="148" t="s">
        <v>209</v>
      </c>
      <c r="B39" s="154" t="s">
        <v>171</v>
      </c>
      <c r="C39" s="83" t="s">
        <v>172</v>
      </c>
      <c r="D39" s="150" t="s">
        <v>69</v>
      </c>
      <c r="E39" s="110">
        <v>48.05</v>
      </c>
      <c r="F39" s="255"/>
      <c r="G39" s="152">
        <f t="shared" si="2"/>
        <v>0</v>
      </c>
      <c r="H39" s="224">
        <f t="shared" si="3"/>
        <v>0</v>
      </c>
      <c r="J39" s="155"/>
      <c r="K39" s="155"/>
      <c r="L39" s="161"/>
    </row>
    <row r="40" spans="1:12" s="147" customFormat="1" ht="33.75">
      <c r="A40" s="148" t="s">
        <v>210</v>
      </c>
      <c r="B40" s="154" t="s">
        <v>173</v>
      </c>
      <c r="C40" s="83" t="s">
        <v>176</v>
      </c>
      <c r="D40" s="150" t="s">
        <v>13</v>
      </c>
      <c r="E40" s="110">
        <v>86.39</v>
      </c>
      <c r="F40" s="255"/>
      <c r="G40" s="152">
        <f t="shared" si="2"/>
        <v>0</v>
      </c>
      <c r="H40" s="224">
        <f t="shared" si="3"/>
        <v>0</v>
      </c>
      <c r="J40" s="155"/>
      <c r="K40" s="155"/>
      <c r="L40" s="161"/>
    </row>
    <row r="41" spans="1:12" s="147" customFormat="1" ht="12.75">
      <c r="A41" s="148"/>
      <c r="B41" s="154"/>
      <c r="C41" s="83"/>
      <c r="D41" s="150"/>
      <c r="E41" s="110"/>
      <c r="F41" s="256"/>
      <c r="G41" s="152"/>
      <c r="H41" s="224"/>
      <c r="J41" s="155"/>
      <c r="K41" s="155"/>
      <c r="L41" s="161"/>
    </row>
    <row r="42" spans="1:11" s="208" customFormat="1" ht="12.75">
      <c r="A42" s="202"/>
      <c r="B42" s="203"/>
      <c r="C42" s="204" t="s">
        <v>252</v>
      </c>
      <c r="D42" s="205"/>
      <c r="E42" s="210"/>
      <c r="F42" s="260"/>
      <c r="G42" s="152"/>
      <c r="H42" s="225"/>
      <c r="J42" s="209"/>
      <c r="K42" s="209"/>
    </row>
    <row r="43" spans="1:11" s="147" customFormat="1" ht="22.5">
      <c r="A43" s="148" t="s">
        <v>211</v>
      </c>
      <c r="B43" s="154">
        <v>90877</v>
      </c>
      <c r="C43" s="83" t="s">
        <v>150</v>
      </c>
      <c r="D43" s="150" t="s">
        <v>123</v>
      </c>
      <c r="E43" s="110">
        <v>147</v>
      </c>
      <c r="F43" s="255"/>
      <c r="G43" s="152">
        <f t="shared" si="2"/>
        <v>0</v>
      </c>
      <c r="H43" s="224">
        <f aca="true" t="shared" si="4" ref="H43:H49">ROUND(E43*G43,2)</f>
        <v>0</v>
      </c>
      <c r="J43" s="155"/>
      <c r="K43" s="155"/>
    </row>
    <row r="44" spans="1:11" s="147" customFormat="1" ht="22.5">
      <c r="A44" s="148" t="s">
        <v>212</v>
      </c>
      <c r="B44" s="154">
        <v>96544</v>
      </c>
      <c r="C44" s="83" t="s">
        <v>248</v>
      </c>
      <c r="D44" s="150" t="s">
        <v>122</v>
      </c>
      <c r="E44" s="110">
        <v>198.84</v>
      </c>
      <c r="F44" s="255"/>
      <c r="G44" s="152">
        <f t="shared" si="2"/>
        <v>0</v>
      </c>
      <c r="H44" s="224">
        <f t="shared" si="4"/>
        <v>0</v>
      </c>
      <c r="J44" s="155"/>
      <c r="K44" s="155"/>
    </row>
    <row r="45" spans="1:11" s="147" customFormat="1" ht="22.5">
      <c r="A45" s="148" t="s">
        <v>213</v>
      </c>
      <c r="B45" s="154">
        <v>96545</v>
      </c>
      <c r="C45" s="83" t="s">
        <v>253</v>
      </c>
      <c r="D45" s="150" t="s">
        <v>122</v>
      </c>
      <c r="E45" s="110">
        <v>78.73</v>
      </c>
      <c r="F45" s="255"/>
      <c r="G45" s="152">
        <f t="shared" si="2"/>
        <v>0</v>
      </c>
      <c r="H45" s="224">
        <f t="shared" si="4"/>
        <v>0</v>
      </c>
      <c r="J45" s="155"/>
      <c r="K45" s="155"/>
    </row>
    <row r="46" spans="1:11" s="147" customFormat="1" ht="33.75">
      <c r="A46" s="148" t="s">
        <v>214</v>
      </c>
      <c r="B46" s="154">
        <v>96546</v>
      </c>
      <c r="C46" s="83" t="s">
        <v>134</v>
      </c>
      <c r="D46" s="150" t="s">
        <v>122</v>
      </c>
      <c r="E46" s="110">
        <v>300.58</v>
      </c>
      <c r="F46" s="255"/>
      <c r="G46" s="152">
        <f t="shared" si="2"/>
        <v>0</v>
      </c>
      <c r="H46" s="224">
        <f t="shared" si="4"/>
        <v>0</v>
      </c>
      <c r="J46" s="155"/>
      <c r="K46" s="155"/>
    </row>
    <row r="47" spans="1:11" s="147" customFormat="1" ht="33.75">
      <c r="A47" s="148" t="s">
        <v>215</v>
      </c>
      <c r="B47" s="154">
        <v>96547</v>
      </c>
      <c r="C47" s="83" t="s">
        <v>135</v>
      </c>
      <c r="D47" s="150" t="s">
        <v>122</v>
      </c>
      <c r="E47" s="110">
        <v>154.55</v>
      </c>
      <c r="F47" s="255"/>
      <c r="G47" s="152">
        <f t="shared" si="2"/>
        <v>0</v>
      </c>
      <c r="H47" s="224">
        <f t="shared" si="4"/>
        <v>0</v>
      </c>
      <c r="J47" s="155"/>
      <c r="K47" s="155"/>
    </row>
    <row r="48" spans="1:11" s="147" customFormat="1" ht="33.75">
      <c r="A48" s="148" t="s">
        <v>216</v>
      </c>
      <c r="B48" s="154" t="s">
        <v>171</v>
      </c>
      <c r="C48" s="83" t="s">
        <v>172</v>
      </c>
      <c r="D48" s="150" t="s">
        <v>69</v>
      </c>
      <c r="E48" s="110">
        <v>9.6</v>
      </c>
      <c r="F48" s="255"/>
      <c r="G48" s="152">
        <f t="shared" si="2"/>
        <v>0</v>
      </c>
      <c r="H48" s="224">
        <f t="shared" si="4"/>
        <v>0</v>
      </c>
      <c r="J48" s="155"/>
      <c r="K48" s="155"/>
    </row>
    <row r="49" spans="1:11" s="147" customFormat="1" ht="33.75">
      <c r="A49" s="148" t="s">
        <v>217</v>
      </c>
      <c r="B49" s="154" t="s">
        <v>173</v>
      </c>
      <c r="C49" s="83" t="s">
        <v>176</v>
      </c>
      <c r="D49" s="150" t="s">
        <v>13</v>
      </c>
      <c r="E49" s="110">
        <v>25.61</v>
      </c>
      <c r="F49" s="255"/>
      <c r="G49" s="152">
        <f t="shared" si="2"/>
        <v>0</v>
      </c>
      <c r="H49" s="224">
        <f t="shared" si="4"/>
        <v>0</v>
      </c>
      <c r="J49" s="155"/>
      <c r="K49" s="155"/>
    </row>
    <row r="50" spans="1:11" s="147" customFormat="1" ht="12.75">
      <c r="A50" s="148"/>
      <c r="B50" s="154"/>
      <c r="C50" s="83"/>
      <c r="D50" s="150"/>
      <c r="E50" s="110"/>
      <c r="F50" s="256"/>
      <c r="G50" s="152"/>
      <c r="H50" s="224"/>
      <c r="J50" s="155"/>
      <c r="K50" s="155"/>
    </row>
    <row r="51" spans="1:11" s="147" customFormat="1" ht="12.75">
      <c r="A51" s="148"/>
      <c r="B51" s="154"/>
      <c r="C51" s="83"/>
      <c r="D51" s="150"/>
      <c r="E51" s="110"/>
      <c r="F51" s="256"/>
      <c r="G51" s="152"/>
      <c r="H51" s="224"/>
      <c r="J51" s="155"/>
      <c r="K51" s="155"/>
    </row>
    <row r="52" spans="1:11" s="147" customFormat="1" ht="12.75">
      <c r="A52" s="148"/>
      <c r="B52" s="154"/>
      <c r="C52" s="83"/>
      <c r="D52" s="150"/>
      <c r="E52" s="151"/>
      <c r="F52" s="257"/>
      <c r="G52" s="152"/>
      <c r="H52" s="224"/>
      <c r="J52" s="155"/>
      <c r="K52" s="155"/>
    </row>
    <row r="53" spans="1:11" s="147" customFormat="1" ht="12.75">
      <c r="A53" s="141">
        <v>3</v>
      </c>
      <c r="B53" s="142"/>
      <c r="C53" s="143" t="s">
        <v>152</v>
      </c>
      <c r="D53" s="144"/>
      <c r="E53" s="145"/>
      <c r="F53" s="258"/>
      <c r="G53" s="146" t="s">
        <v>24</v>
      </c>
      <c r="H53" s="223">
        <f>SUM(H54:H70)</f>
        <v>0</v>
      </c>
      <c r="J53" s="155"/>
      <c r="K53" s="155"/>
    </row>
    <row r="54" spans="1:11" s="147" customFormat="1" ht="13.5" customHeight="1">
      <c r="A54" s="148"/>
      <c r="B54" s="154"/>
      <c r="C54" s="83"/>
      <c r="D54" s="150"/>
      <c r="E54" s="110"/>
      <c r="F54" s="256"/>
      <c r="G54" s="110"/>
      <c r="H54" s="226"/>
      <c r="J54" s="155"/>
      <c r="K54" s="155"/>
    </row>
    <row r="55" spans="1:11" s="208" customFormat="1" ht="12.75">
      <c r="A55" s="202"/>
      <c r="B55" s="203"/>
      <c r="C55" s="204" t="s">
        <v>175</v>
      </c>
      <c r="D55" s="205"/>
      <c r="E55" s="210"/>
      <c r="F55" s="260"/>
      <c r="G55" s="210"/>
      <c r="H55" s="227"/>
      <c r="J55" s="209"/>
      <c r="K55" s="209"/>
    </row>
    <row r="56" spans="1:11" s="147" customFormat="1" ht="33.75">
      <c r="A56" s="148" t="s">
        <v>218</v>
      </c>
      <c r="B56" s="154">
        <v>92916</v>
      </c>
      <c r="C56" s="83" t="s">
        <v>254</v>
      </c>
      <c r="D56" s="150" t="s">
        <v>122</v>
      </c>
      <c r="E56" s="110">
        <v>245.63</v>
      </c>
      <c r="F56" s="255"/>
      <c r="G56" s="152">
        <f aca="true" t="shared" si="5" ref="G56:G61">ROUND(F56+(F56*$C$13),2)</f>
        <v>0</v>
      </c>
      <c r="H56" s="224">
        <f aca="true" t="shared" si="6" ref="H56:H61">ROUND(E56*G56,2)</f>
        <v>0</v>
      </c>
      <c r="J56" s="155"/>
      <c r="K56" s="155"/>
    </row>
    <row r="57" spans="1:11" s="147" customFormat="1" ht="33.75">
      <c r="A57" s="148" t="s">
        <v>219</v>
      </c>
      <c r="B57" s="154">
        <v>92917</v>
      </c>
      <c r="C57" s="83" t="s">
        <v>255</v>
      </c>
      <c r="D57" s="150" t="s">
        <v>122</v>
      </c>
      <c r="E57" s="110">
        <v>1049.32</v>
      </c>
      <c r="F57" s="255"/>
      <c r="G57" s="152">
        <f t="shared" si="5"/>
        <v>0</v>
      </c>
      <c r="H57" s="224">
        <f t="shared" si="6"/>
        <v>0</v>
      </c>
      <c r="J57" s="155"/>
      <c r="K57" s="155"/>
    </row>
    <row r="58" spans="1:11" s="147" customFormat="1" ht="33.75">
      <c r="A58" s="148" t="s">
        <v>220</v>
      </c>
      <c r="B58" s="154">
        <v>92919</v>
      </c>
      <c r="C58" s="83" t="s">
        <v>256</v>
      </c>
      <c r="D58" s="150" t="s">
        <v>122</v>
      </c>
      <c r="E58" s="110">
        <v>2166.67</v>
      </c>
      <c r="F58" s="255"/>
      <c r="G58" s="152">
        <f t="shared" si="5"/>
        <v>0</v>
      </c>
      <c r="H58" s="224">
        <f t="shared" si="6"/>
        <v>0</v>
      </c>
      <c r="J58" s="155"/>
      <c r="K58" s="155"/>
    </row>
    <row r="59" spans="1:11" s="147" customFormat="1" ht="33.75">
      <c r="A59" s="148" t="s">
        <v>221</v>
      </c>
      <c r="B59" s="154">
        <v>92922</v>
      </c>
      <c r="C59" s="83" t="s">
        <v>257</v>
      </c>
      <c r="D59" s="150" t="s">
        <v>122</v>
      </c>
      <c r="E59" s="110">
        <v>176.74</v>
      </c>
      <c r="F59" s="255"/>
      <c r="G59" s="152">
        <f t="shared" si="5"/>
        <v>0</v>
      </c>
      <c r="H59" s="224">
        <f t="shared" si="6"/>
        <v>0</v>
      </c>
      <c r="J59" s="155"/>
      <c r="K59" s="155"/>
    </row>
    <row r="60" spans="1:11" s="147" customFormat="1" ht="33.75">
      <c r="A60" s="148" t="s">
        <v>222</v>
      </c>
      <c r="B60" s="154" t="s">
        <v>171</v>
      </c>
      <c r="C60" s="83" t="s">
        <v>172</v>
      </c>
      <c r="D60" s="150" t="s">
        <v>69</v>
      </c>
      <c r="E60" s="110">
        <v>144.15</v>
      </c>
      <c r="F60" s="255"/>
      <c r="G60" s="152">
        <f t="shared" si="5"/>
        <v>0</v>
      </c>
      <c r="H60" s="224">
        <f t="shared" si="6"/>
        <v>0</v>
      </c>
      <c r="J60" s="155"/>
      <c r="K60" s="155"/>
    </row>
    <row r="61" spans="1:11" s="147" customFormat="1" ht="33.75">
      <c r="A61" s="148" t="s">
        <v>223</v>
      </c>
      <c r="B61" s="218" t="s">
        <v>189</v>
      </c>
      <c r="C61" s="83" t="s">
        <v>190</v>
      </c>
      <c r="D61" s="150" t="s">
        <v>13</v>
      </c>
      <c r="E61" s="110">
        <v>511.38</v>
      </c>
      <c r="F61" s="255"/>
      <c r="G61" s="152">
        <f t="shared" si="5"/>
        <v>0</v>
      </c>
      <c r="H61" s="224">
        <f t="shared" si="6"/>
        <v>0</v>
      </c>
      <c r="J61" s="155"/>
      <c r="K61" s="155"/>
    </row>
    <row r="62" spans="1:11" s="147" customFormat="1" ht="12.75">
      <c r="A62" s="148"/>
      <c r="B62" s="154"/>
      <c r="C62" s="83"/>
      <c r="D62" s="150"/>
      <c r="E62" s="110"/>
      <c r="F62" s="256"/>
      <c r="G62" s="110"/>
      <c r="H62" s="226"/>
      <c r="J62" s="155"/>
      <c r="K62" s="155"/>
    </row>
    <row r="63" spans="1:11" s="208" customFormat="1" ht="12.75">
      <c r="A63" s="202"/>
      <c r="B63" s="203"/>
      <c r="C63" s="204" t="s">
        <v>258</v>
      </c>
      <c r="D63" s="205"/>
      <c r="E63" s="210"/>
      <c r="F63" s="260"/>
      <c r="G63" s="210"/>
      <c r="H63" s="227"/>
      <c r="J63" s="209"/>
      <c r="K63" s="209"/>
    </row>
    <row r="64" spans="1:11" s="147" customFormat="1" ht="33.75">
      <c r="A64" s="148" t="s">
        <v>224</v>
      </c>
      <c r="B64" s="154">
        <v>92916</v>
      </c>
      <c r="C64" s="83" t="s">
        <v>254</v>
      </c>
      <c r="D64" s="150" t="s">
        <v>122</v>
      </c>
      <c r="E64" s="110">
        <v>31.36</v>
      </c>
      <c r="F64" s="255"/>
      <c r="G64" s="152">
        <f aca="true" t="shared" si="7" ref="G64:G69">ROUND(F64+(F64*$C$13),2)</f>
        <v>0</v>
      </c>
      <c r="H64" s="224">
        <f aca="true" t="shared" si="8" ref="H64:H69">ROUND(E64*G64,2)</f>
        <v>0</v>
      </c>
      <c r="J64" s="155"/>
      <c r="K64" s="155"/>
    </row>
    <row r="65" spans="1:11" s="147" customFormat="1" ht="33.75">
      <c r="A65" s="148" t="s">
        <v>225</v>
      </c>
      <c r="B65" s="154">
        <v>92917</v>
      </c>
      <c r="C65" s="83" t="s">
        <v>255</v>
      </c>
      <c r="D65" s="150" t="s">
        <v>122</v>
      </c>
      <c r="E65" s="110">
        <v>270.65</v>
      </c>
      <c r="F65" s="255"/>
      <c r="G65" s="152">
        <f t="shared" si="7"/>
        <v>0</v>
      </c>
      <c r="H65" s="224">
        <f t="shared" si="8"/>
        <v>0</v>
      </c>
      <c r="J65" s="155"/>
      <c r="K65" s="155"/>
    </row>
    <row r="66" spans="1:11" s="147" customFormat="1" ht="33.75">
      <c r="A66" s="148" t="s">
        <v>226</v>
      </c>
      <c r="B66" s="154">
        <v>92919</v>
      </c>
      <c r="C66" s="83" t="s">
        <v>256</v>
      </c>
      <c r="D66" s="150" t="s">
        <v>122</v>
      </c>
      <c r="E66" s="110">
        <v>459.49</v>
      </c>
      <c r="F66" s="255"/>
      <c r="G66" s="152">
        <f t="shared" si="7"/>
        <v>0</v>
      </c>
      <c r="H66" s="224">
        <f t="shared" si="8"/>
        <v>0</v>
      </c>
      <c r="J66" s="155"/>
      <c r="K66" s="155"/>
    </row>
    <row r="67" spans="1:11" s="147" customFormat="1" ht="33.75">
      <c r="A67" s="148" t="s">
        <v>227</v>
      </c>
      <c r="B67" s="154" t="s">
        <v>171</v>
      </c>
      <c r="C67" s="83" t="s">
        <v>172</v>
      </c>
      <c r="D67" s="150" t="s">
        <v>69</v>
      </c>
      <c r="E67" s="110">
        <v>28.45</v>
      </c>
      <c r="F67" s="255"/>
      <c r="G67" s="152">
        <f t="shared" si="7"/>
        <v>0</v>
      </c>
      <c r="H67" s="224">
        <f t="shared" si="8"/>
        <v>0</v>
      </c>
      <c r="J67" s="155"/>
      <c r="K67" s="155"/>
    </row>
    <row r="68" spans="1:11" s="147" customFormat="1" ht="33.75">
      <c r="A68" s="148" t="s">
        <v>228</v>
      </c>
      <c r="B68" s="218" t="s">
        <v>189</v>
      </c>
      <c r="C68" s="83" t="s">
        <v>190</v>
      </c>
      <c r="D68" s="150" t="s">
        <v>13</v>
      </c>
      <c r="E68" s="110">
        <v>147.06</v>
      </c>
      <c r="F68" s="255"/>
      <c r="G68" s="152">
        <f t="shared" si="7"/>
        <v>0</v>
      </c>
      <c r="H68" s="224">
        <f t="shared" si="8"/>
        <v>0</v>
      </c>
      <c r="J68" s="155"/>
      <c r="K68" s="155"/>
    </row>
    <row r="69" spans="1:11" s="147" customFormat="1" ht="12.75">
      <c r="A69" s="148" t="s">
        <v>262</v>
      </c>
      <c r="B69" s="154">
        <v>68328</v>
      </c>
      <c r="C69" s="83" t="s">
        <v>263</v>
      </c>
      <c r="D69" s="150" t="s">
        <v>13</v>
      </c>
      <c r="E69" s="110">
        <v>9.6</v>
      </c>
      <c r="F69" s="255"/>
      <c r="G69" s="152">
        <f t="shared" si="7"/>
        <v>0</v>
      </c>
      <c r="H69" s="224">
        <f t="shared" si="8"/>
        <v>0</v>
      </c>
      <c r="J69" s="155"/>
      <c r="K69" s="155"/>
    </row>
    <row r="70" spans="1:11" s="147" customFormat="1" ht="12.75">
      <c r="A70" s="148"/>
      <c r="B70" s="154"/>
      <c r="C70" s="83"/>
      <c r="D70" s="150"/>
      <c r="E70" s="110"/>
      <c r="F70" s="256"/>
      <c r="G70" s="110"/>
      <c r="H70" s="226"/>
      <c r="K70" s="155"/>
    </row>
    <row r="71" spans="1:11" s="147" customFormat="1" ht="12.75">
      <c r="A71" s="141">
        <v>4</v>
      </c>
      <c r="B71" s="142"/>
      <c r="C71" s="143" t="s">
        <v>203</v>
      </c>
      <c r="D71" s="144"/>
      <c r="E71" s="145"/>
      <c r="F71" s="258"/>
      <c r="G71" s="146" t="s">
        <v>24</v>
      </c>
      <c r="H71" s="223">
        <f>SUM(H72:H94)</f>
        <v>0</v>
      </c>
      <c r="K71" s="155"/>
    </row>
    <row r="72" spans="1:11" s="147" customFormat="1" ht="12.75">
      <c r="A72" s="148"/>
      <c r="B72" s="154"/>
      <c r="C72" s="83"/>
      <c r="D72" s="150"/>
      <c r="E72" s="110"/>
      <c r="F72" s="256"/>
      <c r="G72" s="110"/>
      <c r="H72" s="226"/>
      <c r="K72" s="155"/>
    </row>
    <row r="73" spans="1:11" s="208" customFormat="1" ht="12.75">
      <c r="A73" s="202"/>
      <c r="B73" s="203"/>
      <c r="C73" s="204" t="s">
        <v>153</v>
      </c>
      <c r="D73" s="205"/>
      <c r="E73" s="210"/>
      <c r="F73" s="260"/>
      <c r="G73" s="210"/>
      <c r="H73" s="227"/>
      <c r="I73" s="219"/>
      <c r="K73" s="209"/>
    </row>
    <row r="74" spans="1:11" s="147" customFormat="1" ht="33.75">
      <c r="A74" s="148" t="s">
        <v>229</v>
      </c>
      <c r="B74" s="154">
        <v>92786</v>
      </c>
      <c r="C74" s="83" t="s">
        <v>259</v>
      </c>
      <c r="D74" s="150" t="s">
        <v>122</v>
      </c>
      <c r="E74" s="110">
        <v>1039.78</v>
      </c>
      <c r="F74" s="255"/>
      <c r="G74" s="152">
        <f aca="true" t="shared" si="9" ref="G74:G79">ROUND(F74+(F74*$C$13),2)</f>
        <v>0</v>
      </c>
      <c r="H74" s="224">
        <f aca="true" t="shared" si="10" ref="H74:H79">ROUND(E74*G74,2)</f>
        <v>0</v>
      </c>
      <c r="I74" s="160"/>
      <c r="K74" s="155"/>
    </row>
    <row r="75" spans="1:11" s="147" customFormat="1" ht="33.75">
      <c r="A75" s="148" t="s">
        <v>230</v>
      </c>
      <c r="B75" s="154">
        <v>92789</v>
      </c>
      <c r="C75" s="83" t="s">
        <v>260</v>
      </c>
      <c r="D75" s="150" t="s">
        <v>122</v>
      </c>
      <c r="E75" s="110">
        <v>1694.14</v>
      </c>
      <c r="F75" s="255"/>
      <c r="G75" s="152">
        <f t="shared" si="9"/>
        <v>0</v>
      </c>
      <c r="H75" s="224">
        <f t="shared" si="10"/>
        <v>0</v>
      </c>
      <c r="I75" s="160"/>
      <c r="K75" s="155"/>
    </row>
    <row r="76" spans="1:11" s="147" customFormat="1" ht="33.75">
      <c r="A76" s="148" t="s">
        <v>231</v>
      </c>
      <c r="B76" s="154">
        <v>92790</v>
      </c>
      <c r="C76" s="83" t="s">
        <v>261</v>
      </c>
      <c r="D76" s="150" t="s">
        <v>122</v>
      </c>
      <c r="E76" s="110">
        <v>1667.02</v>
      </c>
      <c r="F76" s="255"/>
      <c r="G76" s="152">
        <f t="shared" si="9"/>
        <v>0</v>
      </c>
      <c r="H76" s="224">
        <f t="shared" si="10"/>
        <v>0</v>
      </c>
      <c r="I76" s="160"/>
      <c r="K76" s="155"/>
    </row>
    <row r="77" spans="1:11" s="147" customFormat="1" ht="33.75">
      <c r="A77" s="148" t="s">
        <v>232</v>
      </c>
      <c r="B77" s="154" t="s">
        <v>171</v>
      </c>
      <c r="C77" s="83" t="s">
        <v>172</v>
      </c>
      <c r="D77" s="150" t="s">
        <v>69</v>
      </c>
      <c r="E77" s="110">
        <v>123.4</v>
      </c>
      <c r="F77" s="255"/>
      <c r="G77" s="152">
        <f t="shared" si="9"/>
        <v>0</v>
      </c>
      <c r="H77" s="224">
        <f t="shared" si="10"/>
        <v>0</v>
      </c>
      <c r="I77" s="160"/>
      <c r="K77" s="155"/>
    </row>
    <row r="78" spans="1:11" s="147" customFormat="1" ht="33.75">
      <c r="A78" s="148" t="s">
        <v>233</v>
      </c>
      <c r="B78" s="218" t="s">
        <v>189</v>
      </c>
      <c r="C78" s="83" t="s">
        <v>190</v>
      </c>
      <c r="D78" s="150" t="s">
        <v>13</v>
      </c>
      <c r="E78" s="110">
        <v>289.56</v>
      </c>
      <c r="F78" s="255"/>
      <c r="G78" s="152">
        <f t="shared" si="9"/>
        <v>0</v>
      </c>
      <c r="H78" s="224">
        <f t="shared" si="10"/>
        <v>0</v>
      </c>
      <c r="I78" s="160"/>
      <c r="K78" s="155"/>
    </row>
    <row r="79" spans="1:11" s="147" customFormat="1" ht="33.75">
      <c r="A79" s="148" t="s">
        <v>234</v>
      </c>
      <c r="B79" s="212" t="s">
        <v>200</v>
      </c>
      <c r="C79" s="83" t="s">
        <v>201</v>
      </c>
      <c r="D79" s="150" t="s">
        <v>13</v>
      </c>
      <c r="E79" s="110">
        <v>287.46</v>
      </c>
      <c r="F79" s="255"/>
      <c r="G79" s="152">
        <f t="shared" si="9"/>
        <v>0</v>
      </c>
      <c r="H79" s="224">
        <f t="shared" si="10"/>
        <v>0</v>
      </c>
      <c r="I79" s="160"/>
      <c r="K79" s="155"/>
    </row>
    <row r="80" spans="1:11" s="147" customFormat="1" ht="12.75">
      <c r="A80" s="148"/>
      <c r="B80" s="154"/>
      <c r="C80" s="83"/>
      <c r="D80" s="150"/>
      <c r="E80" s="110"/>
      <c r="F80" s="256"/>
      <c r="G80" s="110"/>
      <c r="H80" s="226"/>
      <c r="I80" s="160"/>
      <c r="K80" s="155"/>
    </row>
    <row r="81" spans="1:11" s="208" customFormat="1" ht="12.75">
      <c r="A81" s="202"/>
      <c r="B81" s="203"/>
      <c r="C81" s="204" t="s">
        <v>154</v>
      </c>
      <c r="D81" s="205"/>
      <c r="E81" s="210"/>
      <c r="F81" s="260"/>
      <c r="G81" s="210"/>
      <c r="H81" s="227"/>
      <c r="I81" s="219"/>
      <c r="K81" s="209"/>
    </row>
    <row r="82" spans="1:11" s="147" customFormat="1" ht="33.75">
      <c r="A82" s="148" t="s">
        <v>235</v>
      </c>
      <c r="B82" s="154">
        <v>92917</v>
      </c>
      <c r="C82" s="83" t="s">
        <v>255</v>
      </c>
      <c r="D82" s="150" t="s">
        <v>122</v>
      </c>
      <c r="E82" s="110">
        <v>77.93</v>
      </c>
      <c r="F82" s="255"/>
      <c r="G82" s="152">
        <f>ROUND(F82+(F82*$C$13),2)</f>
        <v>0</v>
      </c>
      <c r="H82" s="224">
        <f>ROUND(E82*G82,2)</f>
        <v>0</v>
      </c>
      <c r="I82" s="160"/>
      <c r="K82" s="155"/>
    </row>
    <row r="83" spans="1:11" s="147" customFormat="1" ht="33.75">
      <c r="A83" s="148" t="s">
        <v>236</v>
      </c>
      <c r="B83" s="154">
        <v>92919</v>
      </c>
      <c r="C83" s="83" t="s">
        <v>256</v>
      </c>
      <c r="D83" s="150" t="s">
        <v>122</v>
      </c>
      <c r="E83" s="110">
        <v>379.22</v>
      </c>
      <c r="F83" s="255"/>
      <c r="G83" s="152">
        <f>ROUND(F83+(F83*$C$13),2)</f>
        <v>0</v>
      </c>
      <c r="H83" s="224">
        <f>ROUND(E83*G83,2)</f>
        <v>0</v>
      </c>
      <c r="I83" s="160"/>
      <c r="K83" s="155"/>
    </row>
    <row r="84" spans="1:11" s="147" customFormat="1" ht="33.75">
      <c r="A84" s="148" t="s">
        <v>237</v>
      </c>
      <c r="B84" s="154" t="s">
        <v>171</v>
      </c>
      <c r="C84" s="83" t="s">
        <v>172</v>
      </c>
      <c r="D84" s="150" t="s">
        <v>69</v>
      </c>
      <c r="E84" s="110">
        <v>4.93</v>
      </c>
      <c r="F84" s="255"/>
      <c r="G84" s="152">
        <f>ROUND(F84+(F84*$C$13),2)</f>
        <v>0</v>
      </c>
      <c r="H84" s="224">
        <f>ROUND(E84*G84,2)</f>
        <v>0</v>
      </c>
      <c r="I84" s="160"/>
      <c r="K84" s="155"/>
    </row>
    <row r="85" spans="1:11" s="147" customFormat="1" ht="33.75">
      <c r="A85" s="148" t="s">
        <v>238</v>
      </c>
      <c r="B85" s="218" t="s">
        <v>189</v>
      </c>
      <c r="C85" s="83" t="s">
        <v>190</v>
      </c>
      <c r="D85" s="150" t="s">
        <v>13</v>
      </c>
      <c r="E85" s="110">
        <v>39.83</v>
      </c>
      <c r="F85" s="255"/>
      <c r="G85" s="152">
        <f>ROUND(F85+(F85*$C$13),2)</f>
        <v>0</v>
      </c>
      <c r="H85" s="224">
        <f>ROUND(E85*G85,2)</f>
        <v>0</v>
      </c>
      <c r="I85" s="160"/>
      <c r="K85" s="155"/>
    </row>
    <row r="86" spans="1:11" s="147" customFormat="1" ht="12.75">
      <c r="A86" s="148"/>
      <c r="B86" s="154"/>
      <c r="C86" s="83"/>
      <c r="D86" s="150"/>
      <c r="E86" s="110"/>
      <c r="F86" s="256"/>
      <c r="G86" s="152"/>
      <c r="H86" s="224"/>
      <c r="I86" s="160"/>
      <c r="K86" s="155"/>
    </row>
    <row r="87" spans="1:11" s="208" customFormat="1" ht="12.75">
      <c r="A87" s="202"/>
      <c r="B87" s="203"/>
      <c r="C87" s="204" t="s">
        <v>155</v>
      </c>
      <c r="D87" s="205"/>
      <c r="E87" s="210"/>
      <c r="F87" s="260"/>
      <c r="G87" s="210"/>
      <c r="H87" s="227"/>
      <c r="I87" s="219"/>
      <c r="K87" s="209"/>
    </row>
    <row r="88" spans="1:11" s="208" customFormat="1" ht="33.75">
      <c r="A88" s="148" t="s">
        <v>239</v>
      </c>
      <c r="B88" s="154">
        <v>92916</v>
      </c>
      <c r="C88" s="83" t="s">
        <v>254</v>
      </c>
      <c r="D88" s="150" t="s">
        <v>122</v>
      </c>
      <c r="E88" s="110">
        <v>83.61</v>
      </c>
      <c r="F88" s="255"/>
      <c r="G88" s="152">
        <f>ROUND(F88+(F88*$C$13),2)</f>
        <v>0</v>
      </c>
      <c r="H88" s="224">
        <f>ROUND(E88*G88,2)</f>
        <v>0</v>
      </c>
      <c r="I88" s="219"/>
      <c r="K88" s="209"/>
    </row>
    <row r="89" spans="1:11" s="208" customFormat="1" ht="33.75">
      <c r="A89" s="148" t="s">
        <v>239</v>
      </c>
      <c r="B89" s="154">
        <v>92917</v>
      </c>
      <c r="C89" s="83" t="s">
        <v>255</v>
      </c>
      <c r="D89" s="150" t="s">
        <v>122</v>
      </c>
      <c r="E89" s="110">
        <v>136.4</v>
      </c>
      <c r="F89" s="255"/>
      <c r="G89" s="152">
        <f>ROUND(F89+(F89*$C$13),2)</f>
        <v>0</v>
      </c>
      <c r="H89" s="224">
        <f>ROUND(E89*G89,2)</f>
        <v>0</v>
      </c>
      <c r="I89" s="219"/>
      <c r="K89" s="209"/>
    </row>
    <row r="90" spans="1:11" s="208" customFormat="1" ht="33.75">
      <c r="A90" s="148" t="s">
        <v>239</v>
      </c>
      <c r="B90" s="154" t="s">
        <v>171</v>
      </c>
      <c r="C90" s="83" t="s">
        <v>172</v>
      </c>
      <c r="D90" s="150" t="s">
        <v>69</v>
      </c>
      <c r="E90" s="110">
        <v>3.44</v>
      </c>
      <c r="F90" s="255"/>
      <c r="G90" s="152">
        <f>ROUND(F90+(F90*$C$13),2)</f>
        <v>0</v>
      </c>
      <c r="H90" s="224">
        <f>ROUND(E90*G90,2)</f>
        <v>0</v>
      </c>
      <c r="I90" s="219"/>
      <c r="K90" s="209"/>
    </row>
    <row r="91" spans="1:11" s="208" customFormat="1" ht="33.75">
      <c r="A91" s="148" t="s">
        <v>239</v>
      </c>
      <c r="B91" s="218" t="s">
        <v>189</v>
      </c>
      <c r="C91" s="83" t="s">
        <v>190</v>
      </c>
      <c r="D91" s="150" t="s">
        <v>13</v>
      </c>
      <c r="E91" s="110">
        <v>45.85</v>
      </c>
      <c r="F91" s="255"/>
      <c r="G91" s="152">
        <f>ROUND(F91+(F91*$C$13),2)</f>
        <v>0</v>
      </c>
      <c r="H91" s="224">
        <f>ROUND(E91*G91,2)</f>
        <v>0</v>
      </c>
      <c r="I91" s="219"/>
      <c r="K91" s="209"/>
    </row>
    <row r="92" spans="1:11" s="208" customFormat="1" ht="12.75">
      <c r="A92" s="202"/>
      <c r="B92" s="203"/>
      <c r="C92" s="204"/>
      <c r="D92" s="205"/>
      <c r="E92" s="210"/>
      <c r="F92" s="260"/>
      <c r="G92" s="210"/>
      <c r="H92" s="227"/>
      <c r="I92" s="219"/>
      <c r="K92" s="209"/>
    </row>
    <row r="93" spans="1:11" s="147" customFormat="1" ht="12.75">
      <c r="A93" s="148"/>
      <c r="B93" s="154"/>
      <c r="C93" s="83"/>
      <c r="D93" s="150"/>
      <c r="E93" s="110"/>
      <c r="F93" s="256"/>
      <c r="G93" s="152"/>
      <c r="H93" s="224"/>
      <c r="I93" s="160"/>
      <c r="K93" s="155"/>
    </row>
    <row r="94" spans="1:11" s="147" customFormat="1" ht="12.75">
      <c r="A94" s="148"/>
      <c r="B94" s="154"/>
      <c r="C94" s="83"/>
      <c r="D94" s="150"/>
      <c r="E94" s="152"/>
      <c r="F94" s="261"/>
      <c r="G94" s="152"/>
      <c r="H94" s="224"/>
      <c r="K94" s="155"/>
    </row>
    <row r="95" spans="1:11" s="147" customFormat="1" ht="12.75">
      <c r="A95" s="141">
        <v>5</v>
      </c>
      <c r="B95" s="142"/>
      <c r="C95" s="143" t="s">
        <v>156</v>
      </c>
      <c r="D95" s="144"/>
      <c r="E95" s="145"/>
      <c r="F95" s="258"/>
      <c r="G95" s="146" t="s">
        <v>24</v>
      </c>
      <c r="H95" s="223">
        <f>SUM(H96:H100)</f>
        <v>0</v>
      </c>
      <c r="K95" s="155"/>
    </row>
    <row r="96" spans="1:11" s="147" customFormat="1" ht="12.75">
      <c r="A96" s="148"/>
      <c r="B96" s="154"/>
      <c r="C96" s="83"/>
      <c r="D96" s="150"/>
      <c r="E96" s="152"/>
      <c r="F96" s="261"/>
      <c r="G96" s="152"/>
      <c r="H96" s="224"/>
      <c r="K96" s="155"/>
    </row>
    <row r="97" spans="1:11" s="147" customFormat="1" ht="22.5">
      <c r="A97" s="148" t="s">
        <v>240</v>
      </c>
      <c r="B97" s="154" t="s">
        <v>157</v>
      </c>
      <c r="C97" s="83" t="s">
        <v>158</v>
      </c>
      <c r="D97" s="150" t="s">
        <v>69</v>
      </c>
      <c r="E97" s="110">
        <v>550.78</v>
      </c>
      <c r="F97" s="255"/>
      <c r="G97" s="152">
        <f>ROUND(F97+(F97*$C$13),2)</f>
        <v>0</v>
      </c>
      <c r="H97" s="224">
        <f>ROUND(E97*G97,2)</f>
        <v>0</v>
      </c>
      <c r="K97" s="155"/>
    </row>
    <row r="98" spans="1:11" s="147" customFormat="1" ht="22.5">
      <c r="A98" s="156" t="s">
        <v>165</v>
      </c>
      <c r="B98" s="149" t="s">
        <v>149</v>
      </c>
      <c r="C98" s="87" t="s">
        <v>243</v>
      </c>
      <c r="D98" s="150" t="s">
        <v>148</v>
      </c>
      <c r="E98" s="110">
        <v>1376.95</v>
      </c>
      <c r="F98" s="255"/>
      <c r="G98" s="152">
        <f>ROUND(F98+(F98*$C$13),2)</f>
        <v>0</v>
      </c>
      <c r="H98" s="224">
        <f>ROUND(E98*G98,2)</f>
        <v>0</v>
      </c>
      <c r="I98" s="160"/>
      <c r="K98" s="155"/>
    </row>
    <row r="99" spans="1:11" s="147" customFormat="1" ht="12.75">
      <c r="A99" s="148"/>
      <c r="B99" s="154"/>
      <c r="C99" s="83"/>
      <c r="D99" s="150"/>
      <c r="E99" s="152"/>
      <c r="F99" s="232"/>
      <c r="G99" s="110"/>
      <c r="H99" s="159"/>
      <c r="I99" s="160"/>
      <c r="K99" s="155"/>
    </row>
    <row r="100" spans="1:11" s="147" customFormat="1" ht="12.75">
      <c r="A100" s="148"/>
      <c r="B100" s="154"/>
      <c r="C100" s="83"/>
      <c r="D100" s="150"/>
      <c r="E100" s="152"/>
      <c r="F100" s="232"/>
      <c r="G100" s="110"/>
      <c r="H100" s="159"/>
      <c r="I100" s="160"/>
      <c r="K100" s="155"/>
    </row>
    <row r="101" spans="1:8" s="147" customFormat="1" ht="12.75">
      <c r="A101" s="148"/>
      <c r="B101" s="154"/>
      <c r="C101" s="83"/>
      <c r="D101" s="150"/>
      <c r="E101" s="152"/>
      <c r="F101" s="233"/>
      <c r="G101" s="152"/>
      <c r="H101" s="153"/>
    </row>
    <row r="102" spans="1:8" ht="12.75">
      <c r="A102" s="162"/>
      <c r="B102" s="163"/>
      <c r="C102" s="81"/>
      <c r="D102" s="164"/>
      <c r="E102" s="165"/>
      <c r="F102" s="234"/>
      <c r="G102" s="165"/>
      <c r="H102" s="166"/>
    </row>
    <row r="103" spans="1:8" ht="12.75" hidden="1">
      <c r="A103" s="162"/>
      <c r="B103" s="164"/>
      <c r="C103" s="81"/>
      <c r="D103" s="164"/>
      <c r="E103" s="165"/>
      <c r="F103" s="165"/>
      <c r="G103" s="165"/>
      <c r="H103" s="166"/>
    </row>
    <row r="104" spans="1:8" ht="12.75" hidden="1">
      <c r="A104" s="167"/>
      <c r="B104" s="168"/>
      <c r="C104" s="82"/>
      <c r="D104" s="168"/>
      <c r="E104" s="169"/>
      <c r="F104" s="169"/>
      <c r="G104" s="169"/>
      <c r="H104" s="170"/>
    </row>
    <row r="105" spans="1:8" ht="12.75">
      <c r="A105" s="318" t="s">
        <v>76</v>
      </c>
      <c r="B105" s="318"/>
      <c r="C105" s="318"/>
      <c r="D105" s="318"/>
      <c r="E105" s="318"/>
      <c r="F105" s="318"/>
      <c r="G105" s="318"/>
      <c r="H105" s="145">
        <f>H107-H106</f>
        <v>0</v>
      </c>
    </row>
    <row r="106" spans="1:8" ht="12.75">
      <c r="A106" s="318" t="s">
        <v>78</v>
      </c>
      <c r="B106" s="318"/>
      <c r="C106" s="318"/>
      <c r="D106" s="318"/>
      <c r="E106" s="318"/>
      <c r="F106" s="318"/>
      <c r="G106" s="318"/>
      <c r="H106" s="145">
        <f>H107*0.2673</f>
        <v>0</v>
      </c>
    </row>
    <row r="107" spans="1:8" ht="12.75">
      <c r="A107" s="318" t="s">
        <v>77</v>
      </c>
      <c r="B107" s="318"/>
      <c r="C107" s="318"/>
      <c r="D107" s="318"/>
      <c r="E107" s="318"/>
      <c r="F107" s="318"/>
      <c r="G107" s="318"/>
      <c r="H107" s="223">
        <f>H17+H31+H53+H71+H95</f>
        <v>0</v>
      </c>
    </row>
    <row r="111" spans="4:7" ht="12.75">
      <c r="D111" s="171"/>
      <c r="E111" s="171"/>
      <c r="F111" s="171"/>
      <c r="G111" s="171"/>
    </row>
    <row r="112" spans="4:7" ht="15.75">
      <c r="D112" s="243" t="s">
        <v>113</v>
      </c>
      <c r="E112" s="242"/>
      <c r="F112" s="242"/>
      <c r="G112" s="242"/>
    </row>
    <row r="113" spans="4:7" ht="15.75">
      <c r="D113" s="126" t="s">
        <v>114</v>
      </c>
      <c r="E113" s="242"/>
      <c r="F113" s="242"/>
      <c r="G113" s="242"/>
    </row>
    <row r="114" ht="12.75">
      <c r="D114" s="128"/>
    </row>
    <row r="115" ht="12.75">
      <c r="D115" s="128"/>
    </row>
    <row r="116" ht="12.75">
      <c r="D116" s="77"/>
    </row>
    <row r="117" spans="4:7" ht="12.75">
      <c r="D117" s="201"/>
      <c r="E117" s="171"/>
      <c r="F117" s="171"/>
      <c r="G117" s="171"/>
    </row>
    <row r="118" spans="4:7" ht="15.75">
      <c r="D118" s="243" t="s">
        <v>124</v>
      </c>
      <c r="E118" s="242"/>
      <c r="F118" s="242"/>
      <c r="G118" s="242"/>
    </row>
    <row r="119" spans="4:7" ht="15.75">
      <c r="D119" s="126" t="s">
        <v>60</v>
      </c>
      <c r="E119" s="242"/>
      <c r="F119" s="242"/>
      <c r="G119" s="242"/>
    </row>
  </sheetData>
  <sheetProtection password="C637" sheet="1" selectLockedCells="1"/>
  <mergeCells count="18">
    <mergeCell ref="A107:G107"/>
    <mergeCell ref="A10:B10"/>
    <mergeCell ref="A11:B11"/>
    <mergeCell ref="A2:H3"/>
    <mergeCell ref="A5:B5"/>
    <mergeCell ref="A6:B6"/>
    <mergeCell ref="A7:B7"/>
    <mergeCell ref="A8:B8"/>
    <mergeCell ref="A9:B9"/>
    <mergeCell ref="A105:G105"/>
    <mergeCell ref="D6:E6"/>
    <mergeCell ref="A12:B12"/>
    <mergeCell ref="A106:G106"/>
    <mergeCell ref="A13:B13"/>
    <mergeCell ref="F5:G5"/>
    <mergeCell ref="F6:G6"/>
    <mergeCell ref="D5:E5"/>
    <mergeCell ref="D9:H9"/>
  </mergeCells>
  <conditionalFormatting sqref="C18 C96:C97 C32:C34 C54:C55 C72:C73 C28:C30 C20:C26 C50:C52 C39:C42 C59 C62:C63 C76 C79:C81 C86:C87 C92:C94 C69:C70 C99:C104">
    <cfRule type="expression" priority="4551" dxfId="131" stopIfTrue="1">
      <formula>Orçamento!#REF!=1</formula>
    </cfRule>
    <cfRule type="expression" priority="4552" dxfId="132" stopIfTrue="1">
      <formula>Orçamento!#REF!=2</formula>
    </cfRule>
    <cfRule type="expression" priority="4553" dxfId="133" stopIfTrue="1">
      <formula>Orçamento!#REF!=3</formula>
    </cfRule>
  </conditionalFormatting>
  <conditionalFormatting sqref="C19">
    <cfRule type="expression" priority="166" dxfId="131" stopIfTrue="1">
      <formula>Orçamento!#REF!=1</formula>
    </cfRule>
    <cfRule type="expression" priority="167" dxfId="132" stopIfTrue="1">
      <formula>Orçamento!#REF!=2</formula>
    </cfRule>
    <cfRule type="expression" priority="168" dxfId="133" stopIfTrue="1">
      <formula>Orçamento!#REF!=3</formula>
    </cfRule>
  </conditionalFormatting>
  <conditionalFormatting sqref="C27">
    <cfRule type="expression" priority="112" dxfId="131" stopIfTrue="1">
      <formula>Orçamento!#REF!=1</formula>
    </cfRule>
    <cfRule type="expression" priority="113" dxfId="132" stopIfTrue="1">
      <formula>Orçamento!#REF!=2</formula>
    </cfRule>
    <cfRule type="expression" priority="114" dxfId="133" stopIfTrue="1">
      <formula>Orçamento!#REF!=3</formula>
    </cfRule>
  </conditionalFormatting>
  <conditionalFormatting sqref="C35:C38">
    <cfRule type="expression" priority="109" dxfId="131" stopIfTrue="1">
      <formula>Orçamento!#REF!=1</formula>
    </cfRule>
    <cfRule type="expression" priority="110" dxfId="132" stopIfTrue="1">
      <formula>Orçamento!#REF!=2</formula>
    </cfRule>
    <cfRule type="expression" priority="111" dxfId="133" stopIfTrue="1">
      <formula>Orçamento!#REF!=3</formula>
    </cfRule>
  </conditionalFormatting>
  <conditionalFormatting sqref="C45:C47">
    <cfRule type="expression" priority="106" dxfId="131" stopIfTrue="1">
      <formula>Orçamento!#REF!=1</formula>
    </cfRule>
    <cfRule type="expression" priority="107" dxfId="132" stopIfTrue="1">
      <formula>Orçamento!#REF!=2</formula>
    </cfRule>
    <cfRule type="expression" priority="108" dxfId="133" stopIfTrue="1">
      <formula>Orçamento!#REF!=3</formula>
    </cfRule>
  </conditionalFormatting>
  <conditionalFormatting sqref="C43">
    <cfRule type="expression" priority="103" dxfId="131" stopIfTrue="1">
      <formula>Orçamento!#REF!=1</formula>
    </cfRule>
    <cfRule type="expression" priority="104" dxfId="132" stopIfTrue="1">
      <formula>Orçamento!#REF!=2</formula>
    </cfRule>
    <cfRule type="expression" priority="105" dxfId="133" stopIfTrue="1">
      <formula>Orçamento!#REF!=3</formula>
    </cfRule>
  </conditionalFormatting>
  <conditionalFormatting sqref="C48:C49">
    <cfRule type="expression" priority="100" dxfId="131" stopIfTrue="1">
      <formula>Orçamento!#REF!=1</formula>
    </cfRule>
    <cfRule type="expression" priority="101" dxfId="132" stopIfTrue="1">
      <formula>Orçamento!#REF!=2</formula>
    </cfRule>
    <cfRule type="expression" priority="102" dxfId="133" stopIfTrue="1">
      <formula>Orçamento!#REF!=3</formula>
    </cfRule>
  </conditionalFormatting>
  <conditionalFormatting sqref="C56:C58">
    <cfRule type="expression" priority="97" dxfId="131" stopIfTrue="1">
      <formula>Orçamento!#REF!=1</formula>
    </cfRule>
    <cfRule type="expression" priority="98" dxfId="132" stopIfTrue="1">
      <formula>Orçamento!#REF!=2</formula>
    </cfRule>
    <cfRule type="expression" priority="99" dxfId="133" stopIfTrue="1">
      <formula>Orçamento!#REF!=3</formula>
    </cfRule>
  </conditionalFormatting>
  <conditionalFormatting sqref="C60">
    <cfRule type="expression" priority="94" dxfId="131" stopIfTrue="1">
      <formula>Orçamento!#REF!=1</formula>
    </cfRule>
    <cfRule type="expression" priority="95" dxfId="132" stopIfTrue="1">
      <formula>Orçamento!#REF!=2</formula>
    </cfRule>
    <cfRule type="expression" priority="96" dxfId="133" stopIfTrue="1">
      <formula>Orçamento!#REF!=3</formula>
    </cfRule>
  </conditionalFormatting>
  <conditionalFormatting sqref="C61">
    <cfRule type="expression" priority="73" dxfId="131" stopIfTrue="1">
      <formula>Orçamento!#REF!=1</formula>
    </cfRule>
    <cfRule type="expression" priority="74" dxfId="132" stopIfTrue="1">
      <formula>Orçamento!#REF!=2</formula>
    </cfRule>
    <cfRule type="expression" priority="75" dxfId="133" stopIfTrue="1">
      <formula>Orçamento!#REF!=3</formula>
    </cfRule>
  </conditionalFormatting>
  <conditionalFormatting sqref="C68">
    <cfRule type="expression" priority="85" dxfId="131" stopIfTrue="1">
      <formula>Orçamento!#REF!=1</formula>
    </cfRule>
    <cfRule type="expression" priority="86" dxfId="132" stopIfTrue="1">
      <formula>Orçamento!#REF!=2</formula>
    </cfRule>
    <cfRule type="expression" priority="87" dxfId="133" stopIfTrue="1">
      <formula>Orçamento!#REF!=3</formula>
    </cfRule>
  </conditionalFormatting>
  <conditionalFormatting sqref="C67">
    <cfRule type="expression" priority="82" dxfId="131" stopIfTrue="1">
      <formula>Orçamento!#REF!=1</formula>
    </cfRule>
    <cfRule type="expression" priority="83" dxfId="132" stopIfTrue="1">
      <formula>Orçamento!#REF!=2</formula>
    </cfRule>
    <cfRule type="expression" priority="84" dxfId="133" stopIfTrue="1">
      <formula>Orçamento!#REF!=3</formula>
    </cfRule>
  </conditionalFormatting>
  <conditionalFormatting sqref="B68">
    <cfRule type="expression" priority="76" dxfId="131" stopIfTrue="1">
      <formula>Orçamento!#REF!=1</formula>
    </cfRule>
    <cfRule type="expression" priority="77" dxfId="132" stopIfTrue="1">
      <formula>Orçamento!#REF!=2</formula>
    </cfRule>
    <cfRule type="expression" priority="78" dxfId="133" stopIfTrue="1">
      <formula>Orçamento!#REF!=3</formula>
    </cfRule>
  </conditionalFormatting>
  <conditionalFormatting sqref="C74">
    <cfRule type="expression" priority="67" dxfId="131" stopIfTrue="1">
      <formula>Orçamento!#REF!=1</formula>
    </cfRule>
    <cfRule type="expression" priority="68" dxfId="132" stopIfTrue="1">
      <formula>Orçamento!#REF!=2</formula>
    </cfRule>
    <cfRule type="expression" priority="69" dxfId="133" stopIfTrue="1">
      <formula>Orçamento!#REF!=3</formula>
    </cfRule>
  </conditionalFormatting>
  <conditionalFormatting sqref="B61">
    <cfRule type="expression" priority="70" dxfId="131" stopIfTrue="1">
      <formula>Orçamento!#REF!=1</formula>
    </cfRule>
    <cfRule type="expression" priority="71" dxfId="132" stopIfTrue="1">
      <formula>Orçamento!#REF!=2</formula>
    </cfRule>
    <cfRule type="expression" priority="72" dxfId="133" stopIfTrue="1">
      <formula>Orçamento!#REF!=3</formula>
    </cfRule>
  </conditionalFormatting>
  <conditionalFormatting sqref="C75">
    <cfRule type="expression" priority="64" dxfId="131" stopIfTrue="1">
      <formula>Orçamento!#REF!=1</formula>
    </cfRule>
    <cfRule type="expression" priority="65" dxfId="132" stopIfTrue="1">
      <formula>Orçamento!#REF!=2</formula>
    </cfRule>
    <cfRule type="expression" priority="66" dxfId="133" stopIfTrue="1">
      <formula>Orçamento!#REF!=3</formula>
    </cfRule>
  </conditionalFormatting>
  <conditionalFormatting sqref="C78">
    <cfRule type="expression" priority="61" dxfId="131" stopIfTrue="1">
      <formula>Orçamento!#REF!=1</formula>
    </cfRule>
    <cfRule type="expression" priority="62" dxfId="132" stopIfTrue="1">
      <formula>Orçamento!#REF!=2</formula>
    </cfRule>
    <cfRule type="expression" priority="63" dxfId="133" stopIfTrue="1">
      <formula>Orçamento!#REF!=3</formula>
    </cfRule>
  </conditionalFormatting>
  <conditionalFormatting sqref="C77">
    <cfRule type="expression" priority="58" dxfId="131" stopIfTrue="1">
      <formula>Orçamento!#REF!=1</formula>
    </cfRule>
    <cfRule type="expression" priority="59" dxfId="132" stopIfTrue="1">
      <formula>Orçamento!#REF!=2</formula>
    </cfRule>
    <cfRule type="expression" priority="60" dxfId="133" stopIfTrue="1">
      <formula>Orçamento!#REF!=3</formula>
    </cfRule>
  </conditionalFormatting>
  <conditionalFormatting sqref="B78">
    <cfRule type="expression" priority="55" dxfId="131" stopIfTrue="1">
      <formula>Orçamento!#REF!=1</formula>
    </cfRule>
    <cfRule type="expression" priority="56" dxfId="132" stopIfTrue="1">
      <formula>Orçamento!#REF!=2</formula>
    </cfRule>
    <cfRule type="expression" priority="57" dxfId="133" stopIfTrue="1">
      <formula>Orçamento!#REF!=3</formula>
    </cfRule>
  </conditionalFormatting>
  <conditionalFormatting sqref="C85">
    <cfRule type="expression" priority="49" dxfId="131" stopIfTrue="1">
      <formula>Orçamento!#REF!=1</formula>
    </cfRule>
    <cfRule type="expression" priority="50" dxfId="132" stopIfTrue="1">
      <formula>Orçamento!#REF!=2</formula>
    </cfRule>
    <cfRule type="expression" priority="51" dxfId="133" stopIfTrue="1">
      <formula>Orçamento!#REF!=3</formula>
    </cfRule>
  </conditionalFormatting>
  <conditionalFormatting sqref="C84">
    <cfRule type="expression" priority="46" dxfId="131" stopIfTrue="1">
      <formula>Orçamento!#REF!=1</formula>
    </cfRule>
    <cfRule type="expression" priority="47" dxfId="132" stopIfTrue="1">
      <formula>Orçamento!#REF!=2</formula>
    </cfRule>
    <cfRule type="expression" priority="48" dxfId="133" stopIfTrue="1">
      <formula>Orçamento!#REF!=3</formula>
    </cfRule>
  </conditionalFormatting>
  <conditionalFormatting sqref="B85">
    <cfRule type="expression" priority="43" dxfId="131" stopIfTrue="1">
      <formula>Orçamento!#REF!=1</formula>
    </cfRule>
    <cfRule type="expression" priority="44" dxfId="132" stopIfTrue="1">
      <formula>Orçamento!#REF!=2</formula>
    </cfRule>
    <cfRule type="expression" priority="45" dxfId="133" stopIfTrue="1">
      <formula>Orçamento!#REF!=3</formula>
    </cfRule>
  </conditionalFormatting>
  <conditionalFormatting sqref="C91">
    <cfRule type="expression" priority="37" dxfId="131" stopIfTrue="1">
      <formula>Orçamento!#REF!=1</formula>
    </cfRule>
    <cfRule type="expression" priority="38" dxfId="132" stopIfTrue="1">
      <formula>Orçamento!#REF!=2</formula>
    </cfRule>
    <cfRule type="expression" priority="39" dxfId="133" stopIfTrue="1">
      <formula>Orçamento!#REF!=3</formula>
    </cfRule>
  </conditionalFormatting>
  <conditionalFormatting sqref="C90">
    <cfRule type="expression" priority="34" dxfId="131" stopIfTrue="1">
      <formula>Orçamento!#REF!=1</formula>
    </cfRule>
    <cfRule type="expression" priority="35" dxfId="132" stopIfTrue="1">
      <formula>Orçamento!#REF!=2</formula>
    </cfRule>
    <cfRule type="expression" priority="36" dxfId="133" stopIfTrue="1">
      <formula>Orçamento!#REF!=3</formula>
    </cfRule>
  </conditionalFormatting>
  <conditionalFormatting sqref="B91">
    <cfRule type="expression" priority="31" dxfId="131" stopIfTrue="1">
      <formula>Orçamento!#REF!=1</formula>
    </cfRule>
    <cfRule type="expression" priority="32" dxfId="132" stopIfTrue="1">
      <formula>Orçamento!#REF!=2</formula>
    </cfRule>
    <cfRule type="expression" priority="33" dxfId="133" stopIfTrue="1">
      <formula>Orçamento!#REF!=3</formula>
    </cfRule>
  </conditionalFormatting>
  <conditionalFormatting sqref="C98">
    <cfRule type="expression" priority="28" dxfId="131" stopIfTrue="1">
      <formula>Orçamento!#REF!=1</formula>
    </cfRule>
    <cfRule type="expression" priority="29" dxfId="132" stopIfTrue="1">
      <formula>Orçamento!#REF!=2</formula>
    </cfRule>
    <cfRule type="expression" priority="30" dxfId="133" stopIfTrue="1">
      <formula>Orçamento!#REF!=3</formula>
    </cfRule>
  </conditionalFormatting>
  <conditionalFormatting sqref="C44">
    <cfRule type="expression" priority="25" dxfId="131" stopIfTrue="1">
      <formula>Orçamento!#REF!=1</formula>
    </cfRule>
    <cfRule type="expression" priority="26" dxfId="132" stopIfTrue="1">
      <formula>Orçamento!#REF!=2</formula>
    </cfRule>
    <cfRule type="expression" priority="27" dxfId="133" stopIfTrue="1">
      <formula>Orçamento!#REF!=3</formula>
    </cfRule>
  </conditionalFormatting>
  <conditionalFormatting sqref="C64">
    <cfRule type="expression" priority="22" dxfId="131" stopIfTrue="1">
      <formula>Orçamento!#REF!=1</formula>
    </cfRule>
    <cfRule type="expression" priority="23" dxfId="132" stopIfTrue="1">
      <formula>Orçamento!#REF!=2</formula>
    </cfRule>
    <cfRule type="expression" priority="24" dxfId="133" stopIfTrue="1">
      <formula>Orçamento!#REF!=3</formula>
    </cfRule>
  </conditionalFormatting>
  <conditionalFormatting sqref="C65">
    <cfRule type="expression" priority="19" dxfId="131" stopIfTrue="1">
      <formula>Orçamento!#REF!=1</formula>
    </cfRule>
    <cfRule type="expression" priority="20" dxfId="132" stopIfTrue="1">
      <formula>Orçamento!#REF!=2</formula>
    </cfRule>
    <cfRule type="expression" priority="21" dxfId="133" stopIfTrue="1">
      <formula>Orçamento!#REF!=3</formula>
    </cfRule>
  </conditionalFormatting>
  <conditionalFormatting sqref="C66">
    <cfRule type="expression" priority="16" dxfId="131" stopIfTrue="1">
      <formula>Orçamento!#REF!=1</formula>
    </cfRule>
    <cfRule type="expression" priority="17" dxfId="132" stopIfTrue="1">
      <formula>Orçamento!#REF!=2</formula>
    </cfRule>
    <cfRule type="expression" priority="18" dxfId="133" stopIfTrue="1">
      <formula>Orçamento!#REF!=3</formula>
    </cfRule>
  </conditionalFormatting>
  <conditionalFormatting sqref="C82">
    <cfRule type="expression" priority="10" dxfId="131" stopIfTrue="1">
      <formula>Orçamento!#REF!=1</formula>
    </cfRule>
    <cfRule type="expression" priority="11" dxfId="132" stopIfTrue="1">
      <formula>Orçamento!#REF!=2</formula>
    </cfRule>
    <cfRule type="expression" priority="12" dxfId="133" stopIfTrue="1">
      <formula>Orçamento!#REF!=3</formula>
    </cfRule>
  </conditionalFormatting>
  <conditionalFormatting sqref="C83">
    <cfRule type="expression" priority="7" dxfId="131" stopIfTrue="1">
      <formula>Orçamento!#REF!=1</formula>
    </cfRule>
    <cfRule type="expression" priority="8" dxfId="132" stopIfTrue="1">
      <formula>Orçamento!#REF!=2</formula>
    </cfRule>
    <cfRule type="expression" priority="9" dxfId="133" stopIfTrue="1">
      <formula>Orçamento!#REF!=3</formula>
    </cfRule>
  </conditionalFormatting>
  <conditionalFormatting sqref="C88">
    <cfRule type="expression" priority="4" dxfId="131" stopIfTrue="1">
      <formula>Orçamento!#REF!=1</formula>
    </cfRule>
    <cfRule type="expression" priority="5" dxfId="132" stopIfTrue="1">
      <formula>Orçamento!#REF!=2</formula>
    </cfRule>
    <cfRule type="expression" priority="6" dxfId="133" stopIfTrue="1">
      <formula>Orçamento!#REF!=3</formula>
    </cfRule>
  </conditionalFormatting>
  <conditionalFormatting sqref="C89">
    <cfRule type="expression" priority="1" dxfId="131" stopIfTrue="1">
      <formula>Orçamento!#REF!=1</formula>
    </cfRule>
    <cfRule type="expression" priority="2" dxfId="132" stopIfTrue="1">
      <formula>Orçamento!#REF!=2</formula>
    </cfRule>
    <cfRule type="expression" priority="3" dxfId="133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3">
      <selection activeCell="C12" sqref="C12"/>
    </sheetView>
  </sheetViews>
  <sheetFormatPr defaultColWidth="9.140625" defaultRowHeight="12.75"/>
  <cols>
    <col min="1" max="1" width="7.140625" style="93" customWidth="1"/>
    <col min="2" max="2" width="9.421875" style="93" customWidth="1"/>
    <col min="3" max="3" width="54.140625" style="93" customWidth="1"/>
    <col min="4" max="4" width="6.28125" style="93" customWidth="1"/>
    <col min="5" max="5" width="10.28125" style="93" customWidth="1"/>
    <col min="6" max="6" width="10.7109375" style="93" bestFit="1" customWidth="1"/>
    <col min="7" max="15" width="11.7109375" style="93" customWidth="1"/>
    <col min="16" max="16" width="10.7109375" style="93" customWidth="1"/>
    <col min="17" max="16384" width="9.140625" style="93" customWidth="1"/>
  </cols>
  <sheetData>
    <row r="1" ht="37.5" customHeight="1">
      <c r="A1" s="100" t="s">
        <v>64</v>
      </c>
    </row>
    <row r="2" spans="1:16" ht="12.75" customHeight="1">
      <c r="A2" s="311" t="s">
        <v>112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</row>
    <row r="3" spans="1:16" ht="1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</row>
    <row r="4" spans="1:8" ht="12.75" customHeight="1">
      <c r="A4" s="101"/>
      <c r="B4" s="101"/>
      <c r="C4" s="101"/>
      <c r="D4" s="101"/>
      <c r="E4" s="101"/>
      <c r="F4" s="101"/>
      <c r="G4" s="101"/>
      <c r="H4" s="101"/>
    </row>
    <row r="5" spans="1:7" ht="15.75" customHeight="1">
      <c r="A5" s="310" t="str">
        <f>Orçamento!A5</f>
        <v>Edital :</v>
      </c>
      <c r="B5" s="310"/>
      <c r="C5" s="85" t="str">
        <f>Orçamento!C5</f>
        <v>PREENCHER </v>
      </c>
      <c r="D5" s="310" t="str">
        <f>Orçamento!D5</f>
        <v>Unidade:</v>
      </c>
      <c r="E5" s="310"/>
      <c r="F5" s="314">
        <f>QCI!F5</f>
        <v>1</v>
      </c>
      <c r="G5" s="315"/>
    </row>
    <row r="6" spans="1:7" ht="12.75">
      <c r="A6" s="310" t="str">
        <f>Orçamento!A6</f>
        <v>N° Contrato de Repasse:</v>
      </c>
      <c r="B6" s="310"/>
      <c r="C6" s="253" t="str">
        <f>Orçamento!C6</f>
        <v>Recursos proprios</v>
      </c>
      <c r="D6" s="310" t="s">
        <v>94</v>
      </c>
      <c r="E6" s="310"/>
      <c r="F6" s="316">
        <f>Orçamento!H107</f>
        <v>0</v>
      </c>
      <c r="G6" s="317"/>
    </row>
    <row r="7" spans="1:9" ht="12.75">
      <c r="A7" s="310" t="str">
        <f>Orçamento!A7</f>
        <v>Tomador: </v>
      </c>
      <c r="B7" s="310"/>
      <c r="C7" s="253" t="str">
        <f>Orçamento!C7</f>
        <v>Prefeitura Municipal de Dois Vizinhos - PR</v>
      </c>
      <c r="D7" s="220"/>
      <c r="E7" s="221"/>
      <c r="F7" s="221"/>
      <c r="G7" s="221"/>
      <c r="H7" s="221"/>
      <c r="I7" s="221"/>
    </row>
    <row r="8" spans="1:9" ht="12.75">
      <c r="A8" s="310" t="str">
        <f>Orçamento!A8</f>
        <v>Empreendimento: </v>
      </c>
      <c r="B8" s="310"/>
      <c r="C8" s="253" t="str">
        <f>Orçamento!C8</f>
        <v>PONTE RUA ZACARIAS DE VASCONCELOS</v>
      </c>
      <c r="D8" s="220"/>
      <c r="E8" s="221"/>
      <c r="F8" s="221"/>
      <c r="G8" s="221"/>
      <c r="H8" s="221"/>
      <c r="I8" s="221"/>
    </row>
    <row r="9" spans="1:9" ht="12.75">
      <c r="A9" s="310" t="str">
        <f>Orçamento!A9</f>
        <v>Local da Obra:</v>
      </c>
      <c r="B9" s="310"/>
      <c r="C9" s="253" t="str">
        <f>Orçamento!C9</f>
        <v>RUA ZACARIAS DE VASCONCELOS</v>
      </c>
      <c r="D9" s="220"/>
      <c r="E9" s="221"/>
      <c r="F9" s="221"/>
      <c r="G9" s="221"/>
      <c r="H9" s="221"/>
      <c r="I9" s="221"/>
    </row>
    <row r="10" spans="1:8" ht="12.75">
      <c r="A10" s="310" t="str">
        <f>Orçamento!A10</f>
        <v>Empresa Prop.:</v>
      </c>
      <c r="B10" s="310"/>
      <c r="C10" s="85" t="str">
        <f>Orçamento!C10</f>
        <v>PREENCHER </v>
      </c>
      <c r="D10" s="102"/>
      <c r="E10" s="104"/>
      <c r="F10" s="104"/>
      <c r="G10" s="104"/>
      <c r="H10" s="103"/>
    </row>
    <row r="11" spans="1:8" ht="12.75">
      <c r="A11" s="310" t="str">
        <f>Orçamento!A11</f>
        <v>CNPJ:</v>
      </c>
      <c r="B11" s="310"/>
      <c r="C11" s="85" t="str">
        <f>Orçamento!C11</f>
        <v>PREENCHER </v>
      </c>
      <c r="D11" s="102"/>
      <c r="E11" s="102"/>
      <c r="F11" s="105"/>
      <c r="G11" s="106"/>
      <c r="H11" s="107"/>
    </row>
    <row r="12" spans="1:8" ht="12.75">
      <c r="A12" s="310" t="str">
        <f>Orçamento!A12</f>
        <v>Data Base:</v>
      </c>
      <c r="B12" s="310"/>
      <c r="C12" s="86" t="str">
        <f>Orçamento!C12</f>
        <v>PREENCHER </v>
      </c>
      <c r="D12" s="102"/>
      <c r="E12" s="102"/>
      <c r="F12" s="105"/>
      <c r="G12" s="106"/>
      <c r="H12" s="107"/>
    </row>
    <row r="13" spans="1:8" ht="12.75">
      <c r="A13" s="310" t="str">
        <f>Orçamento!A13</f>
        <v>BDI Adotado </v>
      </c>
      <c r="B13" s="310"/>
      <c r="C13" s="230">
        <v>0</v>
      </c>
      <c r="D13" s="104"/>
      <c r="E13" s="104"/>
      <c r="F13" s="104"/>
      <c r="G13" s="104"/>
      <c r="H13" s="103"/>
    </row>
    <row r="14" ht="12.75"/>
    <row r="15" spans="2:16" ht="12.75">
      <c r="B15" s="108" t="s">
        <v>70</v>
      </c>
      <c r="C15" s="303" t="s">
        <v>93</v>
      </c>
      <c r="D15" s="303"/>
      <c r="E15" s="303" t="s">
        <v>99</v>
      </c>
      <c r="F15" s="303"/>
      <c r="G15" s="108" t="s">
        <v>100</v>
      </c>
      <c r="H15" s="108" t="s">
        <v>101</v>
      </c>
      <c r="I15" s="108" t="s">
        <v>102</v>
      </c>
      <c r="J15" s="108" t="s">
        <v>103</v>
      </c>
      <c r="K15" s="108" t="s">
        <v>104</v>
      </c>
      <c r="L15" s="108" t="s">
        <v>105</v>
      </c>
      <c r="M15" s="108" t="s">
        <v>106</v>
      </c>
      <c r="N15" s="108" t="s">
        <v>107</v>
      </c>
      <c r="O15" s="108" t="s">
        <v>108</v>
      </c>
      <c r="P15" s="108" t="s">
        <v>109</v>
      </c>
    </row>
    <row r="16" spans="2:16" ht="12.75">
      <c r="B16" s="109">
        <f>QCI!B23</f>
        <v>1</v>
      </c>
      <c r="C16" s="332" t="str">
        <f>QCI!C23</f>
        <v>SERVIÇOS PRELIMINARES</v>
      </c>
      <c r="D16" s="332"/>
      <c r="E16" s="308">
        <f>QCI!F23</f>
        <v>0</v>
      </c>
      <c r="F16" s="308"/>
      <c r="G16" s="113">
        <v>0.5</v>
      </c>
      <c r="H16" s="113">
        <v>0.2</v>
      </c>
      <c r="I16" s="113">
        <v>0.2</v>
      </c>
      <c r="J16" s="113">
        <v>0.1</v>
      </c>
      <c r="K16" s="113"/>
      <c r="L16" s="113"/>
      <c r="M16" s="113"/>
      <c r="N16" s="113"/>
      <c r="O16" s="111"/>
      <c r="P16" s="112">
        <f>SUM(G16:O16)</f>
        <v>0.9999999999999999</v>
      </c>
    </row>
    <row r="17" spans="2:16" ht="12.75">
      <c r="B17" s="109">
        <f>QCI!B24</f>
        <v>2</v>
      </c>
      <c r="C17" s="332" t="str">
        <f>QCI!C24</f>
        <v>INFRAESTRUTURA DE FUNDAÇÕES (ESTACAS E BLOCOS DE FUNDAÇÃO)</v>
      </c>
      <c r="D17" s="332"/>
      <c r="E17" s="308">
        <f>QCI!F24</f>
        <v>0</v>
      </c>
      <c r="F17" s="308"/>
      <c r="G17" s="113">
        <v>0.4</v>
      </c>
      <c r="H17" s="113">
        <v>0.1</v>
      </c>
      <c r="I17" s="113">
        <v>0.15</v>
      </c>
      <c r="J17" s="113">
        <v>0.16</v>
      </c>
      <c r="K17" s="113">
        <v>0.19</v>
      </c>
      <c r="L17" s="113"/>
      <c r="M17" s="113"/>
      <c r="N17" s="113"/>
      <c r="O17" s="111"/>
      <c r="P17" s="114">
        <f aca="true" t="shared" si="0" ref="P17:P24">SUM(G17:O17)</f>
        <v>1</v>
      </c>
    </row>
    <row r="18" spans="2:16" ht="12.75">
      <c r="B18" s="109">
        <f>QCI!B25</f>
        <v>3</v>
      </c>
      <c r="C18" s="332" t="str">
        <f>QCI!C25</f>
        <v>MESOESTRUTURA (CABECEIRAS E ALAS)</v>
      </c>
      <c r="D18" s="332"/>
      <c r="E18" s="308">
        <f>QCI!F25</f>
        <v>0</v>
      </c>
      <c r="F18" s="308"/>
      <c r="G18" s="113"/>
      <c r="H18" s="113">
        <v>0.23</v>
      </c>
      <c r="I18" s="113">
        <v>0.2</v>
      </c>
      <c r="J18" s="113">
        <v>0.22</v>
      </c>
      <c r="K18" s="113">
        <v>0.22</v>
      </c>
      <c r="L18" s="113">
        <v>0.13</v>
      </c>
      <c r="M18" s="113"/>
      <c r="N18" s="113"/>
      <c r="O18" s="113"/>
      <c r="P18" s="114">
        <f t="shared" si="0"/>
        <v>1</v>
      </c>
    </row>
    <row r="19" spans="2:16" ht="12.75">
      <c r="B19" s="109">
        <f>QCI!B26</f>
        <v>4</v>
      </c>
      <c r="C19" s="332" t="str">
        <f>QCI!C26</f>
        <v>SUPERESTRUTURA (LAJE, NEW JERSEY E GUARDA CORPO)</v>
      </c>
      <c r="D19" s="332"/>
      <c r="E19" s="308">
        <f>QCI!F26</f>
        <v>0</v>
      </c>
      <c r="F19" s="308"/>
      <c r="G19" s="113"/>
      <c r="H19" s="113"/>
      <c r="I19" s="113"/>
      <c r="J19" s="113"/>
      <c r="K19" s="113"/>
      <c r="L19" s="113">
        <v>0.26</v>
      </c>
      <c r="M19" s="113">
        <v>0.44</v>
      </c>
      <c r="N19" s="113">
        <v>0.3</v>
      </c>
      <c r="O19" s="113"/>
      <c r="P19" s="114">
        <f t="shared" si="0"/>
        <v>1</v>
      </c>
    </row>
    <row r="20" spans="2:16" ht="12.75">
      <c r="B20" s="109">
        <f>QCI!B27</f>
        <v>5</v>
      </c>
      <c r="C20" s="332" t="str">
        <f>QCI!C27</f>
        <v>SERVIÇOS FINAIS</v>
      </c>
      <c r="D20" s="332"/>
      <c r="E20" s="308">
        <f>QCI!F27</f>
        <v>0</v>
      </c>
      <c r="F20" s="308"/>
      <c r="G20" s="113"/>
      <c r="H20" s="113"/>
      <c r="I20" s="113"/>
      <c r="J20" s="113"/>
      <c r="K20" s="113"/>
      <c r="L20" s="113"/>
      <c r="M20" s="113"/>
      <c r="N20" s="113">
        <v>1</v>
      </c>
      <c r="O20" s="113"/>
      <c r="P20" s="114">
        <f t="shared" si="0"/>
        <v>1</v>
      </c>
    </row>
    <row r="21" spans="2:16" ht="12.75">
      <c r="B21" s="109"/>
      <c r="C21" s="332"/>
      <c r="D21" s="332"/>
      <c r="E21" s="304"/>
      <c r="F21" s="304"/>
      <c r="G21" s="113"/>
      <c r="H21" s="113"/>
      <c r="I21" s="113"/>
      <c r="J21" s="113"/>
      <c r="K21" s="113"/>
      <c r="L21" s="113"/>
      <c r="M21" s="113"/>
      <c r="N21" s="113"/>
      <c r="O21" s="113"/>
      <c r="P21" s="114">
        <f t="shared" si="0"/>
        <v>0</v>
      </c>
    </row>
    <row r="22" spans="2:16" ht="12.75">
      <c r="B22" s="109"/>
      <c r="C22" s="332"/>
      <c r="D22" s="332"/>
      <c r="E22" s="304"/>
      <c r="F22" s="304"/>
      <c r="G22" s="113"/>
      <c r="H22" s="113"/>
      <c r="I22" s="113"/>
      <c r="J22" s="113"/>
      <c r="K22" s="113"/>
      <c r="L22" s="113"/>
      <c r="M22" s="113"/>
      <c r="N22" s="113"/>
      <c r="O22" s="113"/>
      <c r="P22" s="114">
        <f t="shared" si="0"/>
        <v>0</v>
      </c>
    </row>
    <row r="23" spans="2:16" ht="12.75">
      <c r="B23" s="116"/>
      <c r="C23" s="330"/>
      <c r="D23" s="330"/>
      <c r="E23" s="304"/>
      <c r="F23" s="304"/>
      <c r="G23" s="113"/>
      <c r="H23" s="113"/>
      <c r="I23" s="113"/>
      <c r="J23" s="113"/>
      <c r="K23" s="113"/>
      <c r="L23" s="113"/>
      <c r="M23" s="113"/>
      <c r="N23" s="113"/>
      <c r="O23" s="113"/>
      <c r="P23" s="114">
        <f t="shared" si="0"/>
        <v>0</v>
      </c>
    </row>
    <row r="24" spans="2:16" ht="12.75">
      <c r="B24" s="117"/>
      <c r="C24" s="331"/>
      <c r="D24" s="331"/>
      <c r="E24" s="301"/>
      <c r="F24" s="301"/>
      <c r="G24" s="118"/>
      <c r="H24" s="118"/>
      <c r="I24" s="118"/>
      <c r="J24" s="118"/>
      <c r="K24" s="118"/>
      <c r="L24" s="118"/>
      <c r="M24" s="118"/>
      <c r="N24" s="118"/>
      <c r="O24" s="118"/>
      <c r="P24" s="119">
        <f t="shared" si="0"/>
        <v>0</v>
      </c>
    </row>
    <row r="25" spans="2:16" ht="12.75">
      <c r="B25" s="324" t="s">
        <v>111</v>
      </c>
      <c r="C25" s="324"/>
      <c r="D25" s="324"/>
      <c r="E25" s="327">
        <v>1</v>
      </c>
      <c r="F25" s="328"/>
      <c r="G25" s="120" t="e">
        <f aca="true" t="shared" si="1" ref="G25:O25">G26/$E$26</f>
        <v>#DIV/0!</v>
      </c>
      <c r="H25" s="120" t="e">
        <f t="shared" si="1"/>
        <v>#DIV/0!</v>
      </c>
      <c r="I25" s="120" t="e">
        <f t="shared" si="1"/>
        <v>#DIV/0!</v>
      </c>
      <c r="J25" s="120" t="e">
        <f t="shared" si="1"/>
        <v>#DIV/0!</v>
      </c>
      <c r="K25" s="120" t="e">
        <f t="shared" si="1"/>
        <v>#DIV/0!</v>
      </c>
      <c r="L25" s="120" t="e">
        <f t="shared" si="1"/>
        <v>#DIV/0!</v>
      </c>
      <c r="M25" s="120" t="e">
        <f t="shared" si="1"/>
        <v>#DIV/0!</v>
      </c>
      <c r="N25" s="120" t="e">
        <f t="shared" si="1"/>
        <v>#DIV/0!</v>
      </c>
      <c r="O25" s="120" t="e">
        <f t="shared" si="1"/>
        <v>#DIV/0!</v>
      </c>
      <c r="P25" s="121"/>
    </row>
    <row r="26" spans="2:16" ht="12.75">
      <c r="B26" s="324" t="s">
        <v>25</v>
      </c>
      <c r="C26" s="324"/>
      <c r="D26" s="324"/>
      <c r="E26" s="329">
        <f>SUM(E16:F24)</f>
        <v>0</v>
      </c>
      <c r="F26" s="304"/>
      <c r="G26" s="115">
        <f>(G16*$E$16)+(G17*$E$17)+(G18*$E$18)+(G19*$E$19)+(G20*$E$20)</f>
        <v>0</v>
      </c>
      <c r="H26" s="115">
        <f aca="true" t="shared" si="2" ref="H26:O26">(H16*$E$16)+(H17*$E$17)+(H18*$E$18)+(H19*$E$19)+(H20*$E$20)</f>
        <v>0</v>
      </c>
      <c r="I26" s="115">
        <f t="shared" si="2"/>
        <v>0</v>
      </c>
      <c r="J26" s="115">
        <f t="shared" si="2"/>
        <v>0</v>
      </c>
      <c r="K26" s="115">
        <f>(K16*$E$16)+(K17*$E$17)+(K18*$E$18)+(K19*$E$19)+(K20*$E$20)</f>
        <v>0</v>
      </c>
      <c r="L26" s="115">
        <f t="shared" si="2"/>
        <v>0</v>
      </c>
      <c r="M26" s="115">
        <f t="shared" si="2"/>
        <v>0</v>
      </c>
      <c r="N26" s="115">
        <f t="shared" si="2"/>
        <v>0</v>
      </c>
      <c r="O26" s="115">
        <f t="shared" si="2"/>
        <v>0</v>
      </c>
      <c r="P26" s="122"/>
    </row>
    <row r="27" spans="2:16" ht="12.75">
      <c r="B27" s="324" t="s">
        <v>110</v>
      </c>
      <c r="C27" s="324"/>
      <c r="D27" s="324"/>
      <c r="E27" s="325"/>
      <c r="F27" s="326"/>
      <c r="G27" s="123">
        <f>G26</f>
        <v>0</v>
      </c>
      <c r="H27" s="123">
        <f>H26+G27</f>
        <v>0</v>
      </c>
      <c r="I27" s="123">
        <f aca="true" t="shared" si="3" ref="I27:O27">I26+H27</f>
        <v>0</v>
      </c>
      <c r="J27" s="123">
        <f t="shared" si="3"/>
        <v>0</v>
      </c>
      <c r="K27" s="123">
        <f t="shared" si="3"/>
        <v>0</v>
      </c>
      <c r="L27" s="123">
        <f t="shared" si="3"/>
        <v>0</v>
      </c>
      <c r="M27" s="123">
        <f t="shared" si="3"/>
        <v>0</v>
      </c>
      <c r="N27" s="123">
        <f t="shared" si="3"/>
        <v>0</v>
      </c>
      <c r="O27" s="123">
        <f t="shared" si="3"/>
        <v>0</v>
      </c>
      <c r="P27" s="124"/>
    </row>
    <row r="32" spans="6:9" ht="12.75">
      <c r="F32" s="171"/>
      <c r="G32" s="171"/>
      <c r="H32" s="171"/>
      <c r="I32" s="171"/>
    </row>
    <row r="33" spans="6:12" ht="15.75">
      <c r="F33" s="243" t="s">
        <v>113</v>
      </c>
      <c r="G33" s="242"/>
      <c r="H33" s="242"/>
      <c r="I33" s="242"/>
      <c r="K33" s="222"/>
      <c r="L33" s="222"/>
    </row>
    <row r="34" spans="6:12" ht="15.75">
      <c r="F34" s="126" t="s">
        <v>114</v>
      </c>
      <c r="G34" s="242"/>
      <c r="H34" s="242"/>
      <c r="I34" s="242"/>
      <c r="K34" s="222"/>
      <c r="L34" s="222"/>
    </row>
    <row r="35" spans="6:12" ht="12.75">
      <c r="F35" s="128"/>
      <c r="G35" s="80"/>
      <c r="K35" s="222"/>
      <c r="L35" s="222"/>
    </row>
    <row r="36" spans="6:12" ht="12.75">
      <c r="F36" s="128"/>
      <c r="G36" s="80"/>
      <c r="K36" s="222"/>
      <c r="L36" s="222"/>
    </row>
    <row r="37" spans="6:12" ht="12.75">
      <c r="F37" s="77"/>
      <c r="G37" s="129"/>
      <c r="K37" s="222"/>
      <c r="L37" s="222"/>
    </row>
    <row r="38" spans="6:12" ht="12.75">
      <c r="F38" s="201"/>
      <c r="G38" s="201"/>
      <c r="H38" s="171"/>
      <c r="I38" s="171"/>
      <c r="K38" s="222"/>
      <c r="L38" s="222"/>
    </row>
    <row r="39" spans="6:9" ht="15.75">
      <c r="F39" s="243" t="s">
        <v>124</v>
      </c>
      <c r="G39" s="242"/>
      <c r="H39" s="242"/>
      <c r="I39" s="242"/>
    </row>
    <row r="40" spans="6:9" ht="15.75">
      <c r="F40" s="126" t="s">
        <v>60</v>
      </c>
      <c r="G40" s="242"/>
      <c r="H40" s="242"/>
      <c r="I40" s="242"/>
    </row>
  </sheetData>
  <sheetProtection password="C637" sheet="1" selectLockedCells="1"/>
  <mergeCells count="40">
    <mergeCell ref="A5:B5"/>
    <mergeCell ref="E19:F19"/>
    <mergeCell ref="A13:B13"/>
    <mergeCell ref="C15:D15"/>
    <mergeCell ref="D5:E5"/>
    <mergeCell ref="C22:D22"/>
    <mergeCell ref="A9:B9"/>
    <mergeCell ref="E15:F15"/>
    <mergeCell ref="E16:F16"/>
    <mergeCell ref="C16:D16"/>
    <mergeCell ref="C20:D20"/>
    <mergeCell ref="E22:F22"/>
    <mergeCell ref="C17:D17"/>
    <mergeCell ref="C18:D18"/>
    <mergeCell ref="E20:F20"/>
    <mergeCell ref="C19:D19"/>
    <mergeCell ref="C21:D21"/>
    <mergeCell ref="E17:F17"/>
    <mergeCell ref="E18:F18"/>
    <mergeCell ref="E21:F21"/>
    <mergeCell ref="A2:P3"/>
    <mergeCell ref="A11:B11"/>
    <mergeCell ref="A12:B12"/>
    <mergeCell ref="A7:B7"/>
    <mergeCell ref="A8:B8"/>
    <mergeCell ref="A10:B10"/>
    <mergeCell ref="F5:G5"/>
    <mergeCell ref="A6:B6"/>
    <mergeCell ref="D6:E6"/>
    <mergeCell ref="F6:G6"/>
    <mergeCell ref="B27:D27"/>
    <mergeCell ref="E27:F27"/>
    <mergeCell ref="E23:F23"/>
    <mergeCell ref="E24:F24"/>
    <mergeCell ref="E25:F25"/>
    <mergeCell ref="E26:F26"/>
    <mergeCell ref="B25:D25"/>
    <mergeCell ref="B26:D26"/>
    <mergeCell ref="C23:D23"/>
    <mergeCell ref="C24:D24"/>
  </mergeCells>
  <conditionalFormatting sqref="C16:C23">
    <cfRule type="expression" priority="13" dxfId="131" stopIfTrue="1">
      <formula>$J16=1</formula>
    </cfRule>
    <cfRule type="expression" priority="14" dxfId="132" stopIfTrue="1">
      <formula>$K16=2</formula>
    </cfRule>
    <cfRule type="expression" priority="15" dxfId="133" stopIfTrue="1">
      <formula>$K16=3</formula>
    </cfRule>
  </conditionalFormatting>
  <conditionalFormatting sqref="C24">
    <cfRule type="expression" priority="7" dxfId="131" stopIfTrue="1">
      <formula>$J24=1</formula>
    </cfRule>
    <cfRule type="expression" priority="8" dxfId="132" stopIfTrue="1">
      <formula>$K24=2</formula>
    </cfRule>
    <cfRule type="expression" priority="9" dxfId="133" stopIfTrue="1">
      <formula>$K24=3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1" max="2" width="9.140625" style="93" customWidth="1"/>
    <col min="3" max="3" width="30.140625" style="93" customWidth="1"/>
    <col min="4" max="16384" width="9.140625" style="93" customWidth="1"/>
  </cols>
  <sheetData>
    <row r="1" spans="1:9" ht="31.5" customHeight="1">
      <c r="A1" s="333" t="s">
        <v>190</v>
      </c>
      <c r="B1" s="334"/>
      <c r="C1" s="334"/>
      <c r="D1" s="335"/>
      <c r="E1" s="89">
        <f>ROUND(SUM(E2:E10),2)</f>
        <v>65.51</v>
      </c>
      <c r="F1" s="89">
        <f>ROUND(SUM(F2:F10),2)</f>
        <v>67.68</v>
      </c>
      <c r="G1" s="90"/>
      <c r="H1" s="91">
        <f>E1</f>
        <v>65.51</v>
      </c>
      <c r="I1" s="92">
        <f>F1</f>
        <v>67.68</v>
      </c>
    </row>
    <row r="2" spans="1:9" ht="34.5" customHeight="1">
      <c r="A2" s="213" t="s">
        <v>127</v>
      </c>
      <c r="B2" s="94" t="s">
        <v>177</v>
      </c>
      <c r="C2" s="95" t="s">
        <v>178</v>
      </c>
      <c r="D2" s="96" t="s">
        <v>179</v>
      </c>
      <c r="E2" s="96">
        <f aca="true" t="shared" si="0" ref="E2:E9">G2*H2</f>
        <v>0.02112</v>
      </c>
      <c r="F2" s="96">
        <f aca="true" t="shared" si="1" ref="F2:F9">G2*I2</f>
        <v>0.02112</v>
      </c>
      <c r="G2" s="97">
        <v>0.004</v>
      </c>
      <c r="H2" s="98">
        <v>5.28</v>
      </c>
      <c r="I2" s="214">
        <v>5.28</v>
      </c>
    </row>
    <row r="3" spans="1:9" ht="25.5" customHeight="1">
      <c r="A3" s="213" t="s">
        <v>127</v>
      </c>
      <c r="B3" s="94" t="s">
        <v>180</v>
      </c>
      <c r="C3" s="95" t="s">
        <v>181</v>
      </c>
      <c r="D3" s="96" t="s">
        <v>132</v>
      </c>
      <c r="E3" s="96">
        <f t="shared" si="0"/>
        <v>1.305</v>
      </c>
      <c r="F3" s="96">
        <f t="shared" si="1"/>
        <v>1.305</v>
      </c>
      <c r="G3" s="97">
        <v>0.03</v>
      </c>
      <c r="H3" s="98">
        <v>43.5</v>
      </c>
      <c r="I3" s="214">
        <v>43.5</v>
      </c>
    </row>
    <row r="4" spans="1:9" ht="24.75" customHeight="1">
      <c r="A4" s="213" t="s">
        <v>127</v>
      </c>
      <c r="B4" s="94" t="s">
        <v>182</v>
      </c>
      <c r="C4" s="95" t="s">
        <v>183</v>
      </c>
      <c r="D4" s="96" t="s">
        <v>184</v>
      </c>
      <c r="E4" s="96">
        <f t="shared" si="0"/>
        <v>19.186000000000003</v>
      </c>
      <c r="F4" s="96">
        <f t="shared" si="1"/>
        <v>19.186000000000003</v>
      </c>
      <c r="G4" s="97">
        <v>0.05</v>
      </c>
      <c r="H4" s="98">
        <v>383.72</v>
      </c>
      <c r="I4" s="214">
        <v>383.72</v>
      </c>
    </row>
    <row r="5" spans="1:9" ht="48.75" customHeight="1">
      <c r="A5" s="213" t="s">
        <v>128</v>
      </c>
      <c r="B5" s="94" t="s">
        <v>137</v>
      </c>
      <c r="C5" s="95" t="s">
        <v>138</v>
      </c>
      <c r="D5" s="96" t="s">
        <v>130</v>
      </c>
      <c r="E5" s="96">
        <f t="shared" si="0"/>
        <v>2.4577800000000005</v>
      </c>
      <c r="F5" s="96">
        <f t="shared" si="1"/>
        <v>2.7290400000000004</v>
      </c>
      <c r="G5" s="97">
        <v>0.137</v>
      </c>
      <c r="H5" s="98">
        <v>17.94</v>
      </c>
      <c r="I5" s="214">
        <v>19.92</v>
      </c>
    </row>
    <row r="6" spans="1:9" ht="52.5" customHeight="1">
      <c r="A6" s="213" t="s">
        <v>128</v>
      </c>
      <c r="B6" s="94" t="s">
        <v>139</v>
      </c>
      <c r="C6" s="95" t="s">
        <v>140</v>
      </c>
      <c r="D6" s="96" t="s">
        <v>130</v>
      </c>
      <c r="E6" s="96">
        <f t="shared" si="0"/>
        <v>15.98366</v>
      </c>
      <c r="F6" s="96">
        <f t="shared" si="1"/>
        <v>17.86365</v>
      </c>
      <c r="G6" s="97">
        <v>0.749</v>
      </c>
      <c r="H6" s="98">
        <v>21.34</v>
      </c>
      <c r="I6" s="214">
        <v>23.85</v>
      </c>
    </row>
    <row r="7" spans="1:9" ht="52.5" customHeight="1">
      <c r="A7" s="213" t="s">
        <v>128</v>
      </c>
      <c r="B7" s="94" t="s">
        <v>185</v>
      </c>
      <c r="C7" s="95" t="s">
        <v>186</v>
      </c>
      <c r="D7" s="96" t="s">
        <v>13</v>
      </c>
      <c r="E7" s="96">
        <f t="shared" si="0"/>
        <v>8.179759999999998</v>
      </c>
      <c r="F7" s="96">
        <f t="shared" si="1"/>
        <v>8.200999999999999</v>
      </c>
      <c r="G7" s="97">
        <v>0.236</v>
      </c>
      <c r="H7" s="98">
        <v>34.66</v>
      </c>
      <c r="I7" s="214">
        <v>34.75</v>
      </c>
    </row>
    <row r="8" spans="1:9" ht="33.75">
      <c r="A8" s="213" t="s">
        <v>127</v>
      </c>
      <c r="B8" s="94">
        <v>3993</v>
      </c>
      <c r="C8" s="95" t="s">
        <v>187</v>
      </c>
      <c r="D8" s="96" t="s">
        <v>141</v>
      </c>
      <c r="E8" s="96">
        <f t="shared" si="0"/>
        <v>17.508000000000003</v>
      </c>
      <c r="F8" s="96">
        <f t="shared" si="1"/>
        <v>17.508000000000003</v>
      </c>
      <c r="G8" s="211">
        <v>0.2</v>
      </c>
      <c r="H8" s="98" t="s">
        <v>188</v>
      </c>
      <c r="I8" s="214" t="s">
        <v>188</v>
      </c>
    </row>
    <row r="9" spans="1:9" ht="45">
      <c r="A9" s="213" t="s">
        <v>128</v>
      </c>
      <c r="B9" s="94" t="s">
        <v>191</v>
      </c>
      <c r="C9" s="95" t="s">
        <v>192</v>
      </c>
      <c r="D9" s="96" t="s">
        <v>130</v>
      </c>
      <c r="E9" s="96">
        <f t="shared" si="0"/>
        <v>0.864</v>
      </c>
      <c r="F9" s="96">
        <f t="shared" si="1"/>
        <v>0.864</v>
      </c>
      <c r="G9" s="97">
        <v>0.36</v>
      </c>
      <c r="H9" s="96" t="s">
        <v>193</v>
      </c>
      <c r="I9" s="215" t="s">
        <v>193</v>
      </c>
    </row>
    <row r="10" spans="1:9" ht="12.75">
      <c r="A10" s="213"/>
      <c r="B10" s="94"/>
      <c r="C10" s="95"/>
      <c r="D10" s="96"/>
      <c r="E10" s="96"/>
      <c r="F10" s="96"/>
      <c r="G10" s="97"/>
      <c r="H10" s="98"/>
      <c r="I10" s="214"/>
    </row>
    <row r="11" spans="1:9" ht="12.75">
      <c r="A11" s="216" t="s">
        <v>189</v>
      </c>
      <c r="B11" s="171"/>
      <c r="C11" s="171"/>
      <c r="D11" s="171"/>
      <c r="E11" s="171"/>
      <c r="F11" s="171"/>
      <c r="G11" s="171"/>
      <c r="H11" s="171"/>
      <c r="I11" s="217"/>
    </row>
    <row r="15" spans="1:9" ht="45.75" customHeight="1">
      <c r="A15" s="336" t="s">
        <v>201</v>
      </c>
      <c r="B15" s="337"/>
      <c r="C15" s="337"/>
      <c r="D15" s="338"/>
      <c r="E15" s="89">
        <f>ROUND(SUM(E16:E22),2)</f>
        <v>17.37</v>
      </c>
      <c r="F15" s="89">
        <f>ROUND(SUM(F16:F22),2)</f>
        <v>18.1</v>
      </c>
      <c r="G15" s="90"/>
      <c r="H15" s="91">
        <f>E15</f>
        <v>17.37</v>
      </c>
      <c r="I15" s="92">
        <f>F15</f>
        <v>18.1</v>
      </c>
    </row>
    <row r="16" spans="1:9" ht="33.75">
      <c r="A16" s="94" t="s">
        <v>127</v>
      </c>
      <c r="B16" s="94">
        <v>4115</v>
      </c>
      <c r="C16" s="95" t="s">
        <v>198</v>
      </c>
      <c r="D16" s="96" t="s">
        <v>132</v>
      </c>
      <c r="E16" s="96">
        <f>G16*H16</f>
        <v>9.69</v>
      </c>
      <c r="F16" s="96">
        <f>G16*I16</f>
        <v>9.69</v>
      </c>
      <c r="G16" s="97">
        <v>0.85</v>
      </c>
      <c r="H16" s="98" t="s">
        <v>199</v>
      </c>
      <c r="I16" s="98" t="s">
        <v>199</v>
      </c>
    </row>
    <row r="17" spans="1:9" ht="22.5">
      <c r="A17" s="94" t="s">
        <v>127</v>
      </c>
      <c r="B17" s="94" t="s">
        <v>194</v>
      </c>
      <c r="C17" s="95" t="s">
        <v>195</v>
      </c>
      <c r="D17" s="96" t="s">
        <v>136</v>
      </c>
      <c r="E17" s="96">
        <f>G17*H17</f>
        <v>0.32043000000000005</v>
      </c>
      <c r="F17" s="96">
        <f>G17*I17</f>
        <v>0.32043000000000005</v>
      </c>
      <c r="G17" s="97">
        <v>0.033</v>
      </c>
      <c r="H17" s="98">
        <v>9.71</v>
      </c>
      <c r="I17" s="98">
        <v>9.71</v>
      </c>
    </row>
    <row r="18" spans="1:9" ht="33.75">
      <c r="A18" s="94" t="s">
        <v>127</v>
      </c>
      <c r="B18" s="94" t="s">
        <v>196</v>
      </c>
      <c r="C18" s="95" t="s">
        <v>197</v>
      </c>
      <c r="D18" s="96" t="s">
        <v>132</v>
      </c>
      <c r="E18" s="96">
        <f>G18*H18</f>
        <v>0.9028</v>
      </c>
      <c r="F18" s="96">
        <f>G18*I18</f>
        <v>0.9028</v>
      </c>
      <c r="G18" s="97">
        <v>0.244</v>
      </c>
      <c r="H18" s="98">
        <v>3.7</v>
      </c>
      <c r="I18" s="98">
        <v>3.7</v>
      </c>
    </row>
    <row r="19" spans="1:9" ht="22.5">
      <c r="A19" s="94" t="s">
        <v>128</v>
      </c>
      <c r="B19" s="94" t="s">
        <v>139</v>
      </c>
      <c r="C19" s="95" t="s">
        <v>140</v>
      </c>
      <c r="D19" s="96" t="s">
        <v>130</v>
      </c>
      <c r="E19" s="96">
        <f>G19*H19</f>
        <v>3.6278</v>
      </c>
      <c r="F19" s="96">
        <f>G19*I19</f>
        <v>4.054500000000001</v>
      </c>
      <c r="G19" s="97">
        <v>0.17</v>
      </c>
      <c r="H19" s="98">
        <v>21.34</v>
      </c>
      <c r="I19" s="98">
        <v>23.85</v>
      </c>
    </row>
    <row r="20" spans="1:9" ht="22.5">
      <c r="A20" s="94" t="s">
        <v>128</v>
      </c>
      <c r="B20" s="94" t="s">
        <v>129</v>
      </c>
      <c r="C20" s="95" t="s">
        <v>131</v>
      </c>
      <c r="D20" s="96" t="s">
        <v>130</v>
      </c>
      <c r="E20" s="96">
        <f>G20*H20</f>
        <v>2.8305</v>
      </c>
      <c r="F20" s="96">
        <f>G20*I20</f>
        <v>3.1331</v>
      </c>
      <c r="G20" s="97">
        <v>0.17</v>
      </c>
      <c r="H20" s="98">
        <v>16.65</v>
      </c>
      <c r="I20" s="98">
        <v>18.43</v>
      </c>
    </row>
    <row r="21" spans="1:9" ht="12.75">
      <c r="A21" s="94"/>
      <c r="B21" s="94"/>
      <c r="C21" s="95"/>
      <c r="D21" s="96"/>
      <c r="E21" s="96"/>
      <c r="F21" s="96"/>
      <c r="G21" s="97"/>
      <c r="H21" s="98"/>
      <c r="I21" s="98"/>
    </row>
    <row r="22" spans="1:9" ht="12.75">
      <c r="A22" s="94"/>
      <c r="B22" s="94"/>
      <c r="C22" s="95"/>
      <c r="D22" s="96"/>
      <c r="E22" s="96"/>
      <c r="F22" s="96"/>
      <c r="G22" s="97"/>
      <c r="H22" s="98"/>
      <c r="I22" s="98"/>
    </row>
    <row r="23" ht="12.75">
      <c r="A23" s="99" t="s">
        <v>200</v>
      </c>
    </row>
  </sheetData>
  <sheetProtection password="C637" sheet="1" selectLockedCells="1"/>
  <mergeCells count="2">
    <mergeCell ref="A1:D1"/>
    <mergeCell ref="A15:D15"/>
  </mergeCells>
  <printOptions/>
  <pageMargins left="0.5118110236220472" right="0.5118110236220472" top="0.7874015748031497" bottom="0.7874015748031497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2019-08-13T12:10:08Z</cp:lastPrinted>
  <dcterms:created xsi:type="dcterms:W3CDTF">2006-10-10T19:21:35Z</dcterms:created>
  <dcterms:modified xsi:type="dcterms:W3CDTF">2019-08-13T12:57:16Z</dcterms:modified>
  <cp:category/>
  <cp:version/>
  <cp:contentType/>
  <cp:contentStatus/>
</cp:coreProperties>
</file>