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5" activeTab="3"/>
  </bookViews>
  <sheets>
    <sheet name="P. BDI" sheetId="1" r:id="rId1"/>
    <sheet name="QCI" sheetId="2" r:id="rId2"/>
    <sheet name="Orçamento" sheetId="3" r:id="rId3"/>
    <sheet name="CRON" sheetId="4" r:id="rId4"/>
  </sheets>
  <definedNames>
    <definedName name="_xlnm.Print_Area" localSheetId="3">'CRON'!$A$2:$P$48</definedName>
    <definedName name="_xlnm.Print_Area" localSheetId="2">'Orçamento'!$A$2:$H$94</definedName>
    <definedName name="_xlnm.Print_Area" localSheetId="0">'P. BDI'!$A$2:$F$53</definedName>
    <definedName name="_xlnm.Print_Area" localSheetId="1">'QCI'!$A$2:$H$46</definedName>
  </definedNames>
  <calcPr fullCalcOnLoad="1"/>
</workbook>
</file>

<file path=xl/sharedStrings.xml><?xml version="1.0" encoding="utf-8"?>
<sst xmlns="http://schemas.openxmlformats.org/spreadsheetml/2006/main" count="424" uniqueCount="340">
  <si>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</si>
  <si>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</si>
  <si>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</si>
  <si>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</si>
  <si>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</si>
  <si>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</si>
  <si>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</si>
  <si>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</si>
  <si>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</si>
  <si>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</si>
  <si>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</si>
  <si>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</si>
  <si>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</si>
  <si>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</si>
  <si>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</si>
  <si>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</si>
  <si>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</si>
  <si>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</si>
  <si>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</si>
  <si>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</si>
  <si>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</si>
  <si>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</si>
  <si>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</si>
  <si>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</si>
  <si>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</si>
  <si>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</si>
  <si>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</si>
  <si>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</si>
  <si>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</si>
  <si>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</si>
  <si>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</si>
  <si>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</si>
  <si>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</si>
  <si>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</si>
  <si>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</si>
  <si>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</si>
  <si>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</si>
  <si>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</si>
  <si>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</si>
  <si>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</si>
  <si>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</si>
  <si>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</si>
  <si>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</si>
  <si>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</si>
  <si>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</si>
  <si>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</si>
  <si>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</si>
  <si>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</si>
  <si>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</si>
  <si>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</si>
  <si>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</si>
  <si>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</si>
  <si>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</si>
  <si>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</si>
  <si>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</si>
  <si>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</si>
  <si>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</si>
  <si>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</si>
  <si>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</si>
  <si>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</si>
  <si>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</si>
  <si>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</si>
  <si>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</si>
  <si>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</si>
  <si>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</si>
  <si>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</si>
  <si>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</si>
  <si>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</si>
  <si>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</si>
  <si>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</si>
  <si>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</si>
  <si>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</si>
  <si>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</si>
  <si>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</si>
  <si>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</si>
  <si>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</si>
  <si>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</si>
  <si>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</si>
  <si>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</si>
  <si>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</si>
  <si>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</si>
  <si>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</si>
  <si>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</si>
  <si>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</si>
  <si>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</si>
  <si>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</si>
  <si>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</si>
  <si>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</si>
  <si>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</si>
  <si>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</si>
  <si>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</si>
  <si>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</si>
  <si>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</si>
  <si>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</si>
  <si>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</si>
  <si>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m²</t>
  </si>
  <si>
    <t>M3</t>
  </si>
  <si>
    <t>SERVIÇOS PRELIMINARES</t>
  </si>
  <si>
    <t>UN.</t>
  </si>
  <si>
    <t>SALAS DE AULA</t>
  </si>
  <si>
    <t>1.1</t>
  </si>
  <si>
    <t>.</t>
  </si>
  <si>
    <t>Responsável Legal:</t>
  </si>
  <si>
    <t xml:space="preserve"> e que esta é a mais adequada para a Administração Pública.</t>
  </si>
  <si>
    <t>Declaro que a alternativa adotada é COM Desoneração</t>
  </si>
  <si>
    <t>Base de cálculo, respectiva alíquota do ISS:</t>
  </si>
  <si>
    <t>N° Contrato de Repasse:</t>
  </si>
  <si>
    <t>TP-xxx</t>
  </si>
  <si>
    <t xml:space="preserve">M2    </t>
  </si>
  <si>
    <t>Área Total:</t>
  </si>
  <si>
    <t>KG</t>
  </si>
  <si>
    <t>ITEM</t>
  </si>
  <si>
    <t>2.1</t>
  </si>
  <si>
    <t>2.2</t>
  </si>
  <si>
    <t>2.3</t>
  </si>
  <si>
    <t>2.5</t>
  </si>
  <si>
    <t>2.6</t>
  </si>
  <si>
    <t>2.7</t>
  </si>
  <si>
    <t>2.4</t>
  </si>
  <si>
    <t>Fornecimento de Materiais e Equipamentos (aquisição indireta - em conjunto com licitação de obras)</t>
  </si>
  <si>
    <t>PLACA DE OBRA (PARA CONSTRUCAO CIVIL) EM CHAPA GALVANIZADA *N. 22*, ADESIVADA, DE *2,0 X 1,25* M - FORNECIMENTO E INSTALAÇÃO</t>
  </si>
  <si>
    <t>ARMAÇÃO DE PILAR OU VIGA DE ESTRUTURA CONVENCIONAL DE CONCRETO ARMADO UTILIZANDO AÇO CA-50 DE 10,0 MM - MONTAGEM. AF_06/2022</t>
  </si>
  <si>
    <t>ARMAÇÃO DE PILAR OU VIGA DE ESTRUTURA CONVENCIONAL DE CONCRETO ARMADO UTILIZANDO AÇO CA-60 DE 5,0 MM - MONTAGEM. AF_06/2022</t>
  </si>
  <si>
    <t>BDI c/ desoneração serv.:</t>
  </si>
  <si>
    <t>UN</t>
  </si>
  <si>
    <t xml:space="preserve">PISOS, ESTRUTURAS, FECHAMENTO E DEMAIS SERVIÇOS </t>
  </si>
  <si>
    <t xml:space="preserve">Estrada São Pedro dos Poloneses – Comunidade Rural Nossa Senhora Das Graças </t>
  </si>
  <si>
    <t xml:space="preserve">ESTRUTURA DE CONCRETO ARMADO </t>
  </si>
  <si>
    <t>ALVENARIA DE VEDAÇÃO DE BLOCOS CERÂMICOS FURADOS NA HORIZONTAL DE 11,5X19X19 CM (ESPESSURA 11,5 CM) E ARGAMASSA DE ASSENTAMENTO COM PREPARO EM BETONEIRA. AF_12/2021</t>
  </si>
  <si>
    <t>CHAPISCO APLICADO EM ALVENARIAS E ESTRUTURAS DE CONCRETO INTERNAS, COM COLHER DE PEDREIRO.  ARGAMASSA TRAÇO 1:3 COM PREPARO EM BETONEIRA 400L. AF_10/2022</t>
  </si>
  <si>
    <t>09032022-018152</t>
  </si>
  <si>
    <t>89171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</si>
  <si>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</si>
  <si>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56,67</t>
  </si>
  <si>
    <t>87779</t>
  </si>
  <si>
    <t>EMBOÇO OU MASSA ÚNICA EM ARGAMASSA TRAÇO 1:2:8, PREPARO MECÂNICO COM BETONEIRA 400 L, APLICADA MANUALMENTE EM PANOS DE FACHADA COM PRESENÇA DE VÃOS, ESPESSURA DE 35 MM. AF_08/2022</t>
  </si>
  <si>
    <t>71,90</t>
  </si>
  <si>
    <t>ESQUADRILHAS</t>
  </si>
  <si>
    <t>37563</t>
  </si>
  <si>
    <t xml:space="preserve">PORTAO BASCULANTE, MANUAL, EM ACO GALVANIZADO, CHAPA 26, TIPO LAMBRIL, COM REQUADRO, ACABAMENTO NATURAL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</si>
  <si>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1.120,18</t>
  </si>
  <si>
    <t>102179</t>
  </si>
  <si>
    <t>INSTALAÇÃO DE VIDRO TEMPERADO, E = 6 MM, ENCAIXADO EM PERFIL U. AF_01/2021_PS</t>
  </si>
  <si>
    <t>387,30</t>
  </si>
  <si>
    <t>39022</t>
  </si>
  <si>
    <t xml:space="preserve">PORTA DE ABRIR EM ACO TIPO VENEZIANA, COM FUNDO ANTICORROSIVO / PRIMER DE PROTECAO, SEM GUARNICAO/ALIZAR/VISTA, 90 X 210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</si>
  <si>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</si>
  <si>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969,53</t>
  </si>
  <si>
    <t>91314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</si>
  <si>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</si>
  <si>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969,36</t>
  </si>
  <si>
    <t>96116</t>
  </si>
  <si>
    <t>FORRO EM RÉGUAS DE PVC, FRISADO, PARA AMBIENTES COMERCIAIS, INCLUSIVE ESTRUTURA BIDIRECIONAL DE FIXAÇÃO. AF_08/2023_PS</t>
  </si>
  <si>
    <t>76,96</t>
  </si>
  <si>
    <t>86932</t>
  </si>
  <si>
    <t>VASO SANITÁRIO SIFONADO COM CAIXA ACOPLADA LOUÇA BRANCA - PADRÃO MÉDIO, INCLUSO ENGATE FLEXÍVEL EM METAL CROMADO, 1/2  X 40CM - FORNECIMENTO E INSTALAÇÃO. AF_01/2020</t>
  </si>
  <si>
    <t>600,06</t>
  </si>
  <si>
    <t>86941</t>
  </si>
  <si>
    <t>LAVATÓRIO LOUÇA BRANCA COM COLUNA, 45 X 55CM OU EQUIVALENTE, PADRÃO MÉDIO, INCLUSO SIFÃO TIPO GARRAFA, VÁLVULA E ENGATE FLEXÍVEL DE 40CM EM METAL CROMADO, COM TORNEIRA CROMADA DE MESA, PADRÃO MÉDIO - FORNECIMENTO E INSTALAÇÃO. AF_01/2020</t>
  </si>
  <si>
    <t>796,70</t>
  </si>
  <si>
    <t>93442</t>
  </si>
  <si>
    <t>BANCADA MÁRMORE BRANCO 150 X 60 CM, COM CUBA DE EMBUTIR DE AÇO, VÁLVULA AMERICANA E SIFÃO TIPO GARRAFA EM METAL , ENGATE FLEXÍVEL 30 CM, TORNEIRA CROMADA, DE MESA, 1/2 OU 3/4, PARA PIA COZINHA, PADRÃO ALTO - FORNEC. E INSTALAÇÃO. AF_01/2020</t>
  </si>
  <si>
    <t>1.321,22</t>
  </si>
  <si>
    <t>96130</t>
  </si>
  <si>
    <t>APLICAÇÃO MANUAL DE MASSA ACRÍLICA EM PAREDES EXTERNAS DE CASAS, UMA DEMÃO. AF_05/2017</t>
  </si>
  <si>
    <t>24,45</t>
  </si>
  <si>
    <t>103669</t>
  </si>
  <si>
    <t>CONCRETAGEM DE PILARES, FCK = 25 MPA,  COM USO DE BALDES - LANÇAMENTO, ADENSAMENTO E ACABAMENTO. AF_02/2022</t>
  </si>
  <si>
    <t>855,40</t>
  </si>
  <si>
    <t>92763</t>
  </si>
  <si>
    <t>ARMAÇÃO DE PILAR OU VIGA DE ESTRUTURA CONVENCIONAL DE CONCRETO ARMADO UTILIZANDO AÇO CA-50 DE 12,5 MM - MONTAGEM. AF_06/2022</t>
  </si>
  <si>
    <t>8,68</t>
  </si>
  <si>
    <t>92759</t>
  </si>
  <si>
    <t>13,84</t>
  </si>
  <si>
    <t>92263</t>
  </si>
  <si>
    <t>FABRICAÇÃO DE FÔRMA PARA PILARES E ESTRUTURAS SIMILARES, EM CHAPA DE MADEIRA COMPENSADA RESINADA, E = 17 MM. AF_09/2020</t>
  </si>
  <si>
    <t>150,54</t>
  </si>
  <si>
    <t>92762</t>
  </si>
  <si>
    <t>10,38</t>
  </si>
  <si>
    <t>103682</t>
  </si>
  <si>
    <t>CONCRETAGEM DE VIGAS E LAJES, FCK=25 MPA, PARA QUALQUER TIPO DE LAJE COM BALDES EM EDIFICAÇÃO TÉRREA - LANÇAMENTO, ADENSAMENTO E ACABAMENTO. AF_02/2022</t>
  </si>
  <si>
    <t>874,85</t>
  </si>
  <si>
    <t>92265</t>
  </si>
  <si>
    <t>FABRICAÇÃO DE FÔRMA PARA VIGAS, EM CHAPA DE MADEIRA COMPENSADA RESINADA, E = 17 MM. AF_09/2020</t>
  </si>
  <si>
    <t>111,21</t>
  </si>
  <si>
    <t xml:space="preserve">ALVENARIA </t>
  </si>
  <si>
    <t>97610</t>
  </si>
  <si>
    <t>LÂMPADA COMPACTA DE LED 10 W, BASE E27 - FORNECIMENTO E INSTALAÇÃO. AF_02/2020</t>
  </si>
  <si>
    <t>16,71</t>
  </si>
  <si>
    <t>12129</t>
  </si>
  <si>
    <t xml:space="preserve">INTERRUPTOR SIMPLES 10A, 250V, CONJUNTO MONTADO PARA SOBREPOR 4" X 2" (CAIXA + 2 MODULOS)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</si>
  <si>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12,76</t>
  </si>
  <si>
    <t>12147</t>
  </si>
  <si>
    <t xml:space="preserve">TOMADA 2P+T 10A, 250V, CONJUNTO MONTADO PARA SOBREPOR 4" X 2" (CAIXA + MODULO)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</si>
  <si>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14,35</t>
  </si>
  <si>
    <t xml:space="preserve">QUADRO DE DISTRIBUICAO COM BARRAMENTO TRIFASICO, DE SOBREPOR, EM CHAPA DE ACO GALVANIZADO, PARA 18 DISJUNTORES DIN, 100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</si>
  <si>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441,63</t>
  </si>
  <si>
    <t>93673</t>
  </si>
  <si>
    <t>DISJUNTOR TRIPOLAR TIPO DIN, CORRENTE NOMINAL DE 50A - FORNECIMENTO E INSTALAÇÃO. AF_10/2020</t>
  </si>
  <si>
    <t>102,70</t>
  </si>
  <si>
    <t>93671</t>
  </si>
  <si>
    <t>DISJUNTOR TRIPOLAR TIPO DIN, CORRENTE NOMINAL DE 32A - FORNECIMENTO E INSTALAÇÃO. AF_10/2020</t>
  </si>
  <si>
    <t>84,78</t>
  </si>
  <si>
    <t>ELÉTRICO</t>
  </si>
  <si>
    <t xml:space="preserve">PINTURA </t>
  </si>
  <si>
    <t>HIDRAULICO</t>
  </si>
  <si>
    <t>91926</t>
  </si>
  <si>
    <t>CABO DE COBRE FLEXÍVEL ISOLADO, 2,5 MM², ANTI-CHAMA 450/750 V, PARA CIRCUITOS TERMINAIS - FORNECIMENTO E INSTALAÇÃO. AF_03/2023</t>
  </si>
  <si>
    <t>M</t>
  </si>
  <si>
    <t>4,34</t>
  </si>
  <si>
    <t>91928</t>
  </si>
  <si>
    <t>CABO DE COBRE FLEXÍVEL ISOLADO, 4 MM², ANTI-CHAMA 450/750 V, PARA CIRCUITOS TERMINAIS - FORNECIMENTO E INSTALAÇÃO. AF_03/2023</t>
  </si>
  <si>
    <t>6,68</t>
  </si>
  <si>
    <t>95806</t>
  </si>
  <si>
    <t>CONDULETE DE PVC, TIPO B, PARA ELETRODUTO DE PVC SOLDÁVEL DN 32 MM (1''), APARENTE - FORNECIMENTO E INSTALAÇÃO. AF_10/2022</t>
  </si>
  <si>
    <t>29,39</t>
  </si>
  <si>
    <t>40647</t>
  </si>
  <si>
    <t xml:space="preserve">PISO INDUSTRIAL EM CONCRETO ARMADO DE ACABAMENTO POLIDO, ESPESSURA 12 CM (CIMENTO QUEIMADO) (INCLUSO EXECUCAO)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</si>
  <si>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170,12</t>
  </si>
  <si>
    <t>40782</t>
  </si>
  <si>
    <t xml:space="preserve">CALHA QUADRADA DE CHAPA DE ACO GALVANIZADA NUM 24, CORTE 33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</si>
  <si>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</si>
  <si>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35,33</t>
  </si>
  <si>
    <t>104674</t>
  </si>
  <si>
    <t>COMPOSIÇÃO PARAMÉTRICA DE INSTALAÇÃO DE TUBOS DE PVC, SÉRIE R, PARA COLETA DE ÁGUA PLUVIAL EM VARANDA, INSTALADO EM RAMAL DE ENCAMINHAMENTO E CONDUTOR VERTICAL, COM  CONEXÕES, RALOS, CORTES E FIXAÇÕES, PARA PRÉDIO. AF_05/2023</t>
  </si>
  <si>
    <t>232,23</t>
  </si>
  <si>
    <t>88495</t>
  </si>
  <si>
    <t>EMASSAMENTO COM MASSA LÁTEX, APLICAÇÃO EM PAREDE, UMA DEMÃO, LIXAMENTO MANUAL. AF_04/2023</t>
  </si>
  <si>
    <t>12,97</t>
  </si>
  <si>
    <t>102220</t>
  </si>
  <si>
    <t>PINTURA TINTA DE ACABAMENTO (PIGMENTADA) ESMALTE SINTÉTICO BRILHANTE EM MADEIRA, 2 DEMÃOS. AF_01/2021</t>
  </si>
  <si>
    <t>16,84</t>
  </si>
  <si>
    <t>88489</t>
  </si>
  <si>
    <t>PINTURA LÁTEX ACRÍLICA PREMIUM, APLICAÇÃO MANUAL EM PAREDES, DUAS DEMÃOS. AF_04/2023</t>
  </si>
  <si>
    <t>12,60</t>
  </si>
  <si>
    <t>36246</t>
  </si>
  <si>
    <t xml:space="preserve">ACABAMENTO SIMPLES/CONVENCIONAL PARA FORRO PVC, TIPO "U" OU "C", COR BRANCA, COMPRIMENTO 6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</si>
  <si>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5,73</t>
  </si>
  <si>
    <t>393</t>
  </si>
  <si>
    <t xml:space="preserve">ABRACADEIRA EM ACO PARA AMARRACAO DE ELETRODUTOS, TIPO D, COM 1" E PARAFUSO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</si>
  <si>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3,20</t>
  </si>
  <si>
    <t>39273</t>
  </si>
  <si>
    <t xml:space="preserve">CURVA 90 GRAUS, CURTA, DE PVC RIGIDO ROSCAVEL, DE 1",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</si>
  <si>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4,66</t>
  </si>
  <si>
    <t>1884</t>
  </si>
  <si>
    <t xml:space="preserve">CURVA 90 GRAUS, LONGA, DE PVC RIGIDO ROSCAVEL, DE 1", PARA ELETRODUTO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</si>
  <si>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5,45</t>
  </si>
  <si>
    <t>87758</t>
  </si>
  <si>
    <t>CONTRAPISO EM ARGAMASSA PRONTA, PREPARO MECÂNICO COM MISTURADOR 300 KG, APLICADO EM ÁREAS MOLHADAS SOBRE IMPERMEABILIZAÇÃO, ACABAMENTO NÃO REFORÇADO, ESPESSURA 3CM. AF_07/2021</t>
  </si>
  <si>
    <t>102,75</t>
  </si>
  <si>
    <t>87246</t>
  </si>
  <si>
    <t>REVESTIMENTO CERÂMICO PARA PISO COM PLACAS TIPO ESMALTADA EXTRA DE DIMENSÕES 35X35 CM APLICADA EM AMBIENTES DE ÁREA MENOR QUE 5 M2. AF_02/2023_PE</t>
  </si>
  <si>
    <t>68,65</t>
  </si>
  <si>
    <t>87248</t>
  </si>
  <si>
    <t>REVESTIMENTO CERÂMICO PARA PISO COM PLACAS TIPO ESMALTADA EXTRA DE DIMENSÕES 35X35 CM APLICADA EM AMBIENTES DE ÁREA MAIOR QUE 10 M2. AF_02/2023_PE</t>
  </si>
  <si>
    <t>53,15</t>
  </si>
  <si>
    <t>PISOS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</si>
  <si>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</si>
  <si>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</si>
  <si>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</si>
  <si>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</si>
  <si>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</si>
  <si>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</si>
  <si>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</si>
  <si>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</si>
  <si>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</si>
  <si>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</si>
  <si>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</si>
  <si>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</si>
  <si>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</si>
  <si>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</si>
  <si>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</si>
  <si>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</si>
  <si>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</si>
  <si>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</si>
  <si>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</si>
  <si>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</si>
  <si>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</si>
  <si>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</si>
  <si>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</si>
  <si>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</si>
  <si>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</si>
  <si>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</si>
  <si>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</si>
  <si>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</si>
  <si>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</si>
  <si>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</si>
  <si>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</si>
  <si>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</si>
  <si>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</si>
  <si>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</si>
  <si>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</si>
  <si>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</si>
  <si>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</si>
  <si>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EXECUÇÃO DE FECHAMENTO EM ALVENARIA, EXECUÇÃO DE PISO DE CONCRETO, ESQUADRIAS E INSTALAÇÕES ELETRICAS E HIDROSSANITARIO EM BARRACÃO PRÉ-MOLDADO</t>
  </si>
  <si>
    <t>Lei Ordinaria 1052 de 2002 - Código Tributário,Tabela II, edificação tipo 15, estimativa de percentual da base de cálculo para o ISS:</t>
  </si>
  <si>
    <t>102605</t>
  </si>
  <si>
    <t>CAIXA D´ÁGUA EM POLIETILENO, 500 LITROS - FORNECIMENTO E INSTALAÇÃO. AF_06/2021</t>
  </si>
  <si>
    <t>300,74</t>
  </si>
  <si>
    <t xml:space="preserve"> </t>
  </si>
  <si>
    <t>89446</t>
  </si>
  <si>
    <t>TUBO, PVC, SOLDÁVEL, DN 25MM, INSTALADO EM PRUMADA DE ÁGUA - FORNECIMENTO E INSTALAÇÃO. AF_06/2022</t>
  </si>
  <si>
    <t>2.45</t>
  </si>
  <si>
    <t>2.46</t>
  </si>
  <si>
    <t>2.47</t>
  </si>
  <si>
    <t>2.48</t>
  </si>
  <si>
    <t>2.49</t>
  </si>
  <si>
    <t>39362</t>
  </si>
  <si>
    <t xml:space="preserve">FOSSA SEPTICA, SEM FILTRO, EM POLIETILENO DE ALTA DENSIDADE (PEAD), PARA 8 A 14 CONTRIBUINTES, CILINDRICA, COM TAMPA, CAPACIDADE APROXIMADA DE *3000* LITROS (NBR 7229)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</si>
  <si>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3.328,47</t>
  </si>
  <si>
    <t>89714</t>
  </si>
  <si>
    <t>TUBO PVC, SERIE NORMAL, ESGOTO PREDIAL, DN 100 MM, FORNECIDO E INSTALADO EM RAMAL DE DESCARGA OU RAMAL DE ESGOTO SANITÁRIO. AF_08/2022</t>
  </si>
  <si>
    <t>39,77</t>
  </si>
  <si>
    <t>89712</t>
  </si>
  <si>
    <t>TUBO PVC, SERIE NORMAL, ESGOTO PREDIAL, DN 50 MM, FORNECIDO E INSTALADO EM RAMAL DE DESCARGA OU RAMAL DE ESGOTO SANITÁRIO. AF_08/2022</t>
  </si>
  <si>
    <t>28,57</t>
  </si>
  <si>
    <t>98063</t>
  </si>
  <si>
    <t>SUMIDOURO CIRCULAR, EM CONCRETO PRÉ-MOLDADO, DIÂMETRO INTERNO = 2,38 M, ALTURA INTERNA = 2,50 M, ÁREA DE INFILTRAÇÃO: 21,3 M² (PARA 8 CONTRIBUINTES). AF_12/2020_PA</t>
  </si>
  <si>
    <t>3.390,50</t>
  </si>
  <si>
    <t>97901</t>
  </si>
  <si>
    <t>CAIXA ENTERRADA HIDRÁULICA RETANGULAR EM ALVENARIA COM TIJOLOS CERÂMICOS MACIÇOS, DIMENSÕES INTERNAS: 0,4X0,4X0,4 M PARA REDE DE ESGOTO. AF_12/2020</t>
  </si>
  <si>
    <t>303,17</t>
  </si>
  <si>
    <t>89408</t>
  </si>
  <si>
    <t>JOELHO 90 GRAUS, PVC, SOLDÁVEL, DN 25MM, INSTALADO EM RAMAL DE DISTRIBUIÇÃO DE ÁGUA - FORNECIMENTO E INSTALAÇÃO. AF_06/2022</t>
  </si>
  <si>
    <t>9,25</t>
  </si>
  <si>
    <t>89440</t>
  </si>
  <si>
    <t>TE, PVC, SOLDÁVEL, DN 25MM, INSTALADO EM RAMAL DE DISTRIBUIÇÃO DE ÁGUA - FORNECIMENTO E INSTALAÇÃO. AF_06/2022</t>
  </si>
  <si>
    <t>12,77</t>
  </si>
  <si>
    <t>87275</t>
  </si>
  <si>
    <t>REVESTIMENTO CERÂMICO PARA PAREDES INTERNAS COM PLACAS TIPO ESMALTADA EXTRA DE DIMENSÕES 33X45 CM APLICADAS A MEIA ALTURA DAS PAREDES. AF_02/2023_PE</t>
  </si>
  <si>
    <t>89,91</t>
  </si>
  <si>
    <t>100868</t>
  </si>
  <si>
    <t>BARRA DE APOIO RETA, EM ACO INOX POLIDO, COMPRIMENTO 80 CM,  FIXADA NA PAREDE - FORNECIMENTO E INSTALAÇÃO. AF_01/2020</t>
  </si>
  <si>
    <t>344,30</t>
  </si>
  <si>
    <t>11831</t>
  </si>
  <si>
    <t xml:space="preserve">TORNEIRA PLASTICA PARA TANQUE 1/2 " OU 3/4 " COM BICO PARA MANGUEIRA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</si>
  <si>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16,47</t>
  </si>
  <si>
    <t>2.50</t>
  </si>
  <si>
    <t>2.51</t>
  </si>
  <si>
    <t>2.52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</si>
</sst>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###,###,##0.0"/>
    <numFmt numFmtId="186" formatCode="###,###,##0.000"/>
    <numFmt numFmtId="187" formatCode="0.0000"/>
    <numFmt numFmtId="188" formatCode="###,###,##0.0000"/>
    <numFmt numFmtId="189" formatCode="0.000000"/>
    <numFmt numFmtId="190" formatCode="0.00000"/>
    <numFmt numFmtId="191" formatCode="[$-416]dddd\,\ d&quot; de &quot;mmmm&quot; de &quot;yyyy"/>
    <numFmt numFmtId="192" formatCode="#,##0.000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#,##0.00;[Red]#,##0.00"/>
    <numFmt numFmtId="198" formatCode="_(&quot;R$&quot;* #,##0.00_);_(&quot;R$&quot;* \(#,##0.00\);_(&quot;R$&quot;* &quot;-&quot;??_);_(@_)"/>
    <numFmt numFmtId="199" formatCode="#,##0.000;[Red]#,##0.000"/>
    <numFmt numFmtId="200" formatCode="#,##0.0000;[Red]#,##0.0000"/>
    <numFmt numFmtId="201" formatCode="#,##0.0;[Red]#,##0.0"/>
    <numFmt numFmtId="202" formatCode="[$-F800]dddd\,\ mmmm\ dd\,\ yyyy"/>
    <numFmt numFmtId="203" formatCode="[$-416]mmmm\-yy;@"/>
    <numFmt numFmtId="204" formatCode="[$-416]mmm\-yy;@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170" fontId="1" fillId="35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170" fontId="17" fillId="34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170" fontId="4" fillId="0" borderId="12" xfId="0" applyNumberFormat="1" applyFont="1" applyFill="1" applyBorder="1" applyAlignment="1">
      <alignment horizontal="center"/>
    </xf>
    <xf numFmtId="10" fontId="4" fillId="0" borderId="12" xfId="59" applyNumberFormat="1" applyFont="1" applyFill="1" applyBorder="1" applyAlignment="1">
      <alignment horizontal="center"/>
    </xf>
    <xf numFmtId="10" fontId="4" fillId="0" borderId="14" xfId="59" applyNumberFormat="1" applyFont="1" applyFill="1" applyBorder="1" applyAlignment="1">
      <alignment horizontal="center"/>
    </xf>
    <xf numFmtId="10" fontId="4" fillId="0" borderId="15" xfId="59" applyNumberFormat="1" applyFont="1" applyFill="1" applyBorder="1" applyAlignment="1">
      <alignment horizontal="center"/>
    </xf>
    <xf numFmtId="10" fontId="4" fillId="0" borderId="16" xfId="59" applyNumberFormat="1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10" fontId="4" fillId="0" borderId="13" xfId="59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0" fontId="4" fillId="0" borderId="21" xfId="59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0" fontId="4" fillId="0" borderId="17" xfId="59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0" fontId="4" fillId="0" borderId="24" xfId="59" applyNumberFormat="1" applyFont="1" applyFill="1" applyBorder="1" applyAlignment="1">
      <alignment horizontal="center"/>
    </xf>
    <xf numFmtId="170" fontId="4" fillId="0" borderId="21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6" applyAlignment="1" applyProtection="1">
      <alignment vertical="center"/>
      <protection/>
    </xf>
    <xf numFmtId="2" fontId="7" fillId="0" borderId="0" xfId="56" applyNumberFormat="1" applyFont="1" applyAlignment="1" applyProtection="1">
      <alignment vertical="center"/>
      <protection/>
    </xf>
    <xf numFmtId="0" fontId="7" fillId="0" borderId="0" xfId="56" applyFont="1" applyAlignment="1" applyProtection="1">
      <alignment vertical="center"/>
      <protection/>
    </xf>
    <xf numFmtId="0" fontId="0" fillId="0" borderId="0" xfId="56" applyAlignment="1" applyProtection="1">
      <alignment horizontal="center" vertical="center"/>
      <protection/>
    </xf>
    <xf numFmtId="0" fontId="4" fillId="0" borderId="0" xfId="56" applyFont="1" applyAlignment="1" applyProtection="1">
      <alignment vertical="center"/>
      <protection/>
    </xf>
    <xf numFmtId="0" fontId="4" fillId="0" borderId="0" xfId="56" applyFont="1" applyAlignment="1" applyProtection="1">
      <alignment horizontal="right" vertical="center"/>
      <protection/>
    </xf>
    <xf numFmtId="0" fontId="4" fillId="0" borderId="10" xfId="56" applyFont="1" applyBorder="1" applyAlignment="1" applyProtection="1">
      <alignment vertical="center"/>
      <protection/>
    </xf>
    <xf numFmtId="0" fontId="4" fillId="0" borderId="10" xfId="56" applyFont="1" applyBorder="1" applyAlignment="1" applyProtection="1">
      <alignment horizontal="right" vertical="center"/>
      <protection/>
    </xf>
    <xf numFmtId="0" fontId="0" fillId="0" borderId="25" xfId="56" applyBorder="1" applyAlignment="1" applyProtection="1">
      <alignment vertical="center"/>
      <protection/>
    </xf>
    <xf numFmtId="0" fontId="4" fillId="0" borderId="0" xfId="56" applyFont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/>
      <protection/>
    </xf>
    <xf numFmtId="0" fontId="0" fillId="0" borderId="0" xfId="56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center" vertical="center"/>
      <protection/>
    </xf>
    <xf numFmtId="0" fontId="6" fillId="0" borderId="0" xfId="56" applyFont="1" applyAlignment="1" applyProtection="1">
      <alignment horizontal="left" vertical="center" indent="2"/>
      <protection/>
    </xf>
    <xf numFmtId="0" fontId="15" fillId="0" borderId="0" xfId="56" applyFont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0" borderId="0" xfId="56" applyFont="1" applyBorder="1" applyAlignment="1" applyProtection="1">
      <alignment horizontal="left" vertical="center" indent="4"/>
      <protection/>
    </xf>
    <xf numFmtId="0" fontId="2" fillId="0" borderId="0" xfId="56" applyFont="1" applyAlignment="1" applyProtection="1">
      <alignment vertical="center"/>
      <protection/>
    </xf>
    <xf numFmtId="10" fontId="0" fillId="0" borderId="0" xfId="60" applyNumberFormat="1" applyFont="1" applyAlignment="1" applyProtection="1">
      <alignment horizontal="center" vertical="center"/>
      <protection/>
    </xf>
    <xf numFmtId="10" fontId="10" fillId="0" borderId="26" xfId="56" applyNumberFormat="1" applyFont="1" applyFill="1" applyBorder="1" applyAlignment="1" applyProtection="1">
      <alignment horizontal="center" vertical="center"/>
      <protection/>
    </xf>
    <xf numFmtId="0" fontId="9" fillId="0" borderId="0" xfId="56" applyFont="1" applyAlignment="1" applyProtection="1">
      <alignment vertical="center"/>
      <protection/>
    </xf>
    <xf numFmtId="10" fontId="6" fillId="0" borderId="11" xfId="56" applyNumberFormat="1" applyFont="1" applyFill="1" applyBorder="1" applyAlignment="1" applyProtection="1">
      <alignment horizontal="center" vertical="center"/>
      <protection/>
    </xf>
    <xf numFmtId="10" fontId="14" fillId="0" borderId="0" xfId="56" applyNumberFormat="1" applyFont="1" applyAlignment="1" applyProtection="1">
      <alignment horizontal="center" vertical="center"/>
      <protection/>
    </xf>
    <xf numFmtId="10" fontId="13" fillId="0" borderId="0" xfId="56" applyNumberFormat="1" applyFont="1" applyAlignment="1" applyProtection="1">
      <alignment horizontal="center" vertical="center"/>
      <protection/>
    </xf>
    <xf numFmtId="10" fontId="4" fillId="0" borderId="0" xfId="56" applyNumberFormat="1" applyFont="1" applyAlignment="1" applyProtection="1">
      <alignment horizontal="center" vertical="center"/>
      <protection/>
    </xf>
    <xf numFmtId="0" fontId="0" fillId="0" borderId="0" xfId="56" applyFont="1" applyAlignment="1" applyProtection="1">
      <alignment horizontal="center" vertical="center"/>
      <protection/>
    </xf>
    <xf numFmtId="10" fontId="0" fillId="0" borderId="0" xfId="60" applyNumberFormat="1" applyFont="1" applyAlignment="1" applyProtection="1">
      <alignment vertical="center"/>
      <protection/>
    </xf>
    <xf numFmtId="10" fontId="14" fillId="0" borderId="0" xfId="60" applyNumberFormat="1" applyFont="1" applyAlignment="1" applyProtection="1">
      <alignment horizontal="center" vertical="center"/>
      <protection/>
    </xf>
    <xf numFmtId="0" fontId="9" fillId="0" borderId="0" xfId="56" applyFont="1" applyBorder="1" applyAlignment="1" applyProtection="1">
      <alignment vertical="center"/>
      <protection/>
    </xf>
    <xf numFmtId="10" fontId="10" fillId="0" borderId="27" xfId="56" applyNumberFormat="1" applyFont="1" applyFill="1" applyBorder="1" applyAlignment="1" applyProtection="1">
      <alignment horizontal="center" vertical="center"/>
      <protection/>
    </xf>
    <xf numFmtId="10" fontId="0" fillId="0" borderId="0" xfId="56" applyNumberFormat="1" applyFont="1" applyAlignment="1" applyProtection="1">
      <alignment horizontal="center" vertical="center"/>
      <protection/>
    </xf>
    <xf numFmtId="10" fontId="6" fillId="33" borderId="24" xfId="56" applyNumberFormat="1" applyFont="1" applyFill="1" applyBorder="1" applyAlignment="1" applyProtection="1">
      <alignment horizontal="center" vertical="center"/>
      <protection/>
    </xf>
    <xf numFmtId="0" fontId="6" fillId="36" borderId="28" xfId="56" applyFont="1" applyFill="1" applyBorder="1" applyAlignment="1" applyProtection="1">
      <alignment vertical="center"/>
      <protection/>
    </xf>
    <xf numFmtId="10" fontId="10" fillId="37" borderId="29" xfId="56" applyNumberFormat="1" applyFont="1" applyFill="1" applyBorder="1" applyAlignment="1" applyProtection="1">
      <alignment horizontal="center" vertical="center"/>
      <protection/>
    </xf>
    <xf numFmtId="10" fontId="3" fillId="0" borderId="19" xfId="56" applyNumberFormat="1" applyFont="1" applyFill="1" applyBorder="1" applyAlignment="1" applyProtection="1">
      <alignment horizontal="center" vertical="center"/>
      <protection/>
    </xf>
    <xf numFmtId="10" fontId="3" fillId="0" borderId="18" xfId="56" applyNumberFormat="1" applyFont="1" applyFill="1" applyBorder="1" applyAlignment="1" applyProtection="1">
      <alignment horizontal="center" vertical="center"/>
      <protection/>
    </xf>
    <xf numFmtId="10" fontId="3" fillId="0" borderId="30" xfId="56" applyNumberFormat="1" applyFont="1" applyFill="1" applyBorder="1" applyAlignment="1" applyProtection="1">
      <alignment horizontal="center" vertical="center"/>
      <protection/>
    </xf>
    <xf numFmtId="10" fontId="3" fillId="0" borderId="17" xfId="56" applyNumberFormat="1" applyFont="1" applyFill="1" applyBorder="1" applyAlignment="1" applyProtection="1">
      <alignment horizontal="center" vertical="center"/>
      <protection/>
    </xf>
    <xf numFmtId="10" fontId="3" fillId="0" borderId="12" xfId="56" applyNumberFormat="1" applyFont="1" applyFill="1" applyBorder="1" applyAlignment="1" applyProtection="1">
      <alignment horizontal="center" vertical="center"/>
      <protection/>
    </xf>
    <xf numFmtId="10" fontId="3" fillId="0" borderId="22" xfId="56" applyNumberFormat="1" applyFont="1" applyFill="1" applyBorder="1" applyAlignment="1" applyProtection="1">
      <alignment horizontal="center" vertical="center"/>
      <protection/>
    </xf>
    <xf numFmtId="10" fontId="3" fillId="0" borderId="16" xfId="56" applyNumberFormat="1" applyFont="1" applyFill="1" applyBorder="1" applyAlignment="1" applyProtection="1">
      <alignment horizontal="center" vertical="center"/>
      <protection/>
    </xf>
    <xf numFmtId="10" fontId="3" fillId="0" borderId="15" xfId="56" applyNumberFormat="1" applyFont="1" applyFill="1" applyBorder="1" applyAlignment="1" applyProtection="1">
      <alignment horizontal="center" vertical="center"/>
      <protection/>
    </xf>
    <xf numFmtId="10" fontId="3" fillId="0" borderId="31" xfId="56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vertical="center" wrapText="1"/>
      <protection/>
    </xf>
    <xf numFmtId="2" fontId="7" fillId="0" borderId="0" xfId="56" applyNumberFormat="1" applyFont="1" applyAlignment="1" applyProtection="1">
      <alignment vertical="center" wrapText="1"/>
      <protection/>
    </xf>
    <xf numFmtId="0" fontId="7" fillId="0" borderId="0" xfId="56" applyFont="1" applyAlignment="1" applyProtection="1">
      <alignment vertical="center" wrapText="1"/>
      <protection/>
    </xf>
    <xf numFmtId="0" fontId="0" fillId="0" borderId="0" xfId="56" applyFont="1" applyAlignment="1" applyProtection="1">
      <alignment horizontal="center" vertical="center" wrapText="1"/>
      <protection/>
    </xf>
    <xf numFmtId="10" fontId="0" fillId="0" borderId="0" xfId="56" applyNumberFormat="1" applyFont="1" applyAlignment="1" applyProtection="1">
      <alignment horizontal="center" vertical="center" wrapText="1"/>
      <protection/>
    </xf>
    <xf numFmtId="0" fontId="6" fillId="36" borderId="16" xfId="56" applyFont="1" applyFill="1" applyBorder="1" applyAlignment="1" applyProtection="1">
      <alignment horizontal="center" vertical="center" wrapText="1"/>
      <protection/>
    </xf>
    <xf numFmtId="0" fontId="6" fillId="36" borderId="14" xfId="56" applyFont="1" applyFill="1" applyBorder="1" applyAlignment="1" applyProtection="1">
      <alignment horizontal="center" vertical="center" wrapText="1"/>
      <protection/>
    </xf>
    <xf numFmtId="0" fontId="6" fillId="36" borderId="31" xfId="56" applyFont="1" applyFill="1" applyBorder="1" applyAlignment="1" applyProtection="1">
      <alignment horizontal="center" vertical="center" wrapText="1"/>
      <protection/>
    </xf>
    <xf numFmtId="2" fontId="8" fillId="0" borderId="0" xfId="56" applyNumberFormat="1" applyFont="1" applyAlignment="1" applyProtection="1">
      <alignment vertical="center"/>
      <protection/>
    </xf>
    <xf numFmtId="0" fontId="8" fillId="0" borderId="0" xfId="56" applyFont="1" applyAlignment="1" applyProtection="1">
      <alignment vertical="center"/>
      <protection/>
    </xf>
    <xf numFmtId="0" fontId="2" fillId="0" borderId="0" xfId="56" applyFont="1" applyAlignment="1" applyProtection="1">
      <alignment horizontal="center" vertical="center"/>
      <protection/>
    </xf>
    <xf numFmtId="0" fontId="2" fillId="0" borderId="0" xfId="56" applyFont="1" applyBorder="1" applyAlignment="1" applyProtection="1">
      <alignment vertical="center"/>
      <protection/>
    </xf>
    <xf numFmtId="0" fontId="0" fillId="0" borderId="0" xfId="56" applyFont="1" applyAlignment="1" applyProtection="1">
      <alignment vertical="center"/>
      <protection/>
    </xf>
    <xf numFmtId="10" fontId="2" fillId="33" borderId="32" xfId="60" applyNumberFormat="1" applyFont="1" applyFill="1" applyBorder="1" applyAlignment="1" applyProtection="1">
      <alignment horizontal="center" vertical="center"/>
      <protection/>
    </xf>
    <xf numFmtId="10" fontId="2" fillId="33" borderId="16" xfId="60" applyNumberFormat="1" applyFont="1" applyFill="1" applyBorder="1" applyAlignment="1" applyProtection="1">
      <alignment horizontal="center" vertical="center"/>
      <protection/>
    </xf>
    <xf numFmtId="0" fontId="2" fillId="0" borderId="33" xfId="56" applyFont="1" applyBorder="1" applyAlignment="1" applyProtection="1">
      <alignment horizontal="center" vertical="center"/>
      <protection/>
    </xf>
    <xf numFmtId="10" fontId="0" fillId="0" borderId="34" xfId="56" applyNumberFormat="1" applyFont="1" applyBorder="1" applyAlignment="1" applyProtection="1">
      <alignment vertical="top"/>
      <protection/>
    </xf>
    <xf numFmtId="0" fontId="2" fillId="33" borderId="35" xfId="56" applyNumberFormat="1" applyFont="1" applyFill="1" applyBorder="1" applyAlignment="1" applyProtection="1">
      <alignment horizontal="right" vertical="top"/>
      <protection/>
    </xf>
    <xf numFmtId="1" fontId="0" fillId="0" borderId="12" xfId="56" applyNumberFormat="1" applyFont="1" applyBorder="1" applyAlignment="1" applyProtection="1">
      <alignment horizontal="center"/>
      <protection/>
    </xf>
    <xf numFmtId="0" fontId="0" fillId="0" borderId="12" xfId="56" applyFont="1" applyBorder="1" applyAlignment="1" applyProtection="1">
      <alignment vertical="center" wrapText="1"/>
      <protection/>
    </xf>
    <xf numFmtId="0" fontId="2" fillId="0" borderId="36" xfId="56" applyFont="1" applyBorder="1" applyAlignment="1" applyProtection="1">
      <alignment horizontal="center" vertical="center"/>
      <protection/>
    </xf>
    <xf numFmtId="10" fontId="2" fillId="0" borderId="0" xfId="56" applyNumberFormat="1" applyFont="1" applyBorder="1" applyAlignment="1" applyProtection="1">
      <alignment/>
      <protection/>
    </xf>
    <xf numFmtId="0" fontId="2" fillId="0" borderId="37" xfId="56" applyNumberFormat="1" applyFont="1" applyFill="1" applyBorder="1" applyAlignment="1" applyProtection="1">
      <alignment horizontal="right"/>
      <protection/>
    </xf>
    <xf numFmtId="171" fontId="2" fillId="0" borderId="37" xfId="56" applyNumberFormat="1" applyFont="1" applyFill="1" applyBorder="1" applyAlignment="1" applyProtection="1">
      <alignment horizontal="right"/>
      <protection/>
    </xf>
    <xf numFmtId="1" fontId="0" fillId="0" borderId="12" xfId="56" applyNumberFormat="1" applyFont="1" applyFill="1" applyBorder="1" applyAlignment="1" applyProtection="1">
      <alignment horizontal="center"/>
      <protection/>
    </xf>
    <xf numFmtId="0" fontId="58" fillId="0" borderId="0" xfId="56" applyFont="1" applyBorder="1" applyAlignment="1" applyProtection="1">
      <alignment vertical="center"/>
      <protection/>
    </xf>
    <xf numFmtId="1" fontId="6" fillId="33" borderId="12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Border="1" applyAlignment="1" applyProtection="1">
      <alignment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4" fontId="2" fillId="0" borderId="38" xfId="56" applyNumberFormat="1" applyFont="1" applyFill="1" applyBorder="1" applyAlignment="1" applyProtection="1">
      <alignment horizontal="center" vertical="center"/>
      <protection/>
    </xf>
    <xf numFmtId="2" fontId="8" fillId="0" borderId="0" xfId="56" applyNumberFormat="1" applyFont="1" applyBorder="1" applyAlignment="1" applyProtection="1">
      <alignment vertical="center"/>
      <protection/>
    </xf>
    <xf numFmtId="0" fontId="8" fillId="0" borderId="0" xfId="56" applyFont="1" applyBorder="1" applyAlignment="1" applyProtection="1">
      <alignment vertical="center"/>
      <protection/>
    </xf>
    <xf numFmtId="0" fontId="2" fillId="0" borderId="0" xfId="56" applyFont="1" applyBorder="1" applyAlignment="1" applyProtection="1">
      <alignment vertical="center" wrapText="1"/>
      <protection/>
    </xf>
    <xf numFmtId="2" fontId="7" fillId="0" borderId="0" xfId="56" applyNumberFormat="1" applyFont="1" applyBorder="1" applyAlignment="1" applyProtection="1">
      <alignment vertical="center"/>
      <protection/>
    </xf>
    <xf numFmtId="0" fontId="7" fillId="0" borderId="0" xfId="56" applyFont="1" applyBorder="1" applyAlignment="1" applyProtection="1">
      <alignment vertical="center"/>
      <protection/>
    </xf>
    <xf numFmtId="0" fontId="56" fillId="0" borderId="0" xfId="56" applyFont="1" applyAlignment="1" applyProtection="1">
      <alignment vertical="center"/>
      <protection/>
    </xf>
    <xf numFmtId="10" fontId="2" fillId="33" borderId="12" xfId="0" applyNumberFormat="1" applyFont="1" applyFill="1" applyBorder="1" applyAlignment="1" applyProtection="1">
      <alignment horizontal="left" vertical="center" indent="2"/>
      <protection locked="0"/>
    </xf>
    <xf numFmtId="0" fontId="1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170" fontId="1" fillId="35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 applyProtection="1">
      <alignment horizontal="left" wrapText="1"/>
      <protection/>
    </xf>
    <xf numFmtId="170" fontId="4" fillId="0" borderId="11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>
      <alignment horizontal="right"/>
    </xf>
    <xf numFmtId="1" fontId="2" fillId="33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0" xfId="0" applyFont="1" applyAlignment="1">
      <alignment/>
    </xf>
    <xf numFmtId="203" fontId="2" fillId="33" borderId="12" xfId="0" applyNumberFormat="1" applyFont="1" applyFill="1" applyBorder="1" applyAlignment="1" applyProtection="1">
      <alignment horizontal="left" vertical="center" indent="2"/>
      <protection locked="0"/>
    </xf>
    <xf numFmtId="0" fontId="59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39" xfId="0" applyNumberFormat="1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0" fontId="1" fillId="0" borderId="39" xfId="0" applyFont="1" applyFill="1" applyBorder="1" applyAlignment="1" applyProtection="1">
      <alignment horizontal="left" wrapText="1"/>
      <protection/>
    </xf>
    <xf numFmtId="170" fontId="4" fillId="0" borderId="39" xfId="0" applyNumberFormat="1" applyFont="1" applyFill="1" applyBorder="1" applyAlignment="1">
      <alignment/>
    </xf>
    <xf numFmtId="170" fontId="4" fillId="0" borderId="39" xfId="0" applyNumberFormat="1" applyFont="1" applyFill="1" applyBorder="1" applyAlignment="1" applyProtection="1">
      <alignment horizontal="right"/>
      <protection/>
    </xf>
    <xf numFmtId="170" fontId="4" fillId="0" borderId="39" xfId="0" applyNumberFormat="1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4" fillId="0" borderId="39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34" borderId="11" xfId="0" applyFont="1" applyFill="1" applyBorder="1" applyAlignment="1">
      <alignment horizontal="right" wrapText="1"/>
    </xf>
    <xf numFmtId="2" fontId="4" fillId="35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2" fillId="0" borderId="40" xfId="56" applyNumberFormat="1" applyFont="1" applyBorder="1" applyAlignment="1" applyProtection="1">
      <alignment horizontal="center"/>
      <protection/>
    </xf>
    <xf numFmtId="10" fontId="2" fillId="0" borderId="41" xfId="56" applyNumberFormat="1" applyFont="1" applyBorder="1" applyAlignment="1" applyProtection="1">
      <alignment horizontal="center"/>
      <protection/>
    </xf>
    <xf numFmtId="10" fontId="2" fillId="0" borderId="42" xfId="56" applyNumberFormat="1" applyFont="1" applyBorder="1" applyAlignment="1" applyProtection="1">
      <alignment horizontal="center"/>
      <protection/>
    </xf>
    <xf numFmtId="1" fontId="2" fillId="33" borderId="38" xfId="56" applyNumberFormat="1" applyFont="1" applyFill="1" applyBorder="1" applyAlignment="1" applyProtection="1">
      <alignment horizontal="center" vertical="center"/>
      <protection locked="0"/>
    </xf>
    <xf numFmtId="1" fontId="2" fillId="33" borderId="43" xfId="56" applyNumberFormat="1" applyFont="1" applyFill="1" applyBorder="1" applyAlignment="1" applyProtection="1">
      <alignment horizontal="center" vertical="center"/>
      <protection locked="0"/>
    </xf>
    <xf numFmtId="1" fontId="2" fillId="33" borderId="44" xfId="56" applyNumberFormat="1" applyFont="1" applyFill="1" applyBorder="1" applyAlignment="1" applyProtection="1">
      <alignment horizontal="center" vertical="center"/>
      <protection locked="0"/>
    </xf>
    <xf numFmtId="0" fontId="0" fillId="0" borderId="31" xfId="56" applyFont="1" applyBorder="1" applyAlignment="1" applyProtection="1">
      <alignment horizontal="left" vertical="center" wrapText="1"/>
      <protection/>
    </xf>
    <xf numFmtId="0" fontId="0" fillId="0" borderId="15" xfId="56" applyFont="1" applyBorder="1" applyAlignment="1" applyProtection="1">
      <alignment horizontal="left" vertical="center" wrapText="1"/>
      <protection/>
    </xf>
    <xf numFmtId="0" fontId="0" fillId="0" borderId="30" xfId="56" applyFont="1" applyBorder="1" applyAlignment="1" applyProtection="1">
      <alignment horizontal="left" vertical="center" wrapText="1"/>
      <protection/>
    </xf>
    <xf numFmtId="0" fontId="0" fillId="0" borderId="18" xfId="56" applyFont="1" applyBorder="1" applyAlignment="1" applyProtection="1">
      <alignment horizontal="left" vertical="center" wrapText="1"/>
      <protection/>
    </xf>
    <xf numFmtId="0" fontId="11" fillId="0" borderId="27" xfId="56" applyFont="1" applyFill="1" applyBorder="1" applyAlignment="1" applyProtection="1">
      <alignment vertical="center"/>
      <protection/>
    </xf>
    <xf numFmtId="0" fontId="12" fillId="0" borderId="27" xfId="56" applyFont="1" applyFill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horizontal="center" vertical="center"/>
      <protection/>
    </xf>
    <xf numFmtId="1" fontId="2" fillId="33" borderId="38" xfId="56" applyNumberFormat="1" applyFont="1" applyFill="1" applyBorder="1" applyAlignment="1" applyProtection="1">
      <alignment horizontal="center" vertical="center" wrapText="1"/>
      <protection locked="0"/>
    </xf>
    <xf numFmtId="1" fontId="2" fillId="33" borderId="43" xfId="56" applyNumberFormat="1" applyFont="1" applyFill="1" applyBorder="1" applyAlignment="1" applyProtection="1">
      <alignment horizontal="center" vertical="center" wrapText="1"/>
      <protection locked="0"/>
    </xf>
    <xf numFmtId="1" fontId="2" fillId="33" borderId="44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56" applyFont="1" applyBorder="1" applyAlignment="1" applyProtection="1">
      <alignment vertical="center"/>
      <protection/>
    </xf>
    <xf numFmtId="0" fontId="10" fillId="0" borderId="46" xfId="56" applyFont="1" applyBorder="1" applyAlignment="1" applyProtection="1">
      <alignment vertical="center"/>
      <protection/>
    </xf>
    <xf numFmtId="0" fontId="3" fillId="0" borderId="0" xfId="56" applyFont="1" applyAlignment="1" applyProtection="1">
      <alignment horizontal="justify" vertical="center" wrapText="1"/>
      <protection/>
    </xf>
    <xf numFmtId="203" fontId="2" fillId="33" borderId="38" xfId="56" applyNumberFormat="1" applyFont="1" applyFill="1" applyBorder="1" applyAlignment="1" applyProtection="1">
      <alignment horizontal="center" vertical="center"/>
      <protection locked="0"/>
    </xf>
    <xf numFmtId="203" fontId="2" fillId="33" borderId="43" xfId="56" applyNumberFormat="1" applyFont="1" applyFill="1" applyBorder="1" applyAlignment="1" applyProtection="1">
      <alignment horizontal="center" vertical="center"/>
      <protection locked="0"/>
    </xf>
    <xf numFmtId="203" fontId="2" fillId="33" borderId="44" xfId="56" applyNumberFormat="1" applyFont="1" applyFill="1" applyBorder="1" applyAlignment="1" applyProtection="1">
      <alignment horizontal="center" vertical="center"/>
      <protection locked="0"/>
    </xf>
    <xf numFmtId="0" fontId="2" fillId="0" borderId="0" xfId="56" applyFont="1" applyAlignment="1" applyProtection="1">
      <alignment vertical="center"/>
      <protection/>
    </xf>
    <xf numFmtId="0" fontId="15" fillId="0" borderId="0" xfId="56" applyFont="1" applyAlignment="1" applyProtection="1">
      <alignment vertical="center"/>
      <protection/>
    </xf>
    <xf numFmtId="10" fontId="2" fillId="0" borderId="40" xfId="56" applyNumberFormat="1" applyFont="1" applyBorder="1" applyAlignment="1" applyProtection="1">
      <alignment horizontal="distributed" vertical="top"/>
      <protection/>
    </xf>
    <xf numFmtId="0" fontId="2" fillId="0" borderId="41" xfId="56" applyFont="1" applyBorder="1" applyAlignment="1" applyProtection="1">
      <alignment horizontal="distributed" vertical="top"/>
      <protection/>
    </xf>
    <xf numFmtId="0" fontId="2" fillId="0" borderId="42" xfId="56" applyFont="1" applyBorder="1" applyAlignment="1" applyProtection="1">
      <alignment horizontal="distributed" vertical="top"/>
      <protection/>
    </xf>
    <xf numFmtId="0" fontId="6" fillId="36" borderId="47" xfId="56" applyFont="1" applyFill="1" applyBorder="1" applyAlignment="1" applyProtection="1">
      <alignment horizontal="center" vertical="center"/>
      <protection/>
    </xf>
    <xf numFmtId="0" fontId="6" fillId="36" borderId="28" xfId="56" applyFont="1" applyFill="1" applyBorder="1" applyAlignment="1" applyProtection="1">
      <alignment vertical="center"/>
      <protection/>
    </xf>
    <xf numFmtId="0" fontId="0" fillId="0" borderId="34" xfId="56" applyBorder="1" applyAlignment="1" applyProtection="1">
      <alignment vertical="center"/>
      <protection/>
    </xf>
    <xf numFmtId="0" fontId="0" fillId="0" borderId="33" xfId="56" applyBorder="1" applyAlignment="1" applyProtection="1">
      <alignment vertical="center"/>
      <protection/>
    </xf>
    <xf numFmtId="0" fontId="6" fillId="36" borderId="48" xfId="56" applyFont="1" applyFill="1" applyBorder="1" applyAlignment="1" applyProtection="1">
      <alignment vertical="center"/>
      <protection/>
    </xf>
    <xf numFmtId="0" fontId="0" fillId="0" borderId="41" xfId="56" applyBorder="1" applyAlignment="1" applyProtection="1">
      <alignment vertical="center"/>
      <protection/>
    </xf>
    <xf numFmtId="0" fontId="0" fillId="0" borderId="42" xfId="56" applyBorder="1" applyAlignment="1" applyProtection="1">
      <alignment vertical="center"/>
      <protection/>
    </xf>
    <xf numFmtId="0" fontId="6" fillId="0" borderId="11" xfId="56" applyFont="1" applyBorder="1" applyAlignment="1" applyProtection="1">
      <alignment vertical="center"/>
      <protection/>
    </xf>
    <xf numFmtId="0" fontId="17" fillId="34" borderId="11" xfId="0" applyFont="1" applyFill="1" applyBorder="1" applyAlignment="1">
      <alignment horizontal="right" vertical="center" wrapText="1"/>
    </xf>
    <xf numFmtId="170" fontId="17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0" fontId="17" fillId="34" borderId="11" xfId="0" applyNumberFormat="1" applyFont="1" applyFill="1" applyBorder="1" applyAlignment="1">
      <alignment horizontal="center" vertical="center" wrapText="1"/>
    </xf>
    <xf numFmtId="10" fontId="4" fillId="0" borderId="13" xfId="59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168" fontId="2" fillId="33" borderId="17" xfId="45" applyFont="1" applyFill="1" applyBorder="1" applyAlignment="1" applyProtection="1">
      <alignment horizontal="right" vertical="center"/>
      <protection locked="0"/>
    </xf>
    <xf numFmtId="168" fontId="2" fillId="33" borderId="22" xfId="45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 applyProtection="1">
      <alignment horizontal="right" vertical="center"/>
      <protection locked="0"/>
    </xf>
    <xf numFmtId="2" fontId="2" fillId="33" borderId="22" xfId="0" applyNumberFormat="1" applyFont="1" applyFill="1" applyBorder="1" applyAlignment="1" applyProtection="1">
      <alignment horizontal="right" vertical="center"/>
      <protection locked="0"/>
    </xf>
    <xf numFmtId="0" fontId="1" fillId="35" borderId="49" xfId="0" applyFont="1" applyFill="1" applyBorder="1" applyAlignment="1">
      <alignment horizontal="right"/>
    </xf>
    <xf numFmtId="0" fontId="1" fillId="35" borderId="50" xfId="0" applyFont="1" applyFill="1" applyBorder="1" applyAlignment="1">
      <alignment horizontal="right"/>
    </xf>
    <xf numFmtId="0" fontId="1" fillId="35" borderId="51" xfId="0" applyFont="1" applyFill="1" applyBorder="1" applyAlignment="1">
      <alignment horizontal="right"/>
    </xf>
    <xf numFmtId="1" fontId="2" fillId="0" borderId="36" xfId="0" applyNumberFormat="1" applyFont="1" applyFill="1" applyBorder="1" applyAlignment="1" applyProtection="1">
      <alignment horizontal="left" vertical="center"/>
      <protection locked="0"/>
    </xf>
    <xf numFmtId="1" fontId="2" fillId="0" borderId="37" xfId="0" applyNumberFormat="1" applyFont="1" applyFill="1" applyBorder="1" applyAlignment="1" applyProtection="1">
      <alignment horizontal="left" vertical="center"/>
      <protection locked="0"/>
    </xf>
    <xf numFmtId="4" fontId="2" fillId="33" borderId="38" xfId="0" applyNumberFormat="1" applyFont="1" applyFill="1" applyBorder="1" applyAlignment="1" applyProtection="1">
      <alignment horizontal="right" vertical="center"/>
      <protection locked="0"/>
    </xf>
    <xf numFmtId="4" fontId="2" fillId="33" borderId="44" xfId="0" applyNumberFormat="1" applyFont="1" applyFill="1" applyBorder="1" applyAlignment="1" applyProtection="1">
      <alignment horizontal="right" vertical="center"/>
      <protection locked="0"/>
    </xf>
    <xf numFmtId="168" fontId="2" fillId="33" borderId="38" xfId="45" applyFont="1" applyFill="1" applyBorder="1" applyAlignment="1" applyProtection="1">
      <alignment horizontal="right" vertical="center"/>
      <protection locked="0"/>
    </xf>
    <xf numFmtId="168" fontId="2" fillId="33" borderId="44" xfId="45" applyFont="1" applyFill="1" applyBorder="1" applyAlignment="1" applyProtection="1">
      <alignment horizontal="right" vertical="center"/>
      <protection locked="0"/>
    </xf>
    <xf numFmtId="0" fontId="2" fillId="38" borderId="49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left" wrapText="1" indent="2"/>
      <protection/>
    </xf>
    <xf numFmtId="0" fontId="17" fillId="34" borderId="11" xfId="0" applyFont="1" applyFill="1" applyBorder="1" applyAlignment="1">
      <alignment horizontal="right" vertical="center" wrapText="1" indent="2"/>
    </xf>
    <xf numFmtId="170" fontId="4" fillId="0" borderId="52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 horizontal="center"/>
    </xf>
    <xf numFmtId="10" fontId="4" fillId="0" borderId="53" xfId="59" applyNumberFormat="1" applyFont="1" applyFill="1" applyBorder="1" applyAlignment="1">
      <alignment horizontal="center"/>
    </xf>
    <xf numFmtId="10" fontId="4" fillId="0" borderId="15" xfId="59" applyNumberFormat="1" applyFont="1" applyFill="1" applyBorder="1" applyAlignment="1">
      <alignment horizontal="center"/>
    </xf>
    <xf numFmtId="170" fontId="4" fillId="0" borderId="44" xfId="0" applyNumberFormat="1" applyFont="1" applyFill="1" applyBorder="1" applyAlignment="1">
      <alignment horizont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2 2 2" xfId="53"/>
    <cellStyle name="Normal 2 3" xfId="54"/>
    <cellStyle name="Normal 2 4" xfId="55"/>
    <cellStyle name="Normal 3" xfId="56"/>
    <cellStyle name="Normal 4" xfId="57"/>
    <cellStyle name="Nota" xfId="58"/>
    <cellStyle name="Percent" xfId="59"/>
    <cellStyle name="Porcentagem 2" xfId="60"/>
    <cellStyle name="Porcentagem 3" xfId="61"/>
    <cellStyle name="Porcentagem 4" xfId="62"/>
    <cellStyle name="Porcentagem 5" xfId="63"/>
    <cellStyle name="Saída" xfId="64"/>
    <cellStyle name="Comma [0]" xfId="65"/>
    <cellStyle name="Separador de milhares 2" xfId="66"/>
    <cellStyle name="Separador de milhares 2 2" xfId="67"/>
    <cellStyle name="Separador de milhares 2 3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Vírgula 2" xfId="78"/>
  </cellStyles>
  <dxfs count="28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view="pageBreakPreview" zoomScale="115" zoomScaleSheetLayoutView="115" zoomScalePageLayoutView="0" workbookViewId="0" topLeftCell="A1">
      <selection activeCell="N36" sqref="N36"/>
    </sheetView>
  </sheetViews>
  <sheetFormatPr defaultColWidth="9.140625" defaultRowHeight="12.75"/>
  <cols>
    <col min="1" max="1" width="1.7109375" style="47" customWidth="1"/>
    <col min="2" max="2" width="24.421875" style="47" bestFit="1" customWidth="1"/>
    <col min="3" max="5" width="10.7109375" style="47" customWidth="1"/>
    <col min="6" max="6" width="17.7109375" style="50" customWidth="1"/>
    <col min="7" max="7" width="9.140625" style="47" customWidth="1"/>
    <col min="8" max="8" width="11.28125" style="47" hidden="1" customWidth="1"/>
    <col min="9" max="9" width="12.8515625" style="47" hidden="1" customWidth="1"/>
    <col min="10" max="10" width="11.7109375" style="47" hidden="1" customWidth="1"/>
    <col min="11" max="11" width="0" style="47" hidden="1" customWidth="1"/>
    <col min="12" max="18" width="9.140625" style="47" customWidth="1"/>
    <col min="19" max="19" width="9.140625" style="49" customWidth="1"/>
    <col min="20" max="20" width="9.140625" style="48" customWidth="1"/>
    <col min="21" max="16384" width="9.140625" style="47" customWidth="1"/>
  </cols>
  <sheetData>
    <row r="1" ht="35.25" customHeight="1">
      <c r="B1" s="125" t="s">
        <v>42</v>
      </c>
    </row>
    <row r="2" spans="2:20" s="58" customFormat="1" ht="32.25" customHeight="1">
      <c r="B2" s="198" t="s">
        <v>3</v>
      </c>
      <c r="C2" s="198"/>
      <c r="D2" s="198"/>
      <c r="E2" s="198"/>
      <c r="F2" s="198"/>
      <c r="S2" s="124"/>
      <c r="T2" s="123"/>
    </row>
    <row r="3" spans="2:20" s="101" customFormat="1" ht="12.75">
      <c r="B3" s="101" t="s">
        <v>38</v>
      </c>
      <c r="C3" s="189" t="s">
        <v>107</v>
      </c>
      <c r="D3" s="190"/>
      <c r="E3" s="190"/>
      <c r="F3" s="191"/>
      <c r="S3" s="121"/>
      <c r="T3" s="120"/>
    </row>
    <row r="4" spans="2:20" s="101" customFormat="1" ht="12.75">
      <c r="B4" s="101" t="s">
        <v>106</v>
      </c>
      <c r="C4" s="189" t="s">
        <v>130</v>
      </c>
      <c r="D4" s="190"/>
      <c r="E4" s="190"/>
      <c r="F4" s="191"/>
      <c r="S4" s="121"/>
      <c r="T4" s="120"/>
    </row>
    <row r="5" spans="2:20" s="101" customFormat="1" ht="12.75">
      <c r="B5" s="101" t="s">
        <v>4</v>
      </c>
      <c r="C5" s="189" t="s">
        <v>39</v>
      </c>
      <c r="D5" s="190"/>
      <c r="E5" s="190"/>
      <c r="F5" s="191"/>
      <c r="S5" s="121"/>
      <c r="T5" s="120"/>
    </row>
    <row r="6" spans="2:20" s="101" customFormat="1" ht="63" customHeight="1">
      <c r="B6" s="122" t="s">
        <v>5</v>
      </c>
      <c r="C6" s="199" t="s">
        <v>294</v>
      </c>
      <c r="D6" s="200"/>
      <c r="E6" s="200"/>
      <c r="F6" s="201"/>
      <c r="S6" s="121"/>
      <c r="T6" s="120"/>
    </row>
    <row r="7" spans="2:20" s="64" customFormat="1" ht="33" customHeight="1">
      <c r="B7" s="64" t="s">
        <v>43</v>
      </c>
      <c r="C7" s="199" t="s">
        <v>126</v>
      </c>
      <c r="D7" s="200"/>
      <c r="E7" s="200"/>
      <c r="F7" s="201"/>
      <c r="S7" s="99"/>
      <c r="T7" s="98"/>
    </row>
    <row r="8" spans="2:20" s="64" customFormat="1" ht="12.75">
      <c r="B8" s="64" t="s">
        <v>45</v>
      </c>
      <c r="C8" s="189" t="s">
        <v>40</v>
      </c>
      <c r="D8" s="190"/>
      <c r="E8" s="190"/>
      <c r="F8" s="191"/>
      <c r="S8" s="99"/>
      <c r="T8" s="98"/>
    </row>
    <row r="9" spans="2:20" s="64" customFormat="1" ht="13.5" customHeight="1">
      <c r="B9" s="64" t="s">
        <v>41</v>
      </c>
      <c r="C9" s="189" t="s">
        <v>40</v>
      </c>
      <c r="D9" s="190"/>
      <c r="E9" s="190"/>
      <c r="F9" s="191"/>
      <c r="S9" s="99"/>
      <c r="T9" s="98"/>
    </row>
    <row r="10" spans="2:20" s="64" customFormat="1" ht="12.75">
      <c r="B10" s="64" t="s">
        <v>46</v>
      </c>
      <c r="C10" s="205">
        <v>45320</v>
      </c>
      <c r="D10" s="206"/>
      <c r="E10" s="206"/>
      <c r="F10" s="207"/>
      <c r="S10" s="99"/>
      <c r="T10" s="98"/>
    </row>
    <row r="11" spans="3:20" s="64" customFormat="1" ht="12.75">
      <c r="C11" s="119"/>
      <c r="D11" s="118"/>
      <c r="E11" s="118"/>
      <c r="F11" s="118"/>
      <c r="S11" s="99"/>
      <c r="T11" s="98"/>
    </row>
    <row r="12" spans="2:20" s="64" customFormat="1" ht="24.75" customHeight="1">
      <c r="B12" s="117" t="s">
        <v>6</v>
      </c>
      <c r="C12" s="116">
        <v>1</v>
      </c>
      <c r="D12" s="115">
        <f>IF(C12&gt;0,IF(C12&lt;7,,"&lt;--- Insira valor entre 1 e 6"),"&lt;--- Insira valor entre 1 e 6")</f>
        <v>0</v>
      </c>
      <c r="E12" s="101"/>
      <c r="F12" s="100"/>
      <c r="S12" s="99"/>
      <c r="T12" s="98"/>
    </row>
    <row r="13" spans="2:20" s="64" customFormat="1" ht="12.75">
      <c r="B13" s="109" t="s">
        <v>7</v>
      </c>
      <c r="C13" s="114">
        <v>1</v>
      </c>
      <c r="D13" s="186" t="s">
        <v>8</v>
      </c>
      <c r="E13" s="187"/>
      <c r="F13" s="188"/>
      <c r="S13" s="99"/>
      <c r="T13" s="98"/>
    </row>
    <row r="14" spans="2:20" s="64" customFormat="1" ht="30" customHeight="1">
      <c r="B14" s="109" t="s">
        <v>9</v>
      </c>
      <c r="C14" s="108">
        <v>2</v>
      </c>
      <c r="D14" s="113">
        <f>IF(D15&lt;&gt;0,0,"( X )")</f>
        <v>0</v>
      </c>
      <c r="E14" s="111" t="s">
        <v>10</v>
      </c>
      <c r="F14" s="110"/>
      <c r="S14" s="99"/>
      <c r="T14" s="98"/>
    </row>
    <row r="15" spans="2:20" s="64" customFormat="1" ht="30" customHeight="1">
      <c r="B15" s="109" t="s">
        <v>11</v>
      </c>
      <c r="C15" s="108">
        <v>3</v>
      </c>
      <c r="D15" s="107" t="s">
        <v>58</v>
      </c>
      <c r="E15" s="106" t="s">
        <v>12</v>
      </c>
      <c r="F15" s="105"/>
      <c r="S15" s="99"/>
      <c r="T15" s="98"/>
    </row>
    <row r="16" spans="2:20" s="64" customFormat="1" ht="30" customHeight="1">
      <c r="B16" s="109" t="s">
        <v>13</v>
      </c>
      <c r="C16" s="108">
        <v>4</v>
      </c>
      <c r="D16" s="210" t="s">
        <v>14</v>
      </c>
      <c r="E16" s="211"/>
      <c r="F16" s="212"/>
      <c r="S16" s="99"/>
      <c r="T16" s="98"/>
    </row>
    <row r="17" spans="2:20" s="64" customFormat="1" ht="30" customHeight="1">
      <c r="B17" s="109" t="s">
        <v>15</v>
      </c>
      <c r="C17" s="108">
        <v>5</v>
      </c>
      <c r="D17" s="112">
        <f>IF(D18&lt;&gt;0,0,"( X )")</f>
        <v>0</v>
      </c>
      <c r="E17" s="111" t="s">
        <v>16</v>
      </c>
      <c r="F17" s="110"/>
      <c r="S17" s="99"/>
      <c r="T17" s="98"/>
    </row>
    <row r="18" spans="2:20" s="64" customFormat="1" ht="54.75" customHeight="1">
      <c r="B18" s="109" t="s">
        <v>119</v>
      </c>
      <c r="C18" s="108">
        <v>6</v>
      </c>
      <c r="D18" s="107" t="s">
        <v>58</v>
      </c>
      <c r="E18" s="106" t="s">
        <v>17</v>
      </c>
      <c r="F18" s="105"/>
      <c r="S18" s="99"/>
      <c r="T18" s="98"/>
    </row>
    <row r="19" spans="2:20" s="64" customFormat="1" ht="30" customHeight="1">
      <c r="B19" s="192" t="s">
        <v>295</v>
      </c>
      <c r="C19" s="193"/>
      <c r="D19" s="193"/>
      <c r="E19" s="193"/>
      <c r="F19" s="104">
        <v>0.2</v>
      </c>
      <c r="S19" s="99"/>
      <c r="T19" s="98"/>
    </row>
    <row r="20" spans="2:20" s="64" customFormat="1" ht="17.25" customHeight="1">
      <c r="B20" s="194" t="s">
        <v>105</v>
      </c>
      <c r="C20" s="195"/>
      <c r="D20" s="195"/>
      <c r="E20" s="195"/>
      <c r="F20" s="103">
        <v>0.03</v>
      </c>
      <c r="S20" s="99"/>
      <c r="T20" s="98"/>
    </row>
    <row r="21" spans="2:20" s="64" customFormat="1" ht="12.75">
      <c r="B21" s="102"/>
      <c r="C21" s="101"/>
      <c r="D21" s="101"/>
      <c r="E21" s="101"/>
      <c r="F21" s="100"/>
      <c r="S21" s="99"/>
      <c r="T21" s="98"/>
    </row>
    <row r="22" spans="2:10" ht="15.75" customHeight="1">
      <c r="B22" s="50"/>
      <c r="C22" s="213" t="s">
        <v>18</v>
      </c>
      <c r="D22" s="213"/>
      <c r="E22" s="213"/>
      <c r="H22" s="72" t="s">
        <v>62</v>
      </c>
      <c r="I22" s="77">
        <f>F24</f>
        <v>0.046</v>
      </c>
      <c r="J22" s="72"/>
    </row>
    <row r="23" spans="2:20" s="90" customFormat="1" ht="31.5">
      <c r="B23" s="97" t="s">
        <v>19</v>
      </c>
      <c r="C23" s="96" t="s">
        <v>20</v>
      </c>
      <c r="D23" s="96" t="s">
        <v>21</v>
      </c>
      <c r="E23" s="96" t="s">
        <v>22</v>
      </c>
      <c r="F23" s="95" t="s">
        <v>23</v>
      </c>
      <c r="H23" s="93" t="s">
        <v>63</v>
      </c>
      <c r="I23" s="94">
        <f>F25</f>
        <v>0.0074</v>
      </c>
      <c r="J23" s="93"/>
      <c r="S23" s="92"/>
      <c r="T23" s="91"/>
    </row>
    <row r="24" spans="2:19" ht="15.75">
      <c r="B24" s="79" t="s">
        <v>24</v>
      </c>
      <c r="C24" s="89">
        <v>0.038</v>
      </c>
      <c r="D24" s="88">
        <v>0.0401</v>
      </c>
      <c r="E24" s="87">
        <v>0.0467</v>
      </c>
      <c r="F24" s="80">
        <v>0.046</v>
      </c>
      <c r="G24" s="75">
        <f>IF(F24=0,"",IF(F24&lt;C24,"Atenção, observar os intervalos!",IF(F24&gt;E24,"Atenção, observar os intervalos!","")))</f>
      </c>
      <c r="H24" s="72" t="s">
        <v>64</v>
      </c>
      <c r="I24" s="77">
        <f>I23</f>
        <v>0.0074</v>
      </c>
      <c r="J24" s="72"/>
      <c r="R24" s="48"/>
      <c r="S24" s="48"/>
    </row>
    <row r="25" spans="2:19" ht="15.75">
      <c r="B25" s="79" t="s">
        <v>25</v>
      </c>
      <c r="C25" s="86">
        <v>0.0032</v>
      </c>
      <c r="D25" s="85">
        <v>0.004</v>
      </c>
      <c r="E25" s="84">
        <v>0.0074</v>
      </c>
      <c r="F25" s="80">
        <v>0.0074</v>
      </c>
      <c r="G25" s="75">
        <f>IF(F25=0,"",IF(F25&lt;C25,"Atenção, observar os intervalos!",IF(F25&gt;E25,"Atenção, observar os intervalos!","")))</f>
      </c>
      <c r="H25" s="72" t="s">
        <v>65</v>
      </c>
      <c r="I25" s="77">
        <f aca="true" t="shared" si="0" ref="I25:I30">F26</f>
        <v>0.0097</v>
      </c>
      <c r="J25" s="72"/>
      <c r="R25" s="48"/>
      <c r="S25" s="48"/>
    </row>
    <row r="26" spans="2:19" ht="15.75">
      <c r="B26" s="79" t="s">
        <v>26</v>
      </c>
      <c r="C26" s="86">
        <v>0.005</v>
      </c>
      <c r="D26" s="85">
        <v>0.0056</v>
      </c>
      <c r="E26" s="84">
        <v>0.0097</v>
      </c>
      <c r="F26" s="80">
        <v>0.0097</v>
      </c>
      <c r="G26" s="75">
        <f>IF(F26=0,"",IF(F26&lt;C26,"Atenção, observar os intervalos!",IF(F26&gt;E26,"Atenção, observar os intervalos!","")))</f>
      </c>
      <c r="H26" s="72" t="s">
        <v>66</v>
      </c>
      <c r="I26" s="77">
        <f t="shared" si="0"/>
        <v>0.0121</v>
      </c>
      <c r="J26" s="65"/>
      <c r="R26" s="48"/>
      <c r="S26" s="48"/>
    </row>
    <row r="27" spans="2:19" ht="15.75">
      <c r="B27" s="79" t="s">
        <v>27</v>
      </c>
      <c r="C27" s="86">
        <v>0.0102</v>
      </c>
      <c r="D27" s="85">
        <v>0.0111</v>
      </c>
      <c r="E27" s="84">
        <v>0.0121</v>
      </c>
      <c r="F27" s="80">
        <v>0.0121</v>
      </c>
      <c r="G27" s="75">
        <f>IF(F27=0,"",IF(F27&lt;C27,"Atenção, observar os intervalos!",IF(F27&gt;E27,"Atenção, observar os intervalos!","")))</f>
      </c>
      <c r="H27" s="72" t="s">
        <v>67</v>
      </c>
      <c r="I27" s="77">
        <f t="shared" si="0"/>
        <v>0.0771</v>
      </c>
      <c r="J27" s="65"/>
      <c r="R27" s="48"/>
      <c r="S27" s="48"/>
    </row>
    <row r="28" spans="2:19" ht="15.75">
      <c r="B28" s="79" t="s">
        <v>28</v>
      </c>
      <c r="C28" s="83">
        <v>0.0664</v>
      </c>
      <c r="D28" s="82">
        <v>0.073</v>
      </c>
      <c r="E28" s="81">
        <v>0.0869</v>
      </c>
      <c r="F28" s="80">
        <v>0.0771</v>
      </c>
      <c r="G28" s="75">
        <f>IF(F28=0,"",IF(F28&lt;C28,"Atenção, observar os intervalos!",IF(F28&gt;E28,"Atenção, observar os intervalos!","")))</f>
      </c>
      <c r="H28" s="72" t="s">
        <v>68</v>
      </c>
      <c r="I28" s="77">
        <f t="shared" si="0"/>
        <v>0.0365</v>
      </c>
      <c r="J28" s="72"/>
      <c r="R28" s="48"/>
      <c r="S28" s="48"/>
    </row>
    <row r="29" spans="2:19" ht="15.75">
      <c r="B29" s="214" t="s">
        <v>29</v>
      </c>
      <c r="C29" s="215"/>
      <c r="D29" s="215"/>
      <c r="E29" s="216"/>
      <c r="F29" s="78">
        <v>0.0365</v>
      </c>
      <c r="G29" s="75"/>
      <c r="H29" s="72" t="s">
        <v>69</v>
      </c>
      <c r="I29" s="77">
        <f t="shared" si="0"/>
        <v>0.006</v>
      </c>
      <c r="J29" s="72"/>
      <c r="R29" s="48"/>
      <c r="S29" s="48"/>
    </row>
    <row r="30" spans="2:19" ht="15.75">
      <c r="B30" s="217" t="s">
        <v>30</v>
      </c>
      <c r="C30" s="218"/>
      <c r="D30" s="218"/>
      <c r="E30" s="219"/>
      <c r="F30" s="78">
        <f>F19*F20</f>
        <v>0.006</v>
      </c>
      <c r="G30" s="75"/>
      <c r="H30" s="72" t="s">
        <v>70</v>
      </c>
      <c r="I30" s="77">
        <f t="shared" si="0"/>
        <v>0.045</v>
      </c>
      <c r="J30" s="72"/>
      <c r="R30" s="48"/>
      <c r="S30" s="48"/>
    </row>
    <row r="31" spans="2:19" ht="16.5" thickBot="1">
      <c r="B31" s="196" t="s">
        <v>31</v>
      </c>
      <c r="C31" s="197"/>
      <c r="D31" s="197"/>
      <c r="E31" s="197"/>
      <c r="F31" s="76">
        <v>0.045</v>
      </c>
      <c r="G31" s="75"/>
      <c r="H31" s="72"/>
      <c r="I31" s="71"/>
      <c r="J31" s="71"/>
      <c r="K31" s="70"/>
      <c r="L31" s="69"/>
      <c r="M31" s="74"/>
      <c r="N31" s="74"/>
      <c r="O31" s="73"/>
      <c r="R31" s="48"/>
      <c r="S31" s="48"/>
    </row>
    <row r="32" spans="8:18" ht="12.75">
      <c r="H32" s="72"/>
      <c r="I32" s="71"/>
      <c r="J32" s="71"/>
      <c r="K32" s="70"/>
      <c r="L32" s="69"/>
      <c r="M32" s="69"/>
      <c r="N32" s="69"/>
      <c r="R32" s="49"/>
    </row>
    <row r="33" spans="2:19" ht="15.75">
      <c r="B33" s="220" t="s">
        <v>32</v>
      </c>
      <c r="C33" s="220"/>
      <c r="D33" s="220"/>
      <c r="E33" s="220"/>
      <c r="F33" s="68">
        <f>(((1+I22+I24+I25)*(1+I26)*(1+I27))/(1-I28-I29))-1</f>
        <v>0.2103606231028723</v>
      </c>
      <c r="G33" s="67"/>
      <c r="H33" s="65" t="s">
        <v>59</v>
      </c>
      <c r="I33" s="65" t="s">
        <v>60</v>
      </c>
      <c r="J33" s="65" t="s">
        <v>61</v>
      </c>
      <c r="R33" s="48"/>
      <c r="S33" s="48"/>
    </row>
    <row r="34" spans="2:19" ht="16.5" thickBot="1">
      <c r="B34" s="202" t="s">
        <v>33</v>
      </c>
      <c r="C34" s="203"/>
      <c r="D34" s="203"/>
      <c r="E34" s="203"/>
      <c r="F34" s="66">
        <f>ROUND(((1+I22+I24+I25)*(1+I26)*(1+I27))/(1-I28-I29-I30),4)-1</f>
        <v>0.27</v>
      </c>
      <c r="G34" s="61"/>
      <c r="H34" s="65">
        <v>0.2034</v>
      </c>
      <c r="I34" s="65">
        <v>0.2212</v>
      </c>
      <c r="J34" s="65">
        <v>0.25</v>
      </c>
      <c r="R34" s="48"/>
      <c r="S34" s="48"/>
    </row>
    <row r="36" spans="2:6" ht="48" customHeight="1">
      <c r="B36" s="204" t="s">
        <v>34</v>
      </c>
      <c r="C36" s="204"/>
      <c r="D36" s="204"/>
      <c r="E36" s="204"/>
      <c r="F36" s="204"/>
    </row>
    <row r="38" spans="2:6" ht="12.75">
      <c r="B38" s="208" t="s">
        <v>35</v>
      </c>
      <c r="C38" s="208"/>
      <c r="D38" s="208"/>
      <c r="E38" s="208"/>
      <c r="F38" s="208"/>
    </row>
    <row r="39" spans="2:6" ht="12.75">
      <c r="B39" s="209" t="s">
        <v>36</v>
      </c>
      <c r="C39" s="209"/>
      <c r="D39" s="209"/>
      <c r="E39" s="209"/>
      <c r="F39" s="209"/>
    </row>
    <row r="40" spans="2:20" ht="15.75">
      <c r="B40" s="63" t="s">
        <v>104</v>
      </c>
      <c r="C40" s="61"/>
      <c r="D40" s="61"/>
      <c r="E40" s="61"/>
      <c r="F40" s="61"/>
      <c r="M40" s="63"/>
      <c r="P40" s="62"/>
      <c r="Q40" s="50"/>
      <c r="T40" s="47"/>
    </row>
    <row r="41" spans="2:17" ht="15.75">
      <c r="B41" s="60" t="s">
        <v>103</v>
      </c>
      <c r="C41" s="61"/>
      <c r="D41" s="61"/>
      <c r="E41" s="61"/>
      <c r="F41" s="61"/>
      <c r="M41" s="60"/>
      <c r="Q41" s="50"/>
    </row>
    <row r="42" spans="2:17" ht="12.75" customHeight="1">
      <c r="B42" s="60"/>
      <c r="C42" s="61"/>
      <c r="D42" s="61"/>
      <c r="E42" s="61"/>
      <c r="F42" s="61"/>
      <c r="M42" s="60"/>
      <c r="Q42" s="50"/>
    </row>
    <row r="43" spans="2:17" ht="12.75" customHeight="1">
      <c r="B43" s="60"/>
      <c r="C43" s="61"/>
      <c r="D43" s="61"/>
      <c r="E43" s="61"/>
      <c r="F43" s="61"/>
      <c r="M43" s="60"/>
      <c r="Q43" s="50"/>
    </row>
    <row r="44" ht="12.75" customHeight="1">
      <c r="F44" s="59"/>
    </row>
    <row r="45" ht="12.75" customHeight="1">
      <c r="B45" s="58"/>
    </row>
    <row r="46" spans="2:4" ht="12.75">
      <c r="B46" s="54" t="s">
        <v>92</v>
      </c>
      <c r="C46" s="57" t="s">
        <v>101</v>
      </c>
      <c r="D46" s="57"/>
    </row>
    <row r="47" spans="2:4" ht="12.75">
      <c r="B47" s="52" t="s">
        <v>94</v>
      </c>
      <c r="C47" s="51" t="s">
        <v>101</v>
      </c>
      <c r="D47" s="51"/>
    </row>
    <row r="48" spans="2:4" ht="12.75">
      <c r="B48" s="56"/>
      <c r="C48" s="56"/>
      <c r="D48" s="56"/>
    </row>
    <row r="49" spans="2:4" ht="12.75">
      <c r="B49" s="56"/>
      <c r="C49" s="56"/>
      <c r="D49" s="56"/>
    </row>
    <row r="51" spans="2:4" ht="12.75">
      <c r="B51" s="55"/>
      <c r="C51" s="55"/>
      <c r="D51" s="55"/>
    </row>
    <row r="52" spans="2:4" ht="12.75">
      <c r="B52" s="54" t="s">
        <v>102</v>
      </c>
      <c r="C52" s="53" t="s">
        <v>101</v>
      </c>
      <c r="D52" s="53"/>
    </row>
    <row r="53" spans="2:4" ht="12.75">
      <c r="B53" s="52" t="s">
        <v>37</v>
      </c>
      <c r="C53" s="51" t="s">
        <v>101</v>
      </c>
      <c r="D53" s="51"/>
    </row>
  </sheetData>
  <sheetProtection/>
  <mergeCells count="22">
    <mergeCell ref="B34:E34"/>
    <mergeCell ref="B36:F36"/>
    <mergeCell ref="C10:F10"/>
    <mergeCell ref="B38:F38"/>
    <mergeCell ref="B39:F39"/>
    <mergeCell ref="D16:F16"/>
    <mergeCell ref="C22:E22"/>
    <mergeCell ref="B29:E29"/>
    <mergeCell ref="B30:E30"/>
    <mergeCell ref="B33:E33"/>
    <mergeCell ref="B2:F2"/>
    <mergeCell ref="C3:F3"/>
    <mergeCell ref="C5:F5"/>
    <mergeCell ref="C6:F6"/>
    <mergeCell ref="C7:F7"/>
    <mergeCell ref="C9:F9"/>
    <mergeCell ref="D13:F13"/>
    <mergeCell ref="C8:F8"/>
    <mergeCell ref="B19:E19"/>
    <mergeCell ref="B20:E20"/>
    <mergeCell ref="C4:F4"/>
    <mergeCell ref="B31:E31"/>
  </mergeCells>
  <conditionalFormatting sqref="B13:C18">
    <cfRule type="expression" priority="12" dxfId="10" stopIfTrue="1">
      <formula>$C$12=0</formula>
    </cfRule>
    <cfRule type="expression" priority="13" dxfId="10" stopIfTrue="1">
      <formula>$C$12&gt;6</formula>
    </cfRule>
    <cfRule type="expression" priority="14" dxfId="19" stopIfTrue="1">
      <formula>$C13&lt;&gt;$C$12</formula>
    </cfRule>
  </conditionalFormatting>
  <conditionalFormatting sqref="E14">
    <cfRule type="expression" priority="11" dxfId="10" stopIfTrue="1">
      <formula>$D$15&lt;&gt;0</formula>
    </cfRule>
  </conditionalFormatting>
  <conditionalFormatting sqref="E15">
    <cfRule type="expression" priority="10" dxfId="15" stopIfTrue="1">
      <formula>$D$15&lt;&gt;0</formula>
    </cfRule>
  </conditionalFormatting>
  <conditionalFormatting sqref="E17 B33:F33">
    <cfRule type="expression" priority="9" dxfId="10" stopIfTrue="1">
      <formula>$D$18&lt;&gt;0</formula>
    </cfRule>
  </conditionalFormatting>
  <conditionalFormatting sqref="E18">
    <cfRule type="expression" priority="8" dxfId="15" stopIfTrue="1">
      <formula>$D$18&lt;&gt;0</formula>
    </cfRule>
  </conditionalFormatting>
  <conditionalFormatting sqref="B34:F34">
    <cfRule type="expression" priority="7" dxfId="22" stopIfTrue="1">
      <formula>$D$18&lt;&gt;0</formula>
    </cfRule>
  </conditionalFormatting>
  <conditionalFormatting sqref="B39:F39 C40:F43">
    <cfRule type="expression" priority="6" dxfId="10" stopIfTrue="1">
      <formula>$D$18&lt;&gt;0</formula>
    </cfRule>
  </conditionalFormatting>
  <conditionalFormatting sqref="F31">
    <cfRule type="expression" priority="5" dxfId="23" stopIfTrue="1">
      <formula>$D$18&lt;&gt;0</formula>
    </cfRule>
  </conditionalFormatting>
  <conditionalFormatting sqref="B31:E31">
    <cfRule type="expression" priority="4" dxfId="24" stopIfTrue="1">
      <formula>$D$18&lt;&gt;0</formula>
    </cfRule>
  </conditionalFormatting>
  <conditionalFormatting sqref="B38:F38">
    <cfRule type="expression" priority="3" dxfId="10" stopIfTrue="1">
      <formula>$D$18&lt;&gt;0</formula>
    </cfRule>
  </conditionalFormatting>
  <conditionalFormatting sqref="F24:F28">
    <cfRule type="cellIs" priority="1" dxfId="9" operator="between" stopIfTrue="1">
      <formula>$C24</formula>
      <formula>$E24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B4">
      <selection activeCell="H26" sqref="H26"/>
    </sheetView>
  </sheetViews>
  <sheetFormatPr defaultColWidth="9.140625" defaultRowHeight="12.75"/>
  <cols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7" width="11.7109375" style="0" customWidth="1"/>
    <col min="8" max="8" width="13.140625" style="0" customWidth="1"/>
  </cols>
  <sheetData>
    <row r="1" ht="37.5" customHeight="1">
      <c r="A1" s="11" t="s">
        <v>42</v>
      </c>
    </row>
    <row r="2" spans="1:9" ht="12.75" customHeight="1">
      <c r="A2" s="231" t="s">
        <v>71</v>
      </c>
      <c r="B2" s="231"/>
      <c r="C2" s="231"/>
      <c r="D2" s="231"/>
      <c r="E2" s="231"/>
      <c r="F2" s="231"/>
      <c r="G2" s="231"/>
      <c r="H2" s="231"/>
      <c r="I2" s="2"/>
    </row>
    <row r="3" spans="1:8" ht="15" customHeight="1">
      <c r="A3" s="231"/>
      <c r="B3" s="231"/>
      <c r="C3" s="231"/>
      <c r="D3" s="231"/>
      <c r="E3" s="231"/>
      <c r="F3" s="231"/>
      <c r="G3" s="231"/>
      <c r="H3" s="231"/>
    </row>
    <row r="4" spans="1:8" ht="12.75" customHeight="1">
      <c r="A4" s="15"/>
      <c r="B4" s="15"/>
      <c r="C4" s="15"/>
      <c r="D4" s="15"/>
      <c r="E4" s="15"/>
      <c r="F4" s="15"/>
      <c r="G4" s="15"/>
      <c r="H4" s="15"/>
    </row>
    <row r="5" spans="1:8" ht="12.75" customHeight="1">
      <c r="A5" s="15"/>
      <c r="B5" s="15"/>
      <c r="C5" s="15"/>
      <c r="D5" s="15"/>
      <c r="E5" s="15"/>
      <c r="F5" s="15"/>
      <c r="G5" s="15"/>
      <c r="H5" s="15"/>
    </row>
    <row r="6" spans="1:8" ht="12.75" customHeight="1">
      <c r="A6" s="15"/>
      <c r="B6" s="15"/>
      <c r="C6" s="15"/>
      <c r="D6" s="15"/>
      <c r="E6" s="15"/>
      <c r="F6" s="15"/>
      <c r="G6" s="15"/>
      <c r="H6" s="15"/>
    </row>
    <row r="7" spans="1:8" ht="12.75" customHeight="1">
      <c r="A7" s="15"/>
      <c r="B7" s="15"/>
      <c r="C7" s="15"/>
      <c r="D7" s="15"/>
      <c r="E7" s="15"/>
      <c r="F7" s="15"/>
      <c r="G7" s="15"/>
      <c r="H7" s="15"/>
    </row>
    <row r="8" spans="1:7" ht="15.75" customHeight="1">
      <c r="A8" s="230" t="str">
        <f>'P. BDI'!B3</f>
        <v>Edital :</v>
      </c>
      <c r="B8" s="230"/>
      <c r="C8" s="21" t="str">
        <f>'P. BDI'!C3:F3</f>
        <v>TP-xxx</v>
      </c>
      <c r="D8" s="230" t="str">
        <f>CRON!D5</f>
        <v>Área Total:</v>
      </c>
      <c r="E8" s="230"/>
      <c r="F8" s="232">
        <f>Orçamento!F5</f>
        <v>240</v>
      </c>
      <c r="G8" s="233"/>
    </row>
    <row r="9" spans="1:9" ht="12.75">
      <c r="A9" s="230" t="str">
        <f>'P. BDI'!B4</f>
        <v>N° Contrato de Repasse:</v>
      </c>
      <c r="B9" s="230"/>
      <c r="C9" s="21"/>
      <c r="D9" s="230" t="s">
        <v>73</v>
      </c>
      <c r="E9" s="230"/>
      <c r="F9" s="228">
        <f>Orçamento!H86</f>
        <v>158611.81999999998</v>
      </c>
      <c r="G9" s="229"/>
      <c r="I9" s="12"/>
    </row>
    <row r="10" spans="1:8" ht="12.75">
      <c r="A10" s="230" t="str">
        <f>'P. BDI'!B5</f>
        <v>Tomador: </v>
      </c>
      <c r="B10" s="230"/>
      <c r="C10" s="21" t="str">
        <f>'P. BDI'!C5:F5</f>
        <v>Prefeitura Municipal de Dois Vizinhos - PR</v>
      </c>
      <c r="D10" s="230" t="s">
        <v>56</v>
      </c>
      <c r="E10" s="230"/>
      <c r="F10" s="228">
        <f>F9/F8</f>
        <v>660.8825833333333</v>
      </c>
      <c r="G10" s="229"/>
      <c r="H10" s="5"/>
    </row>
    <row r="11" spans="1:8" ht="51" customHeight="1">
      <c r="A11" s="230" t="str">
        <f>'P. BDI'!B6</f>
        <v>Empreendimento: </v>
      </c>
      <c r="B11" s="230"/>
      <c r="C11" s="137" t="str">
        <f>'P. BDI'!C6:F6</f>
        <v>EXECUÇÃO DE FECHAMENTO EM ALVENARIA, EXECUÇÃO DE PISO DE CONCRETO, ESQUADRIAS E INSTALAÇÕES ELETRICAS E HIDROSSANITARIO EM BARRACÃO PRÉ-MOLDADO</v>
      </c>
      <c r="D11" s="14"/>
      <c r="E11" s="5"/>
      <c r="F11" s="5"/>
      <c r="G11" s="5"/>
      <c r="H11" s="5"/>
    </row>
    <row r="12" spans="1:8" ht="26.25" customHeight="1">
      <c r="A12" s="230" t="str">
        <f>'P. BDI'!B7</f>
        <v>Local da Obra:</v>
      </c>
      <c r="B12" s="230"/>
      <c r="C12" s="137" t="str">
        <f>'P. BDI'!C7:F7</f>
        <v>Estrada São Pedro dos Poloneses – Comunidade Rural Nossa Senhora Das Graças </v>
      </c>
      <c r="D12" s="14"/>
      <c r="E12" s="5"/>
      <c r="F12" s="5"/>
      <c r="G12" s="5"/>
      <c r="H12" s="5"/>
    </row>
    <row r="13" spans="1:8" ht="12.75">
      <c r="A13" s="230" t="str">
        <f>'P. BDI'!B8</f>
        <v>Empresa Prop.:</v>
      </c>
      <c r="B13" s="230"/>
      <c r="C13" s="21" t="str">
        <f>'P. BDI'!C8:F8</f>
        <v>xxxxxxxxxxxxxx</v>
      </c>
      <c r="D13" s="14"/>
      <c r="E13" s="5"/>
      <c r="F13" s="5"/>
      <c r="G13" s="5"/>
      <c r="H13" s="5"/>
    </row>
    <row r="14" spans="1:8" ht="12.75">
      <c r="A14" s="230" t="str">
        <f>'P. BDI'!B9</f>
        <v>CNPJ:</v>
      </c>
      <c r="B14" s="230"/>
      <c r="C14" s="21" t="str">
        <f>'P. BDI'!C9:F9</f>
        <v>xxxxxxxxxxxxxx</v>
      </c>
      <c r="D14" s="14"/>
      <c r="E14" s="14"/>
      <c r="F14" s="16"/>
      <c r="G14" s="13"/>
      <c r="H14" s="13"/>
    </row>
    <row r="15" spans="1:8" ht="12.75">
      <c r="A15" s="6"/>
      <c r="B15" s="4"/>
      <c r="C15" s="3"/>
      <c r="D15" s="5"/>
      <c r="E15" s="5"/>
      <c r="F15" s="5"/>
      <c r="G15" s="5"/>
      <c r="H15" s="5"/>
    </row>
    <row r="16" spans="1:8" ht="12.75">
      <c r="A16" s="6"/>
      <c r="B16" s="4"/>
      <c r="C16" s="3"/>
      <c r="D16" s="5"/>
      <c r="E16" s="5"/>
      <c r="F16" s="5"/>
      <c r="G16" s="5"/>
      <c r="H16" s="5"/>
    </row>
    <row r="17" spans="1:8" ht="12.75">
      <c r="A17" s="6"/>
      <c r="B17" s="4"/>
      <c r="C17" s="3"/>
      <c r="D17" s="5"/>
      <c r="E17" s="5"/>
      <c r="F17" s="5"/>
      <c r="G17" s="5"/>
      <c r="H17" s="5"/>
    </row>
    <row r="18" spans="1:8" ht="12.75">
      <c r="A18" s="6"/>
      <c r="B18" s="4"/>
      <c r="C18" s="3"/>
      <c r="D18" s="5"/>
      <c r="E18" s="5"/>
      <c r="F18" s="5"/>
      <c r="G18" s="5"/>
      <c r="H18" s="5"/>
    </row>
    <row r="19" spans="1:8" ht="12.75">
      <c r="A19" s="6"/>
      <c r="B19" s="4"/>
      <c r="C19" s="3"/>
      <c r="D19" s="5"/>
      <c r="E19" s="5"/>
      <c r="F19" s="5"/>
      <c r="G19" s="5"/>
      <c r="H19" s="5"/>
    </row>
    <row r="20" spans="1:8" ht="12.75">
      <c r="A20" s="6"/>
      <c r="B20" s="4"/>
      <c r="C20" s="3"/>
      <c r="D20" s="5"/>
      <c r="E20" s="5"/>
      <c r="F20" s="5"/>
      <c r="G20" s="5"/>
      <c r="H20" s="5"/>
    </row>
    <row r="21" spans="1:8" ht="12.75">
      <c r="A21" s="6"/>
      <c r="B21" s="4"/>
      <c r="C21" s="3"/>
      <c r="D21" s="5"/>
      <c r="E21" s="5"/>
      <c r="F21" s="5"/>
      <c r="G21" s="5"/>
      <c r="H21" s="5"/>
    </row>
    <row r="22" spans="1:8" ht="12.75">
      <c r="A22" s="6"/>
      <c r="B22" s="4"/>
      <c r="C22" s="3"/>
      <c r="D22" s="5"/>
      <c r="E22" s="5"/>
      <c r="F22" s="5"/>
      <c r="G22" s="5"/>
      <c r="H22" s="5"/>
    </row>
    <row r="23" spans="2:8" ht="12.75">
      <c r="B23" s="19" t="s">
        <v>47</v>
      </c>
      <c r="C23" s="19" t="s">
        <v>72</v>
      </c>
      <c r="D23" s="223" t="s">
        <v>75</v>
      </c>
      <c r="E23" s="223"/>
      <c r="F23" s="223" t="s">
        <v>74</v>
      </c>
      <c r="G23" s="223"/>
      <c r="H23" s="19" t="s">
        <v>76</v>
      </c>
    </row>
    <row r="24" spans="2:8" ht="12.75">
      <c r="B24" s="38">
        <f>Orçamento!A18</f>
        <v>1</v>
      </c>
      <c r="C24" s="28" t="str">
        <f>Orçamento!C18</f>
        <v>SERVIÇOS PRELIMINARES</v>
      </c>
      <c r="D24" s="225">
        <f>F24/$F$28</f>
        <v>0.005004355917484587</v>
      </c>
      <c r="E24" s="225"/>
      <c r="F24" s="226">
        <f>Orçamento!H18</f>
        <v>793.75</v>
      </c>
      <c r="G24" s="226"/>
      <c r="H24" s="44">
        <f>F24</f>
        <v>793.75</v>
      </c>
    </row>
    <row r="25" spans="2:8" ht="12.75">
      <c r="B25" s="40">
        <f>Orçamento!A20</f>
        <v>2</v>
      </c>
      <c r="C25" s="27" t="str">
        <f>Orçamento!C20</f>
        <v>PISOS, ESTRUTURAS, FECHAMENTO E DEMAIS SERVIÇOS </v>
      </c>
      <c r="D25" s="225">
        <f>F25/$F$28</f>
        <v>0.9949956440825154</v>
      </c>
      <c r="E25" s="225"/>
      <c r="F25" s="227">
        <f>Orçamento!H20</f>
        <v>157818.06999999998</v>
      </c>
      <c r="G25" s="227"/>
      <c r="H25" s="44">
        <f>F25</f>
        <v>157818.06999999998</v>
      </c>
    </row>
    <row r="26" spans="2:8" ht="12.75">
      <c r="B26" s="40"/>
      <c r="C26" s="27"/>
      <c r="D26" s="225"/>
      <c r="E26" s="225"/>
      <c r="F26" s="227"/>
      <c r="G26" s="227"/>
      <c r="H26" s="44"/>
    </row>
    <row r="27" spans="2:8" ht="12.75">
      <c r="B27" s="40"/>
      <c r="C27" s="27"/>
      <c r="D27" s="225"/>
      <c r="E27" s="225"/>
      <c r="F27" s="227"/>
      <c r="G27" s="227"/>
      <c r="H27" s="44"/>
    </row>
    <row r="28" spans="2:8" ht="12.75">
      <c r="B28" s="221" t="s">
        <v>77</v>
      </c>
      <c r="C28" s="221"/>
      <c r="D28" s="224">
        <f>SUM(D24:E27)</f>
        <v>1</v>
      </c>
      <c r="E28" s="223"/>
      <c r="F28" s="222">
        <f>SUM(F24:G27)</f>
        <v>158611.81999999998</v>
      </c>
      <c r="G28" s="223"/>
      <c r="H28" s="20"/>
    </row>
    <row r="34" ht="13.5" customHeight="1"/>
    <row r="36" spans="3:6" ht="12.75">
      <c r="C36" s="23"/>
      <c r="D36" s="9" t="s">
        <v>92</v>
      </c>
      <c r="E36" s="24" t="str">
        <f>'P. BDI'!C46</f>
        <v>.</v>
      </c>
      <c r="F36" s="26"/>
    </row>
    <row r="37" spans="3:5" ht="12.75">
      <c r="C37" s="23"/>
      <c r="D37" s="25" t="s">
        <v>94</v>
      </c>
      <c r="E37" s="23" t="str">
        <f>'P. BDI'!C47</f>
        <v>.</v>
      </c>
    </row>
    <row r="38" spans="3:5" ht="12.75">
      <c r="C38" s="22"/>
      <c r="D38" s="10"/>
      <c r="E38" s="22"/>
    </row>
    <row r="39" spans="3:5" ht="12.75">
      <c r="C39" s="22"/>
      <c r="D39" s="10"/>
      <c r="E39" s="22"/>
    </row>
    <row r="40" spans="3:5" ht="12.75">
      <c r="C40" s="22"/>
      <c r="D40" s="10"/>
      <c r="E40" s="22"/>
    </row>
    <row r="41" spans="3:5" ht="12.75">
      <c r="C41" s="22"/>
      <c r="D41" s="10"/>
      <c r="E41" s="22"/>
    </row>
    <row r="42" spans="3:5" ht="12.75">
      <c r="C42" s="22"/>
      <c r="D42" s="10"/>
      <c r="E42" s="22"/>
    </row>
    <row r="43" spans="3:5" ht="12.75">
      <c r="C43" s="7"/>
      <c r="D43" s="8"/>
      <c r="E43" s="7"/>
    </row>
    <row r="44" spans="3:5" ht="12.75">
      <c r="C44" s="7"/>
      <c r="D44" s="7"/>
      <c r="E44" s="7"/>
    </row>
    <row r="45" spans="3:6" ht="12.75">
      <c r="C45" s="23"/>
      <c r="D45" s="9" t="s">
        <v>93</v>
      </c>
      <c r="E45" s="24" t="str">
        <f>'P. BDI'!C52</f>
        <v>.</v>
      </c>
      <c r="F45" s="26"/>
    </row>
    <row r="46" spans="3:5" ht="12.75">
      <c r="C46" s="23"/>
      <c r="D46" s="25" t="s">
        <v>37</v>
      </c>
      <c r="E46" s="23" t="str">
        <f>'P. BDI'!C53</f>
        <v>.</v>
      </c>
    </row>
  </sheetData>
  <sheetProtection/>
  <mergeCells count="27">
    <mergeCell ref="F25:G25"/>
    <mergeCell ref="D23:E23"/>
    <mergeCell ref="D10:E10"/>
    <mergeCell ref="A14:B14"/>
    <mergeCell ref="F10:G10"/>
    <mergeCell ref="A13:B13"/>
    <mergeCell ref="A12:B12"/>
    <mergeCell ref="A10:B10"/>
    <mergeCell ref="F23:G23"/>
    <mergeCell ref="F9:G9"/>
    <mergeCell ref="A11:B11"/>
    <mergeCell ref="A2:H3"/>
    <mergeCell ref="A8:B8"/>
    <mergeCell ref="D8:E8"/>
    <mergeCell ref="F8:G8"/>
    <mergeCell ref="A9:B9"/>
    <mergeCell ref="D9:E9"/>
    <mergeCell ref="B28:C28"/>
    <mergeCell ref="F28:G28"/>
    <mergeCell ref="D28:E28"/>
    <mergeCell ref="D27:E27"/>
    <mergeCell ref="F24:G24"/>
    <mergeCell ref="F27:G27"/>
    <mergeCell ref="D26:E26"/>
    <mergeCell ref="F26:G26"/>
    <mergeCell ref="D24:E24"/>
    <mergeCell ref="D25:E25"/>
  </mergeCells>
  <conditionalFormatting sqref="C24 C26:C27">
    <cfRule type="expression" priority="4" dxfId="25" stopIfTrue="1">
      <formula>$J24=1</formula>
    </cfRule>
    <cfRule type="expression" priority="5" dxfId="26" stopIfTrue="1">
      <formula>$K24=2</formula>
    </cfRule>
    <cfRule type="expression" priority="6" dxfId="27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A8:C8 D8:G9 A10:C14 A9:B9 D10:E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8"/>
  <sheetViews>
    <sheetView view="pageBreakPreview" zoomScaleSheetLayoutView="100" zoomScalePageLayoutView="0" workbookViewId="0" topLeftCell="A1">
      <selection activeCell="O79" sqref="O79"/>
    </sheetView>
  </sheetViews>
  <sheetFormatPr defaultColWidth="9.140625" defaultRowHeight="12.75"/>
  <cols>
    <col min="1" max="1" width="9.140625" style="185" customWidth="1"/>
    <col min="2" max="2" width="14.57421875" style="0" customWidth="1"/>
    <col min="3" max="3" width="54.140625" style="0" customWidth="1"/>
    <col min="4" max="4" width="6.28125" style="155" customWidth="1"/>
    <col min="5" max="5" width="10.28125" style="166" customWidth="1"/>
    <col min="6" max="6" width="10.7109375" style="0" bestFit="1" customWidth="1"/>
    <col min="7" max="7" width="11.7109375" style="0" customWidth="1"/>
    <col min="8" max="8" width="13.140625" style="0" customWidth="1"/>
    <col min="17" max="17" width="10.140625" style="0" bestFit="1" customWidth="1"/>
  </cols>
  <sheetData>
    <row r="1" ht="37.5" customHeight="1">
      <c r="A1" s="176" t="s">
        <v>42</v>
      </c>
    </row>
    <row r="2" spans="1:8" ht="12.75" customHeight="1">
      <c r="A2" s="231" t="s">
        <v>44</v>
      </c>
      <c r="B2" s="231"/>
      <c r="C2" s="231"/>
      <c r="D2" s="231"/>
      <c r="E2" s="231"/>
      <c r="F2" s="231"/>
      <c r="G2" s="231"/>
      <c r="H2" s="231"/>
    </row>
    <row r="3" spans="1:8" ht="15" customHeight="1">
      <c r="A3" s="231"/>
      <c r="B3" s="231"/>
      <c r="C3" s="231"/>
      <c r="D3" s="231"/>
      <c r="E3" s="231"/>
      <c r="F3" s="231"/>
      <c r="G3" s="231"/>
      <c r="H3" s="231"/>
    </row>
    <row r="4" spans="1:8" ht="12.75" customHeight="1">
      <c r="A4" s="177"/>
      <c r="B4" s="15"/>
      <c r="C4" s="15"/>
      <c r="D4" s="156"/>
      <c r="E4" s="167"/>
      <c r="F4" s="15"/>
      <c r="G4" s="15"/>
      <c r="H4" s="15"/>
    </row>
    <row r="5" spans="1:8" ht="15.75" customHeight="1">
      <c r="A5" s="230" t="str">
        <f>'P. BDI'!B3</f>
        <v>Edital :</v>
      </c>
      <c r="B5" s="237"/>
      <c r="C5" s="21" t="str">
        <f>'P. BDI'!C3:F3</f>
        <v>TP-xxx</v>
      </c>
      <c r="D5" s="238" t="str">
        <f>CRON!D5</f>
        <v>Área Total:</v>
      </c>
      <c r="E5" s="237"/>
      <c r="F5" s="239">
        <v>240</v>
      </c>
      <c r="G5" s="240"/>
      <c r="H5" s="46" t="s">
        <v>95</v>
      </c>
    </row>
    <row r="6" spans="1:7" ht="12.75">
      <c r="A6" s="230" t="str">
        <f>'P. BDI'!B4</f>
        <v>N° Contrato de Repasse:</v>
      </c>
      <c r="B6" s="237"/>
      <c r="C6" s="21"/>
      <c r="D6" s="238" t="s">
        <v>56</v>
      </c>
      <c r="E6" s="237"/>
      <c r="F6" s="241">
        <f>H86/F5</f>
        <v>660.8825833333333</v>
      </c>
      <c r="G6" s="242"/>
    </row>
    <row r="7" spans="1:8" ht="12.75">
      <c r="A7" s="230" t="str">
        <f>'P. BDI'!B5</f>
        <v>Tomador: </v>
      </c>
      <c r="B7" s="237"/>
      <c r="C7" s="21" t="str">
        <f>'P. BDI'!C5:F5</f>
        <v>Prefeitura Municipal de Dois Vizinhos - PR</v>
      </c>
      <c r="D7" s="157"/>
      <c r="E7" s="168"/>
      <c r="F7" s="5"/>
      <c r="G7" s="5"/>
      <c r="H7" s="5"/>
    </row>
    <row r="8" spans="1:8" ht="55.5" customHeight="1">
      <c r="A8" s="230" t="str">
        <f>'P. BDI'!B6</f>
        <v>Empreendimento: </v>
      </c>
      <c r="B8" s="237"/>
      <c r="C8" s="137" t="str">
        <f>'P. BDI'!C6:F6</f>
        <v>EXECUÇÃO DE FECHAMENTO EM ALVENARIA, EXECUÇÃO DE PISO DE CONCRETO, ESQUADRIAS E INSTALAÇÕES ELETRICAS E HIDROSSANITARIO EM BARRACÃO PRÉ-MOLDADO</v>
      </c>
      <c r="D8" s="157"/>
      <c r="E8" s="168"/>
      <c r="F8" s="5"/>
      <c r="G8" s="5"/>
      <c r="H8" s="5"/>
    </row>
    <row r="9" spans="1:8" ht="27" customHeight="1">
      <c r="A9" s="230" t="str">
        <f>'P. BDI'!B7</f>
        <v>Local da Obra:</v>
      </c>
      <c r="B9" s="237"/>
      <c r="C9" s="137" t="str">
        <f>'P. BDI'!C7:F7</f>
        <v>Estrada São Pedro dos Poloneses – Comunidade Rural Nossa Senhora Das Graças </v>
      </c>
      <c r="D9" s="157"/>
      <c r="E9" s="168"/>
      <c r="F9" s="5"/>
      <c r="G9" s="5"/>
      <c r="H9" s="5"/>
    </row>
    <row r="10" spans="1:8" ht="12.75">
      <c r="A10" s="230" t="str">
        <f>'P. BDI'!B8</f>
        <v>Empresa Prop.:</v>
      </c>
      <c r="B10" s="237"/>
      <c r="C10" s="21" t="str">
        <f>'P. BDI'!C8:F8</f>
        <v>xxxxxxxxxxxxxx</v>
      </c>
      <c r="D10" s="157"/>
      <c r="E10" s="168"/>
      <c r="F10" s="5"/>
      <c r="G10" s="5"/>
      <c r="H10" s="5"/>
    </row>
    <row r="11" spans="1:8" ht="12.75">
      <c r="A11" s="230" t="str">
        <f>'P. BDI'!B9</f>
        <v>CNPJ:</v>
      </c>
      <c r="B11" s="237"/>
      <c r="C11" s="21" t="str">
        <f>'P. BDI'!C9:F9</f>
        <v>xxxxxxxxxxxxxx</v>
      </c>
      <c r="D11" s="157"/>
      <c r="E11" s="169"/>
      <c r="F11" s="16"/>
      <c r="G11" s="13"/>
      <c r="H11" s="5"/>
    </row>
    <row r="12" spans="1:8" ht="12.75">
      <c r="A12" s="230" t="str">
        <f>'P. BDI'!B10</f>
        <v>Data Base:</v>
      </c>
      <c r="B12" s="237"/>
      <c r="C12" s="139">
        <f>'P. BDI'!C10:F10</f>
        <v>45320</v>
      </c>
      <c r="D12" s="157"/>
      <c r="E12" s="169"/>
      <c r="F12" s="16"/>
      <c r="G12" s="13"/>
      <c r="H12" s="13"/>
    </row>
    <row r="13" spans="1:8" ht="12.75">
      <c r="A13" s="230" t="s">
        <v>123</v>
      </c>
      <c r="B13" s="237"/>
      <c r="C13" s="126">
        <v>0.27</v>
      </c>
      <c r="D13" s="157"/>
      <c r="E13" s="169"/>
      <c r="F13" s="16"/>
      <c r="G13" s="13"/>
      <c r="H13" s="13"/>
    </row>
    <row r="14" spans="1:8" ht="12.75">
      <c r="A14" s="178"/>
      <c r="B14" s="4"/>
      <c r="C14" s="3"/>
      <c r="D14" s="5"/>
      <c r="E14" s="168"/>
      <c r="F14" s="5"/>
      <c r="G14" s="5"/>
      <c r="H14" s="5"/>
    </row>
    <row r="15" spans="1:8" s="1" customFormat="1" ht="25.5" customHeight="1">
      <c r="A15" s="179" t="s">
        <v>111</v>
      </c>
      <c r="B15" s="17" t="s">
        <v>48</v>
      </c>
      <c r="C15" s="17" t="s">
        <v>49</v>
      </c>
      <c r="D15" s="158" t="s">
        <v>98</v>
      </c>
      <c r="E15" s="170" t="s">
        <v>50</v>
      </c>
      <c r="F15" s="17" t="s">
        <v>51</v>
      </c>
      <c r="G15" s="17" t="s">
        <v>52</v>
      </c>
      <c r="H15" s="17" t="s">
        <v>53</v>
      </c>
    </row>
    <row r="16" spans="1:8" s="1" customFormat="1" ht="15.75" customHeight="1" hidden="1">
      <c r="A16" s="243" t="s">
        <v>99</v>
      </c>
      <c r="B16" s="244"/>
      <c r="C16" s="244"/>
      <c r="D16" s="244"/>
      <c r="E16" s="244"/>
      <c r="F16" s="244"/>
      <c r="G16" s="244"/>
      <c r="H16" s="245"/>
    </row>
    <row r="17" spans="1:8" s="1" customFormat="1" ht="15.75" customHeight="1">
      <c r="A17" s="246"/>
      <c r="B17" s="247"/>
      <c r="C17" s="247"/>
      <c r="D17" s="247"/>
      <c r="E17" s="247"/>
      <c r="F17" s="247"/>
      <c r="G17" s="247"/>
      <c r="H17" s="248"/>
    </row>
    <row r="18" spans="1:8" s="2" customFormat="1" ht="12.75">
      <c r="A18" s="180">
        <v>1</v>
      </c>
      <c r="B18" s="127"/>
      <c r="C18" s="127" t="s">
        <v>97</v>
      </c>
      <c r="D18" s="128"/>
      <c r="E18" s="171"/>
      <c r="F18" s="18"/>
      <c r="G18" s="129" t="s">
        <v>1</v>
      </c>
      <c r="H18" s="18">
        <f>SUM(H19:H19)</f>
        <v>793.75</v>
      </c>
    </row>
    <row r="19" spans="1:8" s="141" customFormat="1" ht="22.5" customHeight="1">
      <c r="A19" s="181" t="s">
        <v>100</v>
      </c>
      <c r="B19" s="130">
        <v>4813</v>
      </c>
      <c r="C19" s="149" t="s">
        <v>120</v>
      </c>
      <c r="D19" s="131" t="s">
        <v>108</v>
      </c>
      <c r="E19" s="136">
        <v>250</v>
      </c>
      <c r="F19" s="132">
        <v>2.5</v>
      </c>
      <c r="G19" s="132">
        <f>ROUND((E19*$C$13)+E19,2)</f>
        <v>317.5</v>
      </c>
      <c r="H19" s="133">
        <f>ROUND(F19*G19,2)</f>
        <v>793.75</v>
      </c>
    </row>
    <row r="20" spans="1:8" s="45" customFormat="1" ht="12.75">
      <c r="A20" s="180">
        <v>2</v>
      </c>
      <c r="B20" s="127"/>
      <c r="C20" s="127" t="s">
        <v>125</v>
      </c>
      <c r="D20" s="128"/>
      <c r="E20" s="171"/>
      <c r="F20" s="18"/>
      <c r="G20" s="129" t="s">
        <v>1</v>
      </c>
      <c r="H20" s="18">
        <f>SUM(H21:H83)</f>
        <v>157818.06999999998</v>
      </c>
    </row>
    <row r="21" spans="1:20" s="2" customFormat="1" ht="12.75">
      <c r="A21" s="182"/>
      <c r="B21" s="130"/>
      <c r="C21" s="134" t="s">
        <v>256</v>
      </c>
      <c r="D21" s="131"/>
      <c r="E21" s="136"/>
      <c r="F21" s="132"/>
      <c r="G21" s="135"/>
      <c r="H21" s="133"/>
      <c r="L21" s="138"/>
      <c r="M21" s="138"/>
      <c r="N21" s="138"/>
      <c r="O21" s="138"/>
      <c r="P21" s="138"/>
      <c r="Q21" s="138"/>
      <c r="R21" s="138"/>
      <c r="S21" s="138"/>
      <c r="T21" s="138"/>
    </row>
    <row r="22" spans="1:20" s="141" customFormat="1" ht="36.75" customHeight="1">
      <c r="A22" s="181" t="s">
        <v>112</v>
      </c>
      <c r="B22" s="130" t="s">
        <v>216</v>
      </c>
      <c r="C22" s="149" t="s">
        <v>217</v>
      </c>
      <c r="D22" s="131" t="s">
        <v>108</v>
      </c>
      <c r="E22" s="136" t="s">
        <v>218</v>
      </c>
      <c r="F22" s="132">
        <v>46.76</v>
      </c>
      <c r="G22" s="135">
        <f>ROUND(E22+(E22*$C$13),2)</f>
        <v>216.05</v>
      </c>
      <c r="H22" s="133">
        <f>ROUND(F22*G22,2)</f>
        <v>10102.5</v>
      </c>
      <c r="K22" s="150"/>
      <c r="L22" s="144"/>
      <c r="M22" s="144"/>
      <c r="N22" s="144"/>
      <c r="O22" s="144"/>
      <c r="P22" s="144"/>
      <c r="Q22" s="144"/>
      <c r="R22" s="144"/>
      <c r="S22" s="144"/>
      <c r="T22" s="144"/>
    </row>
    <row r="23" spans="1:20" s="141" customFormat="1" ht="45">
      <c r="A23" s="181" t="s">
        <v>113</v>
      </c>
      <c r="B23" s="130" t="s">
        <v>247</v>
      </c>
      <c r="C23" s="149" t="s">
        <v>248</v>
      </c>
      <c r="D23" s="131" t="s">
        <v>0</v>
      </c>
      <c r="E23" s="136" t="s">
        <v>249</v>
      </c>
      <c r="F23" s="132">
        <v>37.46</v>
      </c>
      <c r="G23" s="135">
        <f>ROUND(E23+(E23*$C$13),2)</f>
        <v>130.49</v>
      </c>
      <c r="H23" s="133">
        <f>ROUND(F23*G23,2)</f>
        <v>4888.16</v>
      </c>
      <c r="L23" s="144"/>
      <c r="M23" s="144"/>
      <c r="N23" s="144"/>
      <c r="O23" s="144"/>
      <c r="P23" s="144"/>
      <c r="Q23" s="144"/>
      <c r="R23" s="144"/>
      <c r="S23" s="144"/>
      <c r="T23" s="144"/>
    </row>
    <row r="24" spans="1:20" s="141" customFormat="1" ht="33.75">
      <c r="A24" s="181" t="s">
        <v>114</v>
      </c>
      <c r="B24" s="130" t="s">
        <v>253</v>
      </c>
      <c r="C24" s="149" t="s">
        <v>254</v>
      </c>
      <c r="D24" s="131" t="s">
        <v>0</v>
      </c>
      <c r="E24" s="136" t="s">
        <v>255</v>
      </c>
      <c r="F24" s="132">
        <v>32.056</v>
      </c>
      <c r="G24" s="135">
        <f>ROUND(E24+(E24*$C$13),2)</f>
        <v>67.5</v>
      </c>
      <c r="H24" s="133">
        <f>ROUND(F24*G24,2)</f>
        <v>2163.78</v>
      </c>
      <c r="L24" s="144"/>
      <c r="M24" s="144"/>
      <c r="N24" s="144"/>
      <c r="O24" s="144"/>
      <c r="P24" s="144"/>
      <c r="Q24" s="144"/>
      <c r="R24" s="144"/>
      <c r="S24" s="144"/>
      <c r="T24" s="144"/>
    </row>
    <row r="25" spans="1:20" s="141" customFormat="1" ht="33.75">
      <c r="A25" s="181" t="s">
        <v>118</v>
      </c>
      <c r="B25" s="130" t="s">
        <v>250</v>
      </c>
      <c r="C25" s="149" t="s">
        <v>251</v>
      </c>
      <c r="D25" s="131" t="s">
        <v>0</v>
      </c>
      <c r="E25" s="136" t="s">
        <v>252</v>
      </c>
      <c r="F25" s="132">
        <v>5.4</v>
      </c>
      <c r="G25" s="135">
        <f>ROUND(E25+(E25*$C$13),2)</f>
        <v>87.19</v>
      </c>
      <c r="H25" s="133">
        <f>ROUND(F25*G25,2)</f>
        <v>470.83</v>
      </c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s="141" customFormat="1" ht="12.75">
      <c r="A26" s="181"/>
      <c r="B26" s="130"/>
      <c r="C26" s="143" t="s">
        <v>127</v>
      </c>
      <c r="D26" s="131"/>
      <c r="E26" s="172"/>
      <c r="F26" s="132"/>
      <c r="G26" s="135"/>
      <c r="H26" s="133"/>
      <c r="L26" s="144"/>
      <c r="M26" s="144"/>
      <c r="N26" s="144"/>
      <c r="O26" s="144"/>
      <c r="P26" s="144"/>
      <c r="Q26" s="144"/>
      <c r="R26" s="144"/>
      <c r="S26" s="144"/>
      <c r="T26" s="144"/>
    </row>
    <row r="27" spans="1:20" s="141" customFormat="1" ht="22.5">
      <c r="A27" s="181" t="s">
        <v>115</v>
      </c>
      <c r="B27" s="130" t="s">
        <v>166</v>
      </c>
      <c r="C27" s="149" t="s">
        <v>167</v>
      </c>
      <c r="D27" s="131" t="s">
        <v>96</v>
      </c>
      <c r="E27" s="136" t="s">
        <v>168</v>
      </c>
      <c r="F27" s="132">
        <v>2.32</v>
      </c>
      <c r="G27" s="135">
        <f aca="true" t="shared" si="0" ref="G27:G40">ROUND(E27+(E27*$C$13),2)</f>
        <v>1086.36</v>
      </c>
      <c r="H27" s="133">
        <f aca="true" t="shared" si="1" ref="H27:H40">ROUND(F27*G27,2)</f>
        <v>2520.36</v>
      </c>
      <c r="L27" s="144"/>
      <c r="M27" s="144"/>
      <c r="N27" s="144"/>
      <c r="O27" s="144"/>
      <c r="P27" s="144"/>
      <c r="Q27" s="144"/>
      <c r="R27" s="144"/>
      <c r="S27" s="144"/>
      <c r="T27" s="144"/>
    </row>
    <row r="28" spans="1:20" s="141" customFormat="1" ht="33.75">
      <c r="A28" s="181" t="s">
        <v>116</v>
      </c>
      <c r="B28" s="130" t="s">
        <v>177</v>
      </c>
      <c r="C28" s="149" t="s">
        <v>121</v>
      </c>
      <c r="D28" s="131" t="s">
        <v>110</v>
      </c>
      <c r="E28" s="136" t="s">
        <v>178</v>
      </c>
      <c r="F28" s="132">
        <v>103.78</v>
      </c>
      <c r="G28" s="135">
        <f t="shared" si="0"/>
        <v>13.18</v>
      </c>
      <c r="H28" s="133">
        <f t="shared" si="1"/>
        <v>1367.82</v>
      </c>
      <c r="L28" s="144"/>
      <c r="M28" s="144"/>
      <c r="N28" s="144"/>
      <c r="O28" s="144"/>
      <c r="P28" s="144"/>
      <c r="Q28" s="144"/>
      <c r="R28" s="144"/>
      <c r="S28" s="144"/>
      <c r="T28" s="144"/>
    </row>
    <row r="29" spans="1:20" s="141" customFormat="1" ht="33.75">
      <c r="A29" s="181" t="s">
        <v>117</v>
      </c>
      <c r="B29" s="130" t="s">
        <v>172</v>
      </c>
      <c r="C29" s="149" t="s">
        <v>122</v>
      </c>
      <c r="D29" s="131" t="s">
        <v>110</v>
      </c>
      <c r="E29" s="136" t="s">
        <v>173</v>
      </c>
      <c r="F29" s="132">
        <v>22.7</v>
      </c>
      <c r="G29" s="135">
        <f t="shared" si="0"/>
        <v>17.58</v>
      </c>
      <c r="H29" s="133">
        <f t="shared" si="1"/>
        <v>399.07</v>
      </c>
      <c r="L29" s="144"/>
      <c r="M29" s="144"/>
      <c r="N29" s="144"/>
      <c r="O29" s="144"/>
      <c r="P29" s="144"/>
      <c r="Q29" s="144"/>
      <c r="R29" s="144"/>
      <c r="S29" s="144"/>
      <c r="T29" s="144"/>
    </row>
    <row r="30" spans="1:20" s="141" customFormat="1" ht="29.25" customHeight="1">
      <c r="A30" s="181" t="s">
        <v>257</v>
      </c>
      <c r="B30" s="130" t="s">
        <v>174</v>
      </c>
      <c r="C30" s="149" t="s">
        <v>175</v>
      </c>
      <c r="D30" s="131" t="s">
        <v>0</v>
      </c>
      <c r="E30" s="136" t="s">
        <v>176</v>
      </c>
      <c r="F30" s="132">
        <v>21.6</v>
      </c>
      <c r="G30" s="135">
        <f t="shared" si="0"/>
        <v>191.19</v>
      </c>
      <c r="H30" s="133">
        <f t="shared" si="1"/>
        <v>4129.7</v>
      </c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s="141" customFormat="1" ht="33.75">
      <c r="A31" s="181" t="s">
        <v>258</v>
      </c>
      <c r="B31" s="130" t="s">
        <v>179</v>
      </c>
      <c r="C31" s="149" t="s">
        <v>180</v>
      </c>
      <c r="D31" s="131" t="s">
        <v>96</v>
      </c>
      <c r="E31" s="136" t="s">
        <v>181</v>
      </c>
      <c r="F31" s="132">
        <v>3.71</v>
      </c>
      <c r="G31" s="135">
        <f t="shared" si="0"/>
        <v>1111.06</v>
      </c>
      <c r="H31" s="133">
        <f t="shared" si="1"/>
        <v>4122.03</v>
      </c>
      <c r="L31" s="144"/>
      <c r="M31" s="144"/>
      <c r="N31" s="144"/>
      <c r="O31" s="144"/>
      <c r="P31" s="144"/>
      <c r="Q31" s="144"/>
      <c r="R31" s="144"/>
      <c r="S31" s="144"/>
      <c r="T31" s="144"/>
    </row>
    <row r="32" spans="1:20" s="141" customFormat="1" ht="33.75">
      <c r="A32" s="181" t="s">
        <v>259</v>
      </c>
      <c r="B32" s="130" t="s">
        <v>177</v>
      </c>
      <c r="C32" s="149" t="s">
        <v>121</v>
      </c>
      <c r="D32" s="131" t="s">
        <v>110</v>
      </c>
      <c r="E32" s="136" t="s">
        <v>178</v>
      </c>
      <c r="F32" s="132">
        <v>52.66</v>
      </c>
      <c r="G32" s="135">
        <f t="shared" si="0"/>
        <v>13.18</v>
      </c>
      <c r="H32" s="133">
        <f t="shared" si="1"/>
        <v>694.06</v>
      </c>
      <c r="L32" s="144"/>
      <c r="M32" s="144"/>
      <c r="N32" s="144"/>
      <c r="O32" s="144"/>
      <c r="P32" s="144"/>
      <c r="Q32" s="144"/>
      <c r="R32" s="144"/>
      <c r="S32" s="144"/>
      <c r="T32" s="144"/>
    </row>
    <row r="33" spans="1:20" s="141" customFormat="1" ht="33.75">
      <c r="A33" s="181" t="s">
        <v>260</v>
      </c>
      <c r="B33" s="130" t="s">
        <v>172</v>
      </c>
      <c r="C33" s="149" t="s">
        <v>122</v>
      </c>
      <c r="D33" s="131" t="s">
        <v>110</v>
      </c>
      <c r="E33" s="136" t="s">
        <v>173</v>
      </c>
      <c r="F33" s="132">
        <v>13.15</v>
      </c>
      <c r="G33" s="135">
        <f t="shared" si="0"/>
        <v>17.58</v>
      </c>
      <c r="H33" s="133">
        <f t="shared" si="1"/>
        <v>231.18</v>
      </c>
      <c r="L33" s="144"/>
      <c r="M33" s="144"/>
      <c r="N33" s="144"/>
      <c r="O33" s="144"/>
      <c r="P33" s="144"/>
      <c r="Q33" s="144"/>
      <c r="R33" s="144"/>
      <c r="S33" s="144"/>
      <c r="T33" s="144"/>
    </row>
    <row r="34" spans="1:20" s="141" customFormat="1" ht="29.25" customHeight="1">
      <c r="A34" s="181" t="s">
        <v>261</v>
      </c>
      <c r="B34" s="130" t="s">
        <v>182</v>
      </c>
      <c r="C34" s="149" t="s">
        <v>183</v>
      </c>
      <c r="D34" s="131" t="s">
        <v>0</v>
      </c>
      <c r="E34" s="136" t="s">
        <v>184</v>
      </c>
      <c r="F34" s="132">
        <v>15.37</v>
      </c>
      <c r="G34" s="135">
        <f t="shared" si="0"/>
        <v>141.24</v>
      </c>
      <c r="H34" s="133">
        <f t="shared" si="1"/>
        <v>2170.86</v>
      </c>
      <c r="L34" s="144"/>
      <c r="M34" s="144"/>
      <c r="N34" s="144"/>
      <c r="O34" s="144"/>
      <c r="P34" s="144"/>
      <c r="Q34" s="144"/>
      <c r="R34" s="144"/>
      <c r="S34" s="144"/>
      <c r="T34" s="144"/>
    </row>
    <row r="35" spans="1:20" s="141" customFormat="1" ht="33.75">
      <c r="A35" s="181" t="s">
        <v>262</v>
      </c>
      <c r="B35" s="130" t="s">
        <v>169</v>
      </c>
      <c r="C35" s="149" t="s">
        <v>170</v>
      </c>
      <c r="D35" s="131" t="s">
        <v>110</v>
      </c>
      <c r="E35" s="136" t="s">
        <v>171</v>
      </c>
      <c r="F35" s="132">
        <v>264.61</v>
      </c>
      <c r="G35" s="135">
        <f t="shared" si="0"/>
        <v>11.02</v>
      </c>
      <c r="H35" s="133">
        <f t="shared" si="1"/>
        <v>2916</v>
      </c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:20" s="141" customFormat="1" ht="39" customHeight="1">
      <c r="A36" s="181" t="s">
        <v>263</v>
      </c>
      <c r="B36" s="130" t="s">
        <v>151</v>
      </c>
      <c r="C36" s="149" t="s">
        <v>152</v>
      </c>
      <c r="D36" s="131" t="s">
        <v>0</v>
      </c>
      <c r="E36" s="136" t="s">
        <v>153</v>
      </c>
      <c r="F36" s="132">
        <v>43.7</v>
      </c>
      <c r="G36" s="135">
        <f t="shared" si="0"/>
        <v>97.74</v>
      </c>
      <c r="H36" s="133">
        <f t="shared" si="1"/>
        <v>4271.24</v>
      </c>
      <c r="L36" s="144"/>
      <c r="M36" s="144"/>
      <c r="N36" s="144"/>
      <c r="O36" s="144"/>
      <c r="P36" s="144"/>
      <c r="Q36" s="144"/>
      <c r="R36" s="144"/>
      <c r="S36" s="144"/>
      <c r="T36" s="144"/>
    </row>
    <row r="37" spans="1:20" s="152" customFormat="1" ht="22.5">
      <c r="A37" s="181" t="s">
        <v>264</v>
      </c>
      <c r="B37" s="151" t="s">
        <v>235</v>
      </c>
      <c r="C37" s="149" t="s">
        <v>236</v>
      </c>
      <c r="D37" s="159" t="s">
        <v>221</v>
      </c>
      <c r="E37" s="136" t="s">
        <v>237</v>
      </c>
      <c r="F37" s="132">
        <v>86.74</v>
      </c>
      <c r="G37" s="135">
        <f t="shared" si="0"/>
        <v>7.28</v>
      </c>
      <c r="H37" s="133">
        <f t="shared" si="1"/>
        <v>631.47</v>
      </c>
      <c r="L37" s="144"/>
      <c r="M37" s="144"/>
      <c r="N37" s="144"/>
      <c r="O37" s="144"/>
      <c r="P37" s="144"/>
      <c r="Q37" s="144"/>
      <c r="R37" s="144"/>
      <c r="S37" s="144"/>
      <c r="T37" s="144"/>
    </row>
    <row r="38" spans="1:20" s="152" customFormat="1" ht="12.75">
      <c r="A38" s="181"/>
      <c r="B38" s="130"/>
      <c r="C38" s="143" t="s">
        <v>205</v>
      </c>
      <c r="D38" s="131"/>
      <c r="E38" s="136"/>
      <c r="F38" s="132"/>
      <c r="G38" s="135"/>
      <c r="H38" s="133"/>
      <c r="L38" s="144"/>
      <c r="M38" s="144"/>
      <c r="N38" s="144"/>
      <c r="O38" s="144"/>
      <c r="P38" s="144"/>
      <c r="Q38" s="144"/>
      <c r="R38" s="144"/>
      <c r="S38" s="144"/>
      <c r="T38" s="144"/>
    </row>
    <row r="39" spans="1:20" s="152" customFormat="1" ht="33.75">
      <c r="A39" s="181" t="s">
        <v>265</v>
      </c>
      <c r="B39" s="130" t="s">
        <v>154</v>
      </c>
      <c r="C39" s="149" t="s">
        <v>155</v>
      </c>
      <c r="D39" s="131" t="s">
        <v>124</v>
      </c>
      <c r="E39" s="136" t="s">
        <v>156</v>
      </c>
      <c r="F39" s="132">
        <v>2</v>
      </c>
      <c r="G39" s="135">
        <f t="shared" si="0"/>
        <v>762.08</v>
      </c>
      <c r="H39" s="133">
        <f t="shared" si="1"/>
        <v>1524.16</v>
      </c>
      <c r="L39" s="144"/>
      <c r="M39" s="144"/>
      <c r="N39" s="144"/>
      <c r="O39" s="144"/>
      <c r="P39" s="144"/>
      <c r="Q39" s="144"/>
      <c r="R39" s="144"/>
      <c r="S39" s="144"/>
      <c r="T39" s="144"/>
    </row>
    <row r="40" spans="1:20" s="152" customFormat="1" ht="56.25">
      <c r="A40" s="181" t="s">
        <v>266</v>
      </c>
      <c r="B40" s="130" t="s">
        <v>157</v>
      </c>
      <c r="C40" s="149" t="s">
        <v>158</v>
      </c>
      <c r="D40" s="131" t="s">
        <v>124</v>
      </c>
      <c r="E40" s="136" t="s">
        <v>159</v>
      </c>
      <c r="F40" s="132">
        <v>1</v>
      </c>
      <c r="G40" s="135">
        <f t="shared" si="0"/>
        <v>1011.81</v>
      </c>
      <c r="H40" s="133">
        <f t="shared" si="1"/>
        <v>1011.81</v>
      </c>
      <c r="L40" s="144"/>
      <c r="M40" s="144"/>
      <c r="N40" s="144"/>
      <c r="O40" s="144"/>
      <c r="P40" s="144"/>
      <c r="Q40" s="144"/>
      <c r="R40" s="144"/>
      <c r="S40" s="144"/>
      <c r="T40" s="144"/>
    </row>
    <row r="41" spans="1:20" s="152" customFormat="1" ht="56.25">
      <c r="A41" s="181" t="s">
        <v>267</v>
      </c>
      <c r="B41" s="130" t="s">
        <v>160</v>
      </c>
      <c r="C41" s="149" t="s">
        <v>161</v>
      </c>
      <c r="D41" s="131" t="s">
        <v>124</v>
      </c>
      <c r="E41" s="136" t="s">
        <v>162</v>
      </c>
      <c r="F41" s="132">
        <v>1</v>
      </c>
      <c r="G41" s="135">
        <f aca="true" t="shared" si="2" ref="G41:G54">ROUND(E41+(E41*$C$13),2)</f>
        <v>1677.95</v>
      </c>
      <c r="H41" s="133">
        <f aca="true" t="shared" si="3" ref="H41:H54">ROUND(F41*G41,2)</f>
        <v>1677.95</v>
      </c>
      <c r="L41" s="144"/>
      <c r="M41" s="144"/>
      <c r="N41" s="144"/>
      <c r="O41" s="144"/>
      <c r="P41" s="144"/>
      <c r="Q41" s="144"/>
      <c r="R41" s="144"/>
      <c r="S41" s="144"/>
      <c r="T41" s="144"/>
    </row>
    <row r="42" spans="1:20" s="152" customFormat="1" ht="22.5">
      <c r="A42" s="181" t="s">
        <v>268</v>
      </c>
      <c r="B42" s="130" t="s">
        <v>296</v>
      </c>
      <c r="C42" s="149" t="s">
        <v>297</v>
      </c>
      <c r="D42" s="131" t="s">
        <v>124</v>
      </c>
      <c r="E42" s="136" t="s">
        <v>298</v>
      </c>
      <c r="F42" s="132">
        <v>1</v>
      </c>
      <c r="G42" s="135">
        <f t="shared" si="2"/>
        <v>381.94</v>
      </c>
      <c r="H42" s="133">
        <f t="shared" si="3"/>
        <v>381.94</v>
      </c>
      <c r="L42" s="144" t="s">
        <v>299</v>
      </c>
      <c r="M42" s="144"/>
      <c r="N42" s="144"/>
      <c r="O42" s="144"/>
      <c r="P42" s="144"/>
      <c r="Q42" s="144"/>
      <c r="R42" s="144"/>
      <c r="S42" s="144"/>
      <c r="T42" s="144"/>
    </row>
    <row r="43" spans="1:20" s="152" customFormat="1" ht="22.5">
      <c r="A43" s="181" t="s">
        <v>269</v>
      </c>
      <c r="B43" s="130" t="s">
        <v>300</v>
      </c>
      <c r="C43" s="149" t="s">
        <v>301</v>
      </c>
      <c r="D43" s="131" t="s">
        <v>208</v>
      </c>
      <c r="E43" s="136">
        <v>7.28</v>
      </c>
      <c r="F43" s="132">
        <v>25</v>
      </c>
      <c r="G43" s="135">
        <f t="shared" si="2"/>
        <v>9.25</v>
      </c>
      <c r="H43" s="133">
        <f t="shared" si="3"/>
        <v>231.25</v>
      </c>
      <c r="L43" s="144"/>
      <c r="M43" s="144"/>
      <c r="N43" s="144"/>
      <c r="O43" s="144"/>
      <c r="P43" s="144"/>
      <c r="Q43" s="144"/>
      <c r="R43" s="144"/>
      <c r="S43" s="144"/>
      <c r="T43" s="144"/>
    </row>
    <row r="44" spans="1:20" s="152" customFormat="1" ht="22.5">
      <c r="A44" s="181" t="s">
        <v>270</v>
      </c>
      <c r="B44" s="130" t="s">
        <v>325</v>
      </c>
      <c r="C44" s="149" t="s">
        <v>326</v>
      </c>
      <c r="D44" s="131" t="s">
        <v>124</v>
      </c>
      <c r="E44" s="136" t="s">
        <v>327</v>
      </c>
      <c r="F44" s="132">
        <v>2</v>
      </c>
      <c r="G44" s="135">
        <f t="shared" si="2"/>
        <v>16.22</v>
      </c>
      <c r="H44" s="133">
        <f t="shared" si="3"/>
        <v>32.44</v>
      </c>
      <c r="L44" s="144"/>
      <c r="M44" s="144"/>
      <c r="N44" s="144"/>
      <c r="O44" s="144"/>
      <c r="P44" s="144"/>
      <c r="Q44" s="144"/>
      <c r="R44" s="144"/>
      <c r="S44" s="144"/>
      <c r="T44" s="144"/>
    </row>
    <row r="45" spans="1:20" s="152" customFormat="1" ht="33.75">
      <c r="A45" s="181" t="s">
        <v>271</v>
      </c>
      <c r="B45" s="130" t="s">
        <v>322</v>
      </c>
      <c r="C45" s="149" t="s">
        <v>323</v>
      </c>
      <c r="D45" s="131" t="s">
        <v>124</v>
      </c>
      <c r="E45" s="136" t="s">
        <v>324</v>
      </c>
      <c r="F45" s="132">
        <v>11</v>
      </c>
      <c r="G45" s="135">
        <f t="shared" si="2"/>
        <v>11.75</v>
      </c>
      <c r="H45" s="133">
        <f t="shared" si="3"/>
        <v>129.25</v>
      </c>
      <c r="L45" s="144"/>
      <c r="M45" s="144"/>
      <c r="N45" s="144"/>
      <c r="O45" s="144"/>
      <c r="P45" s="144"/>
      <c r="Q45" s="144"/>
      <c r="R45" s="144"/>
      <c r="S45" s="144"/>
      <c r="T45" s="144"/>
    </row>
    <row r="46" spans="1:20" s="152" customFormat="1" ht="33.75">
      <c r="A46" s="181" t="s">
        <v>272</v>
      </c>
      <c r="B46" s="130" t="s">
        <v>307</v>
      </c>
      <c r="C46" s="149" t="s">
        <v>308</v>
      </c>
      <c r="D46" s="131" t="s">
        <v>146</v>
      </c>
      <c r="E46" s="136" t="s">
        <v>309</v>
      </c>
      <c r="F46" s="132">
        <v>1</v>
      </c>
      <c r="G46" s="135">
        <f t="shared" si="2"/>
        <v>4227.16</v>
      </c>
      <c r="H46" s="133">
        <f t="shared" si="3"/>
        <v>4227.16</v>
      </c>
      <c r="L46" s="144"/>
      <c r="M46" s="144"/>
      <c r="N46" s="144"/>
      <c r="O46" s="144"/>
      <c r="P46" s="144"/>
      <c r="Q46" s="144"/>
      <c r="R46" s="144"/>
      <c r="S46" s="144"/>
      <c r="T46" s="144"/>
    </row>
    <row r="47" spans="1:20" s="152" customFormat="1" ht="33.75">
      <c r="A47" s="181" t="s">
        <v>273</v>
      </c>
      <c r="B47" s="130" t="s">
        <v>316</v>
      </c>
      <c r="C47" s="149" t="s">
        <v>317</v>
      </c>
      <c r="D47" s="131" t="s">
        <v>124</v>
      </c>
      <c r="E47" s="136" t="s">
        <v>318</v>
      </c>
      <c r="F47" s="132">
        <v>1</v>
      </c>
      <c r="G47" s="135">
        <f t="shared" si="2"/>
        <v>4305.94</v>
      </c>
      <c r="H47" s="133">
        <f t="shared" si="3"/>
        <v>4305.94</v>
      </c>
      <c r="L47" s="144"/>
      <c r="M47" s="144"/>
      <c r="N47" s="144"/>
      <c r="O47" s="144"/>
      <c r="P47" s="144"/>
      <c r="Q47" s="144"/>
      <c r="R47" s="144"/>
      <c r="S47" s="144"/>
      <c r="T47" s="144"/>
    </row>
    <row r="48" spans="1:20" s="152" customFormat="1" ht="33.75">
      <c r="A48" s="181" t="s">
        <v>274</v>
      </c>
      <c r="B48" s="130" t="s">
        <v>310</v>
      </c>
      <c r="C48" s="149" t="s">
        <v>311</v>
      </c>
      <c r="D48" s="131" t="s">
        <v>208</v>
      </c>
      <c r="E48" s="136" t="s">
        <v>312</v>
      </c>
      <c r="F48" s="132">
        <v>16.68</v>
      </c>
      <c r="G48" s="135">
        <f t="shared" si="2"/>
        <v>50.51</v>
      </c>
      <c r="H48" s="133">
        <f t="shared" si="3"/>
        <v>842.51</v>
      </c>
      <c r="L48" s="144"/>
      <c r="M48" s="144"/>
      <c r="N48" s="144"/>
      <c r="O48" s="144"/>
      <c r="P48" s="144"/>
      <c r="Q48" s="144"/>
      <c r="R48" s="144"/>
      <c r="S48" s="144"/>
      <c r="T48" s="144"/>
    </row>
    <row r="49" spans="1:20" s="152" customFormat="1" ht="33.75">
      <c r="A49" s="181" t="s">
        <v>275</v>
      </c>
      <c r="B49" s="130" t="s">
        <v>313</v>
      </c>
      <c r="C49" s="149" t="s">
        <v>314</v>
      </c>
      <c r="D49" s="131" t="s">
        <v>208</v>
      </c>
      <c r="E49" s="136" t="s">
        <v>315</v>
      </c>
      <c r="F49" s="132">
        <v>8.68</v>
      </c>
      <c r="G49" s="135">
        <f t="shared" si="2"/>
        <v>36.28</v>
      </c>
      <c r="H49" s="133">
        <f t="shared" si="3"/>
        <v>314.91</v>
      </c>
      <c r="L49" s="144"/>
      <c r="M49" s="144"/>
      <c r="N49" s="144"/>
      <c r="O49" s="144"/>
      <c r="P49" s="144"/>
      <c r="Q49" s="144"/>
      <c r="R49" s="144"/>
      <c r="S49" s="144"/>
      <c r="T49" s="144"/>
    </row>
    <row r="50" spans="1:20" s="152" customFormat="1" ht="33.75">
      <c r="A50" s="181" t="s">
        <v>276</v>
      </c>
      <c r="B50" s="130" t="s">
        <v>319</v>
      </c>
      <c r="C50" s="149" t="s">
        <v>320</v>
      </c>
      <c r="D50" s="131" t="s">
        <v>124</v>
      </c>
      <c r="E50" s="136" t="s">
        <v>321</v>
      </c>
      <c r="F50" s="132">
        <v>8</v>
      </c>
      <c r="G50" s="135">
        <f t="shared" si="2"/>
        <v>385.03</v>
      </c>
      <c r="H50" s="133">
        <f t="shared" si="3"/>
        <v>3080.24</v>
      </c>
      <c r="L50" s="144"/>
      <c r="M50" s="144"/>
      <c r="N50" s="144"/>
      <c r="O50" s="144"/>
      <c r="P50" s="144"/>
      <c r="Q50" s="144"/>
      <c r="R50" s="144"/>
      <c r="S50" s="144"/>
      <c r="T50" s="144"/>
    </row>
    <row r="51" spans="1:20" s="152" customFormat="1" ht="22.5">
      <c r="A51" s="181" t="s">
        <v>277</v>
      </c>
      <c r="B51" s="130" t="s">
        <v>219</v>
      </c>
      <c r="C51" s="149" t="s">
        <v>220</v>
      </c>
      <c r="D51" s="131" t="s">
        <v>221</v>
      </c>
      <c r="E51" s="136" t="s">
        <v>222</v>
      </c>
      <c r="F51" s="132">
        <v>40</v>
      </c>
      <c r="G51" s="135">
        <f t="shared" si="2"/>
        <v>44.87</v>
      </c>
      <c r="H51" s="133">
        <f t="shared" si="3"/>
        <v>1794.8</v>
      </c>
      <c r="L51" s="144"/>
      <c r="M51" s="144"/>
      <c r="N51" s="144"/>
      <c r="O51" s="144"/>
      <c r="P51" s="144"/>
      <c r="Q51" s="144"/>
      <c r="R51" s="144"/>
      <c r="S51" s="144"/>
      <c r="T51" s="144"/>
    </row>
    <row r="52" spans="1:20" s="152" customFormat="1" ht="45">
      <c r="A52" s="181" t="s">
        <v>278</v>
      </c>
      <c r="B52" s="130" t="s">
        <v>223</v>
      </c>
      <c r="C52" s="149" t="s">
        <v>224</v>
      </c>
      <c r="D52" s="131" t="s">
        <v>124</v>
      </c>
      <c r="E52" s="136" t="s">
        <v>225</v>
      </c>
      <c r="F52" s="132">
        <v>2</v>
      </c>
      <c r="G52" s="135">
        <f t="shared" si="2"/>
        <v>294.93</v>
      </c>
      <c r="H52" s="133">
        <f t="shared" si="3"/>
        <v>589.86</v>
      </c>
      <c r="L52" s="144"/>
      <c r="M52" s="144"/>
      <c r="N52" s="144"/>
      <c r="O52" s="144"/>
      <c r="P52" s="144"/>
      <c r="Q52" s="144"/>
      <c r="R52" s="144"/>
      <c r="S52" s="144"/>
      <c r="T52" s="144"/>
    </row>
    <row r="53" spans="1:20" s="152" customFormat="1" ht="22.5">
      <c r="A53" s="181" t="s">
        <v>279</v>
      </c>
      <c r="B53" s="130" t="s">
        <v>334</v>
      </c>
      <c r="C53" s="149" t="s">
        <v>335</v>
      </c>
      <c r="D53" s="131" t="s">
        <v>146</v>
      </c>
      <c r="E53" s="136" t="s">
        <v>336</v>
      </c>
      <c r="F53" s="132">
        <v>1</v>
      </c>
      <c r="G53" s="135">
        <f t="shared" si="2"/>
        <v>20.92</v>
      </c>
      <c r="H53" s="133">
        <f t="shared" si="3"/>
        <v>20.92</v>
      </c>
      <c r="L53" s="144"/>
      <c r="M53" s="144"/>
      <c r="N53" s="144"/>
      <c r="O53" s="144"/>
      <c r="P53" s="144"/>
      <c r="Q53" s="144"/>
      <c r="R53" s="144"/>
      <c r="S53" s="144"/>
      <c r="T53" s="144"/>
    </row>
    <row r="54" spans="1:20" s="152" customFormat="1" ht="22.5">
      <c r="A54" s="181" t="s">
        <v>280</v>
      </c>
      <c r="B54" s="130" t="s">
        <v>331</v>
      </c>
      <c r="C54" s="149" t="s">
        <v>332</v>
      </c>
      <c r="D54" s="131" t="s">
        <v>124</v>
      </c>
      <c r="E54" s="136" t="s">
        <v>333</v>
      </c>
      <c r="F54" s="132">
        <v>6</v>
      </c>
      <c r="G54" s="135">
        <f t="shared" si="2"/>
        <v>437.26</v>
      </c>
      <c r="H54" s="133">
        <f t="shared" si="3"/>
        <v>2623.56</v>
      </c>
      <c r="L54" s="144"/>
      <c r="M54" s="144"/>
      <c r="N54" s="144"/>
      <c r="O54" s="144"/>
      <c r="P54" s="144"/>
      <c r="Q54" s="144"/>
      <c r="R54" s="144"/>
      <c r="S54" s="144"/>
      <c r="T54" s="144"/>
    </row>
    <row r="55" spans="1:20" s="152" customFormat="1" ht="12.75">
      <c r="A55" s="181"/>
      <c r="B55" s="130"/>
      <c r="C55" s="143" t="s">
        <v>185</v>
      </c>
      <c r="D55" s="131"/>
      <c r="E55" s="136"/>
      <c r="F55" s="132"/>
      <c r="G55" s="135"/>
      <c r="H55" s="133"/>
      <c r="L55" s="144"/>
      <c r="M55" s="144"/>
      <c r="N55" s="144"/>
      <c r="O55" s="144"/>
      <c r="P55" s="144"/>
      <c r="Q55" s="144"/>
      <c r="R55" s="144"/>
      <c r="S55" s="144"/>
      <c r="T55" s="144"/>
    </row>
    <row r="56" spans="1:20" s="141" customFormat="1" ht="33.75">
      <c r="A56" s="181" t="s">
        <v>280</v>
      </c>
      <c r="B56" s="130">
        <v>103330</v>
      </c>
      <c r="C56" s="149" t="s">
        <v>128</v>
      </c>
      <c r="D56" s="131" t="s">
        <v>0</v>
      </c>
      <c r="E56" s="136">
        <v>87.82</v>
      </c>
      <c r="F56" s="132">
        <v>76.82</v>
      </c>
      <c r="G56" s="135">
        <f>ROUND(E56+(E56*$C$13),2)</f>
        <v>111.53</v>
      </c>
      <c r="H56" s="133">
        <f>ROUND(F56*G56,2)</f>
        <v>8567.73</v>
      </c>
      <c r="L56" s="144"/>
      <c r="M56" s="144"/>
      <c r="N56" s="144"/>
      <c r="O56" s="144"/>
      <c r="P56" s="144"/>
      <c r="Q56" s="144"/>
      <c r="R56" s="144"/>
      <c r="S56" s="144"/>
      <c r="T56" s="144"/>
    </row>
    <row r="57" spans="1:20" s="141" customFormat="1" ht="33.75">
      <c r="A57" s="181" t="s">
        <v>281</v>
      </c>
      <c r="B57" s="130">
        <v>87879</v>
      </c>
      <c r="C57" s="149" t="s">
        <v>129</v>
      </c>
      <c r="D57" s="131" t="s">
        <v>0</v>
      </c>
      <c r="E57" s="136">
        <v>4.58</v>
      </c>
      <c r="F57" s="132">
        <v>153.65</v>
      </c>
      <c r="G57" s="135">
        <f>ROUND(E57+(E57*$C$13),2)</f>
        <v>5.82</v>
      </c>
      <c r="H57" s="133">
        <f>ROUND(F57*G57,2)</f>
        <v>894.24</v>
      </c>
      <c r="L57" s="144"/>
      <c r="M57" s="144"/>
      <c r="N57" s="144"/>
      <c r="O57" s="144"/>
      <c r="P57" s="144"/>
      <c r="Q57" s="144"/>
      <c r="R57" s="144"/>
      <c r="S57" s="144"/>
      <c r="T57" s="144"/>
    </row>
    <row r="58" spans="1:20" s="141" customFormat="1" ht="45">
      <c r="A58" s="181" t="s">
        <v>282</v>
      </c>
      <c r="B58" s="142" t="s">
        <v>134</v>
      </c>
      <c r="C58" s="153" t="s">
        <v>135</v>
      </c>
      <c r="D58" s="160" t="s">
        <v>0</v>
      </c>
      <c r="E58" s="136" t="s">
        <v>136</v>
      </c>
      <c r="F58" s="132">
        <v>153.65</v>
      </c>
      <c r="G58" s="135">
        <f>ROUND(E58+(E58*$C$13),2)</f>
        <v>91.31</v>
      </c>
      <c r="H58" s="133">
        <f>ROUND(F58*G58,2)</f>
        <v>14029.78</v>
      </c>
      <c r="L58" s="144"/>
      <c r="M58" s="144"/>
      <c r="N58" s="144"/>
      <c r="O58" s="144"/>
      <c r="P58" s="144"/>
      <c r="Q58" s="144"/>
      <c r="R58" s="144"/>
      <c r="S58" s="144"/>
      <c r="T58" s="144"/>
    </row>
    <row r="59" spans="1:20" s="141" customFormat="1" ht="33.75">
      <c r="A59" s="181" t="s">
        <v>283</v>
      </c>
      <c r="B59" s="142" t="s">
        <v>328</v>
      </c>
      <c r="C59" s="153" t="s">
        <v>329</v>
      </c>
      <c r="D59" s="160" t="s">
        <v>0</v>
      </c>
      <c r="E59" s="136" t="s">
        <v>330</v>
      </c>
      <c r="F59" s="132"/>
      <c r="G59" s="135">
        <f>ROUND(E59+(E59*$C$13),2)</f>
        <v>114.19</v>
      </c>
      <c r="H59" s="133">
        <f>ROUND(F59*G59,2)</f>
        <v>0</v>
      </c>
      <c r="L59" s="144"/>
      <c r="M59" s="144"/>
      <c r="N59" s="144"/>
      <c r="O59" s="144"/>
      <c r="P59" s="144"/>
      <c r="Q59" s="144"/>
      <c r="R59" s="144"/>
      <c r="S59" s="144"/>
      <c r="T59" s="144"/>
    </row>
    <row r="60" spans="1:20" s="141" customFormat="1" ht="57" customHeight="1">
      <c r="A60" s="181" t="s">
        <v>284</v>
      </c>
      <c r="B60" s="142" t="s">
        <v>131</v>
      </c>
      <c r="C60" s="154" t="s">
        <v>132</v>
      </c>
      <c r="D60" s="161" t="s">
        <v>0</v>
      </c>
      <c r="E60" s="136" t="s">
        <v>133</v>
      </c>
      <c r="F60" s="132">
        <v>32.58</v>
      </c>
      <c r="G60" s="135">
        <f>ROUND(E60+(E60*$C$13),2)</f>
        <v>71.97</v>
      </c>
      <c r="H60" s="133">
        <f>ROUND(F60*G60,2)</f>
        <v>2344.78</v>
      </c>
      <c r="L60" s="144"/>
      <c r="M60" s="144"/>
      <c r="N60" s="144"/>
      <c r="O60" s="144"/>
      <c r="P60" s="144"/>
      <c r="Q60" s="144"/>
      <c r="R60" s="144"/>
      <c r="S60" s="144"/>
      <c r="T60" s="144"/>
    </row>
    <row r="61" spans="1:20" s="141" customFormat="1" ht="12.75">
      <c r="A61" s="181"/>
      <c r="B61" s="142"/>
      <c r="C61" s="143" t="s">
        <v>203</v>
      </c>
      <c r="D61" s="161"/>
      <c r="E61" s="136"/>
      <c r="F61" s="132"/>
      <c r="G61" s="135"/>
      <c r="H61" s="133"/>
      <c r="L61" s="144"/>
      <c r="M61" s="144"/>
      <c r="N61" s="144"/>
      <c r="O61" s="144"/>
      <c r="P61" s="144"/>
      <c r="Q61" s="144"/>
      <c r="R61" s="144"/>
      <c r="S61" s="144"/>
      <c r="T61" s="144"/>
    </row>
    <row r="62" spans="1:20" s="141" customFormat="1" ht="22.5">
      <c r="A62" s="181" t="s">
        <v>284</v>
      </c>
      <c r="B62" s="130" t="s">
        <v>186</v>
      </c>
      <c r="C62" s="153" t="s">
        <v>187</v>
      </c>
      <c r="D62" s="162" t="s">
        <v>124</v>
      </c>
      <c r="E62" s="136" t="s">
        <v>188</v>
      </c>
      <c r="F62" s="132">
        <v>43</v>
      </c>
      <c r="G62" s="135">
        <f aca="true" t="shared" si="4" ref="G62:G67">ROUND(E62+(E62*$C$13),2)</f>
        <v>21.22</v>
      </c>
      <c r="H62" s="133">
        <f aca="true" t="shared" si="5" ref="H62:H67">ROUND(F62*G62,2)</f>
        <v>912.46</v>
      </c>
      <c r="L62" s="144"/>
      <c r="M62" s="144"/>
      <c r="N62" s="144"/>
      <c r="O62" s="144"/>
      <c r="P62" s="144"/>
      <c r="Q62" s="144"/>
      <c r="R62" s="144"/>
      <c r="S62" s="144"/>
      <c r="T62" s="144"/>
    </row>
    <row r="63" spans="1:20" s="141" customFormat="1" ht="22.5">
      <c r="A63" s="181" t="s">
        <v>285</v>
      </c>
      <c r="B63" s="130" t="s">
        <v>189</v>
      </c>
      <c r="C63" s="153" t="s">
        <v>190</v>
      </c>
      <c r="D63" s="162" t="s">
        <v>146</v>
      </c>
      <c r="E63" s="136" t="s">
        <v>191</v>
      </c>
      <c r="F63" s="132">
        <v>5</v>
      </c>
      <c r="G63" s="135">
        <f t="shared" si="4"/>
        <v>16.21</v>
      </c>
      <c r="H63" s="133">
        <f t="shared" si="5"/>
        <v>81.05</v>
      </c>
      <c r="L63" s="144"/>
      <c r="M63" s="144"/>
      <c r="N63" s="144"/>
      <c r="O63" s="144"/>
      <c r="P63" s="144"/>
      <c r="Q63" s="144"/>
      <c r="R63" s="144"/>
      <c r="S63" s="144"/>
      <c r="T63" s="144"/>
    </row>
    <row r="64" spans="1:20" s="141" customFormat="1" ht="22.5">
      <c r="A64" s="181" t="s">
        <v>286</v>
      </c>
      <c r="B64" s="130" t="s">
        <v>192</v>
      </c>
      <c r="C64" s="153" t="s">
        <v>193</v>
      </c>
      <c r="D64" s="162" t="s">
        <v>146</v>
      </c>
      <c r="E64" s="136" t="s">
        <v>194</v>
      </c>
      <c r="F64" s="132">
        <v>12</v>
      </c>
      <c r="G64" s="135">
        <f t="shared" si="4"/>
        <v>18.22</v>
      </c>
      <c r="H64" s="133">
        <f t="shared" si="5"/>
        <v>218.64</v>
      </c>
      <c r="L64" s="144"/>
      <c r="M64" s="144"/>
      <c r="N64" s="144"/>
      <c r="O64" s="144"/>
      <c r="P64" s="144"/>
      <c r="Q64" s="144"/>
      <c r="R64" s="144"/>
      <c r="S64" s="144"/>
      <c r="T64" s="144"/>
    </row>
    <row r="65" spans="1:20" s="141" customFormat="1" ht="33.75">
      <c r="A65" s="181" t="s">
        <v>287</v>
      </c>
      <c r="B65" s="130">
        <v>12038</v>
      </c>
      <c r="C65" s="153" t="s">
        <v>195</v>
      </c>
      <c r="D65" s="162" t="s">
        <v>146</v>
      </c>
      <c r="E65" s="136" t="s">
        <v>196</v>
      </c>
      <c r="F65" s="132">
        <v>1</v>
      </c>
      <c r="G65" s="135">
        <f t="shared" si="4"/>
        <v>560.87</v>
      </c>
      <c r="H65" s="133">
        <f t="shared" si="5"/>
        <v>560.87</v>
      </c>
      <c r="L65" s="144"/>
      <c r="M65" s="144"/>
      <c r="N65" s="144"/>
      <c r="O65" s="144"/>
      <c r="P65" s="144"/>
      <c r="Q65" s="144"/>
      <c r="R65" s="144"/>
      <c r="S65" s="144"/>
      <c r="T65" s="144"/>
    </row>
    <row r="66" spans="1:20" s="141" customFormat="1" ht="22.5">
      <c r="A66" s="181" t="s">
        <v>288</v>
      </c>
      <c r="B66" s="130" t="s">
        <v>197</v>
      </c>
      <c r="C66" s="153" t="s">
        <v>198</v>
      </c>
      <c r="D66" s="162" t="s">
        <v>124</v>
      </c>
      <c r="E66" s="136" t="s">
        <v>199</v>
      </c>
      <c r="F66" s="132">
        <v>1</v>
      </c>
      <c r="G66" s="135">
        <f t="shared" si="4"/>
        <v>130.43</v>
      </c>
      <c r="H66" s="133">
        <f t="shared" si="5"/>
        <v>130.43</v>
      </c>
      <c r="L66" s="144"/>
      <c r="M66" s="144"/>
      <c r="N66" s="144"/>
      <c r="O66" s="144"/>
      <c r="P66" s="144"/>
      <c r="Q66" s="144"/>
      <c r="R66" s="144"/>
      <c r="S66" s="144"/>
      <c r="T66" s="144"/>
    </row>
    <row r="67" spans="1:20" s="141" customFormat="1" ht="22.5">
      <c r="A67" s="181" t="s">
        <v>289</v>
      </c>
      <c r="B67" s="130" t="s">
        <v>200</v>
      </c>
      <c r="C67" s="153" t="s">
        <v>201</v>
      </c>
      <c r="D67" s="162" t="s">
        <v>124</v>
      </c>
      <c r="E67" s="136" t="s">
        <v>202</v>
      </c>
      <c r="F67" s="132">
        <v>10</v>
      </c>
      <c r="G67" s="135">
        <f t="shared" si="4"/>
        <v>107.67</v>
      </c>
      <c r="H67" s="133">
        <f t="shared" si="5"/>
        <v>1076.7</v>
      </c>
      <c r="L67" s="144"/>
      <c r="M67" s="144"/>
      <c r="N67" s="144"/>
      <c r="O67" s="144"/>
      <c r="P67" s="144"/>
      <c r="Q67" s="144"/>
      <c r="R67" s="144"/>
      <c r="S67" s="144"/>
      <c r="T67" s="144"/>
    </row>
    <row r="68" spans="1:20" s="141" customFormat="1" ht="33.75">
      <c r="A68" s="181" t="s">
        <v>290</v>
      </c>
      <c r="B68" s="130" t="s">
        <v>210</v>
      </c>
      <c r="C68" s="153" t="s">
        <v>211</v>
      </c>
      <c r="D68" s="162" t="s">
        <v>208</v>
      </c>
      <c r="E68" s="136" t="s">
        <v>212</v>
      </c>
      <c r="F68" s="132">
        <v>198</v>
      </c>
      <c r="G68" s="135">
        <f aca="true" t="shared" si="6" ref="G68:G73">ROUND(E68+(E68*$C$13),2)</f>
        <v>8.48</v>
      </c>
      <c r="H68" s="133">
        <f aca="true" t="shared" si="7" ref="H68:H73">ROUND(F68*G68,2)</f>
        <v>1679.04</v>
      </c>
      <c r="L68" s="144"/>
      <c r="M68" s="144"/>
      <c r="N68" s="144"/>
      <c r="O68" s="144"/>
      <c r="P68" s="144"/>
      <c r="Q68" s="144"/>
      <c r="R68" s="144"/>
      <c r="S68" s="144"/>
      <c r="T68" s="144"/>
    </row>
    <row r="69" spans="1:20" s="141" customFormat="1" ht="33.75">
      <c r="A69" s="181" t="s">
        <v>291</v>
      </c>
      <c r="B69" s="130" t="s">
        <v>206</v>
      </c>
      <c r="C69" s="153" t="s">
        <v>207</v>
      </c>
      <c r="D69" s="162" t="s">
        <v>208</v>
      </c>
      <c r="E69" s="136" t="s">
        <v>209</v>
      </c>
      <c r="F69" s="132">
        <v>95</v>
      </c>
      <c r="G69" s="135">
        <f t="shared" si="6"/>
        <v>5.51</v>
      </c>
      <c r="H69" s="133">
        <f t="shared" si="7"/>
        <v>523.45</v>
      </c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0" s="141" customFormat="1" ht="22.5">
      <c r="A70" s="181" t="s">
        <v>292</v>
      </c>
      <c r="B70" s="130" t="s">
        <v>213</v>
      </c>
      <c r="C70" s="153" t="s">
        <v>214</v>
      </c>
      <c r="D70" s="162" t="s">
        <v>124</v>
      </c>
      <c r="E70" s="136" t="s">
        <v>215</v>
      </c>
      <c r="F70" s="132">
        <v>48</v>
      </c>
      <c r="G70" s="135">
        <f t="shared" si="6"/>
        <v>37.33</v>
      </c>
      <c r="H70" s="133">
        <f t="shared" si="7"/>
        <v>1791.84</v>
      </c>
      <c r="L70" s="144"/>
      <c r="M70" s="144"/>
      <c r="N70" s="144"/>
      <c r="O70" s="144"/>
      <c r="P70" s="144"/>
      <c r="Q70" s="144"/>
      <c r="R70" s="144"/>
      <c r="S70" s="144"/>
      <c r="T70" s="144"/>
    </row>
    <row r="71" spans="1:20" s="141" customFormat="1" ht="22.5">
      <c r="A71" s="181" t="s">
        <v>293</v>
      </c>
      <c r="B71" s="130" t="s">
        <v>238</v>
      </c>
      <c r="C71" s="153" t="s">
        <v>239</v>
      </c>
      <c r="D71" s="162" t="s">
        <v>146</v>
      </c>
      <c r="E71" s="173" t="s">
        <v>240</v>
      </c>
      <c r="F71" s="132">
        <v>48</v>
      </c>
      <c r="G71" s="135">
        <f t="shared" si="6"/>
        <v>4.06</v>
      </c>
      <c r="H71" s="133">
        <f t="shared" si="7"/>
        <v>194.88</v>
      </c>
      <c r="L71" s="144"/>
      <c r="M71" s="144"/>
      <c r="N71" s="144"/>
      <c r="O71" s="144"/>
      <c r="P71" s="144"/>
      <c r="Q71" s="144"/>
      <c r="R71" s="144"/>
      <c r="S71" s="144"/>
      <c r="T71" s="144"/>
    </row>
    <row r="72" spans="1:20" s="141" customFormat="1" ht="22.5">
      <c r="A72" s="181" t="s">
        <v>302</v>
      </c>
      <c r="B72" s="130" t="s">
        <v>244</v>
      </c>
      <c r="C72" s="153" t="s">
        <v>245</v>
      </c>
      <c r="D72" s="162" t="s">
        <v>146</v>
      </c>
      <c r="E72" s="173" t="s">
        <v>246</v>
      </c>
      <c r="F72" s="132">
        <v>10</v>
      </c>
      <c r="G72" s="135">
        <f t="shared" si="6"/>
        <v>6.92</v>
      </c>
      <c r="H72" s="133">
        <f t="shared" si="7"/>
        <v>69.2</v>
      </c>
      <c r="L72" s="144"/>
      <c r="M72" s="144"/>
      <c r="N72" s="144"/>
      <c r="O72" s="144"/>
      <c r="P72" s="144"/>
      <c r="Q72" s="144"/>
      <c r="R72" s="144"/>
      <c r="S72" s="144"/>
      <c r="T72" s="144"/>
    </row>
    <row r="73" spans="1:20" s="141" customFormat="1" ht="22.5">
      <c r="A73" s="181" t="s">
        <v>303</v>
      </c>
      <c r="B73" s="130" t="s">
        <v>241</v>
      </c>
      <c r="C73" s="153" t="s">
        <v>242</v>
      </c>
      <c r="D73" s="162" t="s">
        <v>146</v>
      </c>
      <c r="E73" s="173" t="s">
        <v>243</v>
      </c>
      <c r="F73" s="132">
        <v>5</v>
      </c>
      <c r="G73" s="135">
        <f t="shared" si="6"/>
        <v>5.92</v>
      </c>
      <c r="H73" s="133">
        <f t="shared" si="7"/>
        <v>29.6</v>
      </c>
      <c r="L73" s="144"/>
      <c r="M73" s="144"/>
      <c r="N73" s="144"/>
      <c r="O73" s="144"/>
      <c r="P73" s="144"/>
      <c r="Q73" s="144"/>
      <c r="R73" s="144"/>
      <c r="S73" s="144"/>
      <c r="T73" s="144"/>
    </row>
    <row r="74" spans="1:20" s="141" customFormat="1" ht="12.75">
      <c r="A74" s="183"/>
      <c r="B74" s="142"/>
      <c r="C74" s="145" t="s">
        <v>204</v>
      </c>
      <c r="D74" s="161"/>
      <c r="E74" s="136"/>
      <c r="F74" s="146"/>
      <c r="G74" s="147"/>
      <c r="H74" s="148"/>
      <c r="L74" s="144"/>
      <c r="M74" s="144"/>
      <c r="N74" s="144"/>
      <c r="O74" s="144"/>
      <c r="P74" s="144"/>
      <c r="Q74" s="144"/>
      <c r="R74" s="144"/>
      <c r="S74" s="144"/>
      <c r="T74" s="144"/>
    </row>
    <row r="75" spans="1:20" s="141" customFormat="1" ht="22.5">
      <c r="A75" s="184" t="s">
        <v>303</v>
      </c>
      <c r="B75" s="130" t="s">
        <v>226</v>
      </c>
      <c r="C75" s="153" t="s">
        <v>227</v>
      </c>
      <c r="D75" s="163" t="s">
        <v>0</v>
      </c>
      <c r="E75" s="136" t="s">
        <v>228</v>
      </c>
      <c r="F75" s="132">
        <v>76.82</v>
      </c>
      <c r="G75" s="135">
        <f>ROUND(E75+(E75*$C$13),2)</f>
        <v>16.47</v>
      </c>
      <c r="H75" s="133">
        <f>ROUND(F75*G75,2)</f>
        <v>1265.23</v>
      </c>
      <c r="L75" s="144"/>
      <c r="M75" s="144"/>
      <c r="N75" s="144"/>
      <c r="O75" s="144"/>
      <c r="P75" s="144"/>
      <c r="Q75" s="144"/>
      <c r="R75" s="144"/>
      <c r="S75" s="144"/>
      <c r="T75" s="144"/>
    </row>
    <row r="76" spans="1:20" s="141" customFormat="1" ht="22.5">
      <c r="A76" s="184" t="s">
        <v>304</v>
      </c>
      <c r="B76" s="130" t="s">
        <v>163</v>
      </c>
      <c r="C76" s="153" t="s">
        <v>164</v>
      </c>
      <c r="D76" s="163" t="s">
        <v>0</v>
      </c>
      <c r="E76" s="136" t="s">
        <v>165</v>
      </c>
      <c r="F76" s="132">
        <v>153.65</v>
      </c>
      <c r="G76" s="135">
        <f>ROUND(E76+(E76*$C$13),2)</f>
        <v>31.05</v>
      </c>
      <c r="H76" s="133">
        <f>ROUND(F76*G76,2)</f>
        <v>4770.83</v>
      </c>
      <c r="L76" s="144"/>
      <c r="M76" s="144"/>
      <c r="N76" s="144"/>
      <c r="O76" s="144"/>
      <c r="P76" s="144"/>
      <c r="Q76" s="144"/>
      <c r="R76" s="144"/>
      <c r="S76" s="144"/>
      <c r="T76" s="144"/>
    </row>
    <row r="77" spans="1:20" s="141" customFormat="1" ht="22.5">
      <c r="A77" s="184" t="s">
        <v>305</v>
      </c>
      <c r="B77" s="130" t="s">
        <v>232</v>
      </c>
      <c r="C77" s="153" t="s">
        <v>233</v>
      </c>
      <c r="D77" s="163" t="s">
        <v>0</v>
      </c>
      <c r="E77" s="136" t="s">
        <v>234</v>
      </c>
      <c r="F77" s="132">
        <v>153.65</v>
      </c>
      <c r="G77" s="135">
        <f>ROUND(E77+(E77*$C$13),2)</f>
        <v>16</v>
      </c>
      <c r="H77" s="133">
        <f>ROUND(F77*G77,2)</f>
        <v>2458.4</v>
      </c>
      <c r="L77" s="144"/>
      <c r="M77" s="144"/>
      <c r="N77" s="144"/>
      <c r="O77" s="144"/>
      <c r="P77" s="144"/>
      <c r="Q77" s="144"/>
      <c r="R77" s="144"/>
      <c r="S77" s="144"/>
      <c r="T77" s="144"/>
    </row>
    <row r="78" spans="1:20" s="152" customFormat="1" ht="12.75">
      <c r="A78" s="181"/>
      <c r="B78" s="140"/>
      <c r="C78" s="143" t="s">
        <v>137</v>
      </c>
      <c r="D78" s="131"/>
      <c r="E78" s="136"/>
      <c r="F78" s="132"/>
      <c r="G78" s="135"/>
      <c r="H78" s="133"/>
      <c r="L78" s="144"/>
      <c r="M78" s="144"/>
      <c r="N78" s="144"/>
      <c r="O78" s="144"/>
      <c r="P78" s="144"/>
      <c r="Q78" s="144"/>
      <c r="R78" s="144"/>
      <c r="S78" s="144"/>
      <c r="T78" s="144"/>
    </row>
    <row r="79" spans="1:20" s="152" customFormat="1" ht="22.5">
      <c r="A79" s="181" t="s">
        <v>305</v>
      </c>
      <c r="B79" s="130" t="s">
        <v>138</v>
      </c>
      <c r="C79" s="149" t="s">
        <v>139</v>
      </c>
      <c r="D79" s="159" t="s">
        <v>108</v>
      </c>
      <c r="E79" s="136" t="s">
        <v>140</v>
      </c>
      <c r="F79" s="132">
        <v>27</v>
      </c>
      <c r="G79" s="135">
        <f>ROUND(E79+(E79*$C$13),2)</f>
        <v>1422.63</v>
      </c>
      <c r="H79" s="133">
        <f>ROUND(F79*G79,2)</f>
        <v>38411.01</v>
      </c>
      <c r="L79" s="144"/>
      <c r="M79" s="144"/>
      <c r="N79" s="144"/>
      <c r="O79" s="144"/>
      <c r="P79" s="144"/>
      <c r="Q79" s="144"/>
      <c r="R79" s="144"/>
      <c r="S79" s="144"/>
      <c r="T79" s="144"/>
    </row>
    <row r="80" spans="1:20" s="152" customFormat="1" ht="22.5">
      <c r="A80" s="181" t="s">
        <v>306</v>
      </c>
      <c r="B80" s="130" t="s">
        <v>141</v>
      </c>
      <c r="C80" s="149" t="s">
        <v>142</v>
      </c>
      <c r="D80" s="160" t="s">
        <v>0</v>
      </c>
      <c r="E80" s="136" t="s">
        <v>143</v>
      </c>
      <c r="F80" s="132">
        <v>18</v>
      </c>
      <c r="G80" s="135">
        <f>ROUND(E80+(E80*$C$13),2)</f>
        <v>491.87</v>
      </c>
      <c r="H80" s="133">
        <f>ROUND(F80*G80,2)</f>
        <v>8853.66</v>
      </c>
      <c r="L80" s="144"/>
      <c r="M80" s="144"/>
      <c r="N80" s="144"/>
      <c r="O80" s="144"/>
      <c r="P80" s="144"/>
      <c r="Q80" s="144"/>
      <c r="R80" s="144"/>
      <c r="S80" s="144"/>
      <c r="T80" s="144"/>
    </row>
    <row r="81" spans="1:20" s="152" customFormat="1" ht="33.75">
      <c r="A81" s="181" t="s">
        <v>337</v>
      </c>
      <c r="B81" s="130" t="s">
        <v>144</v>
      </c>
      <c r="C81" s="149" t="s">
        <v>145</v>
      </c>
      <c r="D81" s="160" t="s">
        <v>146</v>
      </c>
      <c r="E81" s="136" t="s">
        <v>147</v>
      </c>
      <c r="F81" s="132">
        <v>2</v>
      </c>
      <c r="G81" s="135">
        <f>ROUND(E81+(E81*$C$13),2)</f>
        <v>1231.3</v>
      </c>
      <c r="H81" s="133">
        <f>ROUND(F81*G81,2)</f>
        <v>2462.6</v>
      </c>
      <c r="L81" s="144"/>
      <c r="M81" s="144"/>
      <c r="N81" s="144"/>
      <c r="O81" s="144"/>
      <c r="P81" s="144"/>
      <c r="Q81" s="144"/>
      <c r="R81" s="144"/>
      <c r="S81" s="144"/>
      <c r="T81" s="144"/>
    </row>
    <row r="82" spans="1:20" s="152" customFormat="1" ht="56.25">
      <c r="A82" s="181" t="s">
        <v>338</v>
      </c>
      <c r="B82" s="130" t="s">
        <v>148</v>
      </c>
      <c r="C82" s="149" t="s">
        <v>149</v>
      </c>
      <c r="D82" s="160" t="s">
        <v>124</v>
      </c>
      <c r="E82" s="136" t="s">
        <v>150</v>
      </c>
      <c r="F82" s="132">
        <v>2</v>
      </c>
      <c r="G82" s="135">
        <f>ROUND(E82+(E82*$C$13),2)</f>
        <v>1231.09</v>
      </c>
      <c r="H82" s="133">
        <f>ROUND(F82*G82,2)</f>
        <v>2462.18</v>
      </c>
      <c r="L82" s="144"/>
      <c r="M82" s="144"/>
      <c r="N82" s="144"/>
      <c r="O82" s="144"/>
      <c r="P82" s="144"/>
      <c r="Q82" s="144"/>
      <c r="R82" s="144"/>
      <c r="S82" s="144"/>
      <c r="T82" s="144"/>
    </row>
    <row r="83" spans="1:20" s="152" customFormat="1" ht="22.5">
      <c r="A83" s="181" t="s">
        <v>339</v>
      </c>
      <c r="B83" s="130" t="s">
        <v>229</v>
      </c>
      <c r="C83" s="149" t="s">
        <v>230</v>
      </c>
      <c r="D83" s="160" t="s">
        <v>0</v>
      </c>
      <c r="E83" s="136" t="s">
        <v>231</v>
      </c>
      <c r="F83" s="132">
        <v>7.56</v>
      </c>
      <c r="G83" s="135">
        <f>ROUND(E83+(E83*$C$13),2)</f>
        <v>21.39</v>
      </c>
      <c r="H83" s="133">
        <f>ROUND(F83*G83,2)</f>
        <v>161.71</v>
      </c>
      <c r="L83" s="144"/>
      <c r="M83" s="144"/>
      <c r="N83" s="144"/>
      <c r="O83" s="144"/>
      <c r="P83" s="144"/>
      <c r="Q83" s="144"/>
      <c r="R83" s="144"/>
      <c r="S83" s="144"/>
      <c r="T83" s="144"/>
    </row>
    <row r="84" spans="1:36" ht="12.75">
      <c r="A84" s="234" t="s">
        <v>54</v>
      </c>
      <c r="B84" s="235"/>
      <c r="C84" s="235"/>
      <c r="D84" s="235"/>
      <c r="E84" s="235"/>
      <c r="F84" s="235"/>
      <c r="G84" s="236"/>
      <c r="H84" s="18">
        <f>H86/(1+C13)</f>
        <v>124891.19685039368</v>
      </c>
      <c r="I84" s="45"/>
      <c r="J84" s="45"/>
      <c r="K84" s="45"/>
      <c r="L84" s="138"/>
      <c r="M84" s="138"/>
      <c r="N84" s="138"/>
      <c r="O84" s="138"/>
      <c r="P84" s="138"/>
      <c r="Q84" s="138"/>
      <c r="R84" s="138"/>
      <c r="S84" s="138"/>
      <c r="T84" s="138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</row>
    <row r="85" spans="1:36" ht="12.75">
      <c r="A85" s="234" t="s">
        <v>57</v>
      </c>
      <c r="B85" s="235"/>
      <c r="C85" s="235"/>
      <c r="D85" s="235"/>
      <c r="E85" s="235"/>
      <c r="F85" s="235"/>
      <c r="G85" s="236"/>
      <c r="H85" s="18">
        <f>H86-H84</f>
        <v>33720.6231496063</v>
      </c>
      <c r="I85" s="45"/>
      <c r="J85" s="45"/>
      <c r="K85" s="45"/>
      <c r="L85" s="138"/>
      <c r="M85" s="138"/>
      <c r="N85" s="138"/>
      <c r="O85" s="138"/>
      <c r="P85" s="138"/>
      <c r="Q85" s="138"/>
      <c r="R85" s="138"/>
      <c r="S85" s="138"/>
      <c r="T85" s="138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</row>
    <row r="86" spans="1:36" ht="12.75">
      <c r="A86" s="234" t="s">
        <v>55</v>
      </c>
      <c r="B86" s="235"/>
      <c r="C86" s="235"/>
      <c r="D86" s="235"/>
      <c r="E86" s="235"/>
      <c r="F86" s="235"/>
      <c r="G86" s="236"/>
      <c r="H86" s="18">
        <f>H18+H20</f>
        <v>158611.81999999998</v>
      </c>
      <c r="I86" s="45"/>
      <c r="J86" s="45"/>
      <c r="K86" s="45"/>
      <c r="L86" s="138"/>
      <c r="M86" s="138"/>
      <c r="N86" s="138"/>
      <c r="O86" s="138"/>
      <c r="P86" s="138"/>
      <c r="Q86" s="138"/>
      <c r="R86" s="138"/>
      <c r="S86" s="138"/>
      <c r="T86" s="138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</row>
    <row r="87" spans="9:36" ht="12.75"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</row>
    <row r="88" spans="9:36" ht="12.75"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</row>
    <row r="92" spans="4:7" ht="12.75">
      <c r="D92" s="164"/>
      <c r="F92" s="7"/>
      <c r="G92" s="7"/>
    </row>
    <row r="93" spans="2:8" ht="12.75">
      <c r="B93" s="9" t="s">
        <v>92</v>
      </c>
      <c r="C93" s="24" t="str">
        <f>'P. BDI'!C46</f>
        <v>.</v>
      </c>
      <c r="D93" s="164"/>
      <c r="F93" s="9" t="s">
        <v>93</v>
      </c>
      <c r="G93" s="24" t="str">
        <f>'P. BDI'!C52</f>
        <v>.</v>
      </c>
      <c r="H93" s="26"/>
    </row>
    <row r="94" spans="2:7" ht="12.75">
      <c r="B94" s="25" t="s">
        <v>94</v>
      </c>
      <c r="C94" s="23" t="str">
        <f>'P. BDI'!C47</f>
        <v>.</v>
      </c>
      <c r="F94" s="25" t="s">
        <v>37</v>
      </c>
      <c r="G94" s="23" t="str">
        <f>'P. BDI'!C53</f>
        <v>.</v>
      </c>
    </row>
    <row r="95" spans="4:5" ht="12.75">
      <c r="D95" s="165"/>
      <c r="E95" s="174"/>
    </row>
    <row r="96" spans="4:5" ht="12.75">
      <c r="D96" s="165"/>
      <c r="E96" s="174"/>
    </row>
    <row r="97" spans="4:5" ht="12.75">
      <c r="D97" s="165"/>
      <c r="E97" s="174"/>
    </row>
    <row r="98" spans="4:5" ht="12.75">
      <c r="D98" s="8"/>
      <c r="E98" s="175"/>
    </row>
  </sheetData>
  <sheetProtection/>
  <mergeCells count="19">
    <mergeCell ref="A84:G84"/>
    <mergeCell ref="D5:E5"/>
    <mergeCell ref="D6:E6"/>
    <mergeCell ref="F5:G5"/>
    <mergeCell ref="F6:G6"/>
    <mergeCell ref="A12:B12"/>
    <mergeCell ref="A16:H16"/>
    <mergeCell ref="A17:H17"/>
    <mergeCell ref="A13:B13"/>
    <mergeCell ref="A85:G85"/>
    <mergeCell ref="A86:G86"/>
    <mergeCell ref="A10:B10"/>
    <mergeCell ref="A11:B11"/>
    <mergeCell ref="A2:H3"/>
    <mergeCell ref="A5:B5"/>
    <mergeCell ref="A6:B6"/>
    <mergeCell ref="A7:B7"/>
    <mergeCell ref="A8:B8"/>
    <mergeCell ref="A9:B9"/>
  </mergeCells>
  <conditionalFormatting sqref="C19">
    <cfRule type="expression" priority="10" dxfId="25" stopIfTrue="1">
      <formula>Orçamento!#REF!=1</formula>
    </cfRule>
    <cfRule type="expression" priority="11" dxfId="26" stopIfTrue="1">
      <formula>Orçamento!#REF!=2</formula>
    </cfRule>
    <cfRule type="expression" priority="12" dxfId="27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4" r:id="rId1"/>
  <ignoredErrors>
    <ignoredError sqref="D5 B5 A7:C12 A5 C5 A6:B6" unlockedFormula="1"/>
    <ignoredError sqref="H8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54.140625" style="0" customWidth="1"/>
    <col min="4" max="4" width="6.28125" style="0" customWidth="1"/>
    <col min="5" max="5" width="10.28125" style="0" customWidth="1"/>
    <col min="6" max="6" width="10.7109375" style="0" bestFit="1" customWidth="1"/>
    <col min="7" max="12" width="11.7109375" style="0" customWidth="1"/>
    <col min="13" max="15" width="11.7109375" style="0" hidden="1" customWidth="1"/>
    <col min="16" max="16" width="10.7109375" style="0" customWidth="1"/>
  </cols>
  <sheetData>
    <row r="1" ht="37.5" customHeight="1">
      <c r="A1" s="11" t="s">
        <v>42</v>
      </c>
    </row>
    <row r="2" spans="1:16" ht="12.75" customHeight="1">
      <c r="A2" s="231" t="s">
        <v>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8" ht="12.75" customHeight="1">
      <c r="A4" s="15"/>
      <c r="B4" s="15"/>
      <c r="C4" s="15"/>
      <c r="D4" s="15"/>
      <c r="E4" s="15"/>
      <c r="F4" s="15"/>
      <c r="G4" s="15"/>
      <c r="H4" s="15"/>
    </row>
    <row r="5" spans="1:7" ht="15.75" customHeight="1">
      <c r="A5" s="230" t="str">
        <f>'P. BDI'!B3</f>
        <v>Edital :</v>
      </c>
      <c r="B5" s="230"/>
      <c r="C5" s="21" t="str">
        <f>'P. BDI'!C3:F3</f>
        <v>TP-xxx</v>
      </c>
      <c r="D5" s="230" t="s">
        <v>109</v>
      </c>
      <c r="E5" s="230"/>
      <c r="F5" s="232">
        <f>Orçamento!F5</f>
        <v>240</v>
      </c>
      <c r="G5" s="233"/>
    </row>
    <row r="6" spans="1:7" ht="12.75">
      <c r="A6" s="230" t="str">
        <f>'P. BDI'!B4</f>
        <v>N° Contrato de Repasse:</v>
      </c>
      <c r="B6" s="230"/>
      <c r="C6" s="21"/>
      <c r="D6" s="230" t="s">
        <v>73</v>
      </c>
      <c r="E6" s="230"/>
      <c r="F6" s="228">
        <f>Orçamento!H86</f>
        <v>158611.81999999998</v>
      </c>
      <c r="G6" s="229"/>
    </row>
    <row r="7" spans="1:8" ht="12.75">
      <c r="A7" s="230" t="str">
        <f>'P. BDI'!B5</f>
        <v>Tomador: </v>
      </c>
      <c r="B7" s="230"/>
      <c r="C7" s="21" t="str">
        <f>'P. BDI'!C5:F5</f>
        <v>Prefeitura Municipal de Dois Vizinhos - PR</v>
      </c>
      <c r="D7" s="230" t="s">
        <v>56</v>
      </c>
      <c r="E7" s="230"/>
      <c r="F7" s="228">
        <f>F6/F5</f>
        <v>660.8825833333333</v>
      </c>
      <c r="G7" s="229"/>
      <c r="H7" s="5"/>
    </row>
    <row r="8" spans="1:8" ht="63" customHeight="1">
      <c r="A8" s="230" t="str">
        <f>'P. BDI'!B6</f>
        <v>Empreendimento: </v>
      </c>
      <c r="B8" s="230"/>
      <c r="C8" s="137" t="str">
        <f>'P. BDI'!C6:F6</f>
        <v>EXECUÇÃO DE FECHAMENTO EM ALVENARIA, EXECUÇÃO DE PISO DE CONCRETO, ESQUADRIAS E INSTALAÇÕES ELETRICAS E HIDROSSANITARIO EM BARRACÃO PRÉ-MOLDADO</v>
      </c>
      <c r="D8" s="14"/>
      <c r="E8" s="5"/>
      <c r="F8" s="5"/>
      <c r="G8" s="5"/>
      <c r="H8" s="5"/>
    </row>
    <row r="9" spans="1:8" ht="30" customHeight="1">
      <c r="A9" s="230" t="str">
        <f>'P. BDI'!B7</f>
        <v>Local da Obra:</v>
      </c>
      <c r="B9" s="230"/>
      <c r="C9" s="137" t="str">
        <f>'P. BDI'!C7:F7</f>
        <v>Estrada São Pedro dos Poloneses – Comunidade Rural Nossa Senhora Das Graças </v>
      </c>
      <c r="D9" s="14"/>
      <c r="E9" s="5"/>
      <c r="F9" s="5"/>
      <c r="G9" s="5"/>
      <c r="H9" s="5"/>
    </row>
    <row r="10" spans="1:8" ht="12.75">
      <c r="A10" s="230" t="str">
        <f>'P. BDI'!B8</f>
        <v>Empresa Prop.:</v>
      </c>
      <c r="B10" s="230"/>
      <c r="C10" s="21" t="str">
        <f>'P. BDI'!C8:F8</f>
        <v>xxxxxxxxxxxxxx</v>
      </c>
      <c r="D10" s="14"/>
      <c r="E10" s="5"/>
      <c r="F10" s="5"/>
      <c r="G10" s="5"/>
      <c r="H10" s="5"/>
    </row>
    <row r="11" spans="1:8" ht="12.75">
      <c r="A11" s="230" t="str">
        <f>'P. BDI'!B9</f>
        <v>CNPJ:</v>
      </c>
      <c r="B11" s="230"/>
      <c r="C11" s="21" t="str">
        <f>'P. BDI'!C9:F9</f>
        <v>xxxxxxxxxxxxxx</v>
      </c>
      <c r="D11" s="14"/>
      <c r="E11" s="14"/>
      <c r="F11" s="16"/>
      <c r="G11" s="13"/>
      <c r="H11" s="13"/>
    </row>
    <row r="12" spans="1:8" ht="12.75">
      <c r="A12" s="230" t="str">
        <f>'P. BDI'!B10</f>
        <v>Data Base:</v>
      </c>
      <c r="B12" s="230"/>
      <c r="C12" s="139">
        <f>'P. BDI'!C10:F10</f>
        <v>45320</v>
      </c>
      <c r="D12" s="14"/>
      <c r="E12" s="14"/>
      <c r="F12" s="16"/>
      <c r="G12" s="13"/>
      <c r="H12" s="13"/>
    </row>
    <row r="13" spans="1:8" ht="12.75">
      <c r="A13" s="6"/>
      <c r="B13" s="4"/>
      <c r="C13" s="3"/>
      <c r="D13" s="5"/>
      <c r="E13" s="5"/>
      <c r="F13" s="5"/>
      <c r="G13" s="5"/>
      <c r="H13" s="5"/>
    </row>
    <row r="15" spans="2:16" ht="12.75">
      <c r="B15" s="19" t="s">
        <v>47</v>
      </c>
      <c r="C15" s="223" t="s">
        <v>72</v>
      </c>
      <c r="D15" s="223"/>
      <c r="E15" s="223" t="s">
        <v>78</v>
      </c>
      <c r="F15" s="223"/>
      <c r="G15" s="19" t="s">
        <v>79</v>
      </c>
      <c r="H15" s="19" t="s">
        <v>80</v>
      </c>
      <c r="I15" s="19" t="s">
        <v>81</v>
      </c>
      <c r="J15" s="19" t="s">
        <v>82</v>
      </c>
      <c r="K15" s="19" t="s">
        <v>83</v>
      </c>
      <c r="L15" s="19" t="s">
        <v>84</v>
      </c>
      <c r="M15" s="19" t="s">
        <v>85</v>
      </c>
      <c r="N15" s="19" t="s">
        <v>86</v>
      </c>
      <c r="O15" s="19" t="s">
        <v>87</v>
      </c>
      <c r="P15" s="19" t="s">
        <v>88</v>
      </c>
    </row>
    <row r="16" spans="2:16" ht="12.75">
      <c r="B16" s="38">
        <f>QCI!B24</f>
        <v>1</v>
      </c>
      <c r="C16" s="249" t="str">
        <f>QCI!C24</f>
        <v>SERVIÇOS PRELIMINARES</v>
      </c>
      <c r="D16" s="249"/>
      <c r="E16" s="226">
        <f>QCI!F24</f>
        <v>793.75</v>
      </c>
      <c r="F16" s="226"/>
      <c r="G16" s="37">
        <v>1</v>
      </c>
      <c r="H16" s="37"/>
      <c r="I16" s="37"/>
      <c r="J16" s="37"/>
      <c r="K16" s="37"/>
      <c r="L16" s="37"/>
      <c r="M16" s="37"/>
      <c r="N16" s="37"/>
      <c r="O16" s="37"/>
      <c r="P16" s="39">
        <f>SUM(G16:O16)</f>
        <v>1</v>
      </c>
    </row>
    <row r="17" spans="2:16" ht="12.75">
      <c r="B17" s="38">
        <f>QCI!B25</f>
        <v>2</v>
      </c>
      <c r="C17" s="249" t="str">
        <f>QCI!C25</f>
        <v>PISOS, ESTRUTURAS, FECHAMENTO E DEMAIS SERVIÇOS </v>
      </c>
      <c r="D17" s="249"/>
      <c r="E17" s="226">
        <f>QCI!F25</f>
        <v>157818.06999999998</v>
      </c>
      <c r="F17" s="226"/>
      <c r="G17" s="30">
        <v>0.25</v>
      </c>
      <c r="H17" s="37">
        <v>0.25</v>
      </c>
      <c r="I17" s="37">
        <v>0.25</v>
      </c>
      <c r="J17" s="30">
        <v>0.25</v>
      </c>
      <c r="K17" s="30"/>
      <c r="L17" s="30"/>
      <c r="M17" s="30"/>
      <c r="N17" s="30"/>
      <c r="O17" s="30"/>
      <c r="P17" s="41">
        <f>SUM(G17:O17)</f>
        <v>1</v>
      </c>
    </row>
    <row r="18" spans="2:16" ht="12.75">
      <c r="B18" s="38"/>
      <c r="C18" s="249"/>
      <c r="D18" s="249"/>
      <c r="E18" s="226"/>
      <c r="F18" s="226"/>
      <c r="G18" s="30"/>
      <c r="H18" s="30"/>
      <c r="I18" s="30"/>
      <c r="J18" s="30"/>
      <c r="K18" s="30"/>
      <c r="L18" s="30"/>
      <c r="M18" s="30"/>
      <c r="N18" s="30"/>
      <c r="O18" s="30"/>
      <c r="P18" s="41">
        <f>SUM(G18:O18)</f>
        <v>0</v>
      </c>
    </row>
    <row r="19" spans="2:16" ht="12.75">
      <c r="B19" s="38"/>
      <c r="C19" s="249"/>
      <c r="D19" s="249"/>
      <c r="E19" s="226"/>
      <c r="F19" s="226"/>
      <c r="G19" s="30"/>
      <c r="H19" s="30"/>
      <c r="I19" s="30"/>
      <c r="J19" s="30"/>
      <c r="K19" s="30"/>
      <c r="L19" s="30"/>
      <c r="M19" s="30"/>
      <c r="N19" s="30"/>
      <c r="O19" s="30"/>
      <c r="P19" s="41">
        <f>SUM(G19:O19)</f>
        <v>0</v>
      </c>
    </row>
    <row r="20" spans="2:16" ht="12.75" hidden="1">
      <c r="B20" s="38"/>
      <c r="C20" s="249"/>
      <c r="D20" s="249"/>
      <c r="E20" s="226"/>
      <c r="F20" s="226"/>
      <c r="G20" s="30"/>
      <c r="H20" s="30"/>
      <c r="I20" s="30"/>
      <c r="J20" s="30"/>
      <c r="K20" s="30"/>
      <c r="L20" s="30"/>
      <c r="M20" s="30"/>
      <c r="N20" s="30"/>
      <c r="O20" s="30"/>
      <c r="P20" s="41"/>
    </row>
    <row r="21" spans="2:16" ht="12.75" hidden="1">
      <c r="B21" s="38"/>
      <c r="C21" s="249"/>
      <c r="D21" s="249"/>
      <c r="E21" s="226"/>
      <c r="F21" s="226"/>
      <c r="G21" s="30"/>
      <c r="H21" s="30"/>
      <c r="I21" s="30"/>
      <c r="J21" s="30"/>
      <c r="K21" s="30"/>
      <c r="L21" s="30"/>
      <c r="M21" s="30"/>
      <c r="N21" s="30"/>
      <c r="O21" s="30"/>
      <c r="P21" s="41"/>
    </row>
    <row r="22" spans="2:16" ht="12.75" hidden="1">
      <c r="B22" s="38"/>
      <c r="C22" s="249"/>
      <c r="D22" s="249"/>
      <c r="E22" s="226"/>
      <c r="F22" s="226"/>
      <c r="G22" s="30"/>
      <c r="H22" s="30"/>
      <c r="I22" s="30"/>
      <c r="J22" s="30"/>
      <c r="K22" s="30"/>
      <c r="L22" s="30"/>
      <c r="M22" s="30"/>
      <c r="N22" s="30"/>
      <c r="O22" s="30"/>
      <c r="P22" s="41"/>
    </row>
    <row r="23" spans="2:16" ht="12.75" customHeight="1" hidden="1">
      <c r="B23" s="40"/>
      <c r="C23" s="249"/>
      <c r="D23" s="249"/>
      <c r="E23" s="226"/>
      <c r="F23" s="226"/>
      <c r="G23" s="30"/>
      <c r="H23" s="30"/>
      <c r="I23" s="30"/>
      <c r="J23" s="30"/>
      <c r="K23" s="30"/>
      <c r="L23" s="30"/>
      <c r="M23" s="30"/>
      <c r="N23" s="30"/>
      <c r="O23" s="30"/>
      <c r="P23" s="41"/>
    </row>
    <row r="24" spans="2:16" ht="12.75" customHeight="1" hidden="1">
      <c r="B24" s="40"/>
      <c r="C24" s="249"/>
      <c r="D24" s="249"/>
      <c r="E24" s="227"/>
      <c r="F24" s="227"/>
      <c r="G24" s="30"/>
      <c r="H24" s="30"/>
      <c r="I24" s="30"/>
      <c r="J24" s="30"/>
      <c r="K24" s="30"/>
      <c r="L24" s="30"/>
      <c r="M24" s="30"/>
      <c r="N24" s="30"/>
      <c r="O24" s="30"/>
      <c r="P24" s="41"/>
    </row>
    <row r="25" spans="2:16" ht="12.75" customHeight="1" hidden="1">
      <c r="B25" s="40"/>
      <c r="C25" s="249"/>
      <c r="D25" s="249"/>
      <c r="E25" s="227"/>
      <c r="F25" s="227"/>
      <c r="G25" s="30"/>
      <c r="H25" s="30"/>
      <c r="I25" s="30"/>
      <c r="J25" s="30"/>
      <c r="K25" s="30"/>
      <c r="L25" s="30"/>
      <c r="M25" s="30"/>
      <c r="N25" s="30"/>
      <c r="O25" s="30"/>
      <c r="P25" s="41"/>
    </row>
    <row r="26" spans="2:16" ht="12.75" customHeight="1" hidden="1">
      <c r="B26" s="40"/>
      <c r="C26" s="249"/>
      <c r="D26" s="249"/>
      <c r="E26" s="227"/>
      <c r="F26" s="227"/>
      <c r="G26" s="30"/>
      <c r="H26" s="30"/>
      <c r="I26" s="30"/>
      <c r="J26" s="30"/>
      <c r="K26" s="30"/>
      <c r="L26" s="30"/>
      <c r="M26" s="30"/>
      <c r="N26" s="30"/>
      <c r="O26" s="30"/>
      <c r="P26" s="41"/>
    </row>
    <row r="27" spans="2:16" ht="12.75" customHeight="1" hidden="1">
      <c r="B27" s="42"/>
      <c r="C27" s="249"/>
      <c r="D27" s="249"/>
      <c r="E27" s="253"/>
      <c r="F27" s="253"/>
      <c r="G27" s="31"/>
      <c r="H27" s="31"/>
      <c r="I27" s="31"/>
      <c r="J27" s="31"/>
      <c r="K27" s="31"/>
      <c r="L27" s="31"/>
      <c r="M27" s="31"/>
      <c r="N27" s="31"/>
      <c r="O27" s="31"/>
      <c r="P27" s="43"/>
    </row>
    <row r="28" spans="2:16" ht="12.75">
      <c r="B28" s="250" t="s">
        <v>90</v>
      </c>
      <c r="C28" s="250"/>
      <c r="D28" s="250"/>
      <c r="E28" s="254">
        <v>1</v>
      </c>
      <c r="F28" s="255"/>
      <c r="G28" s="32">
        <f aca="true" t="shared" si="0" ref="G28:O28">G29/$E$29</f>
        <v>0.25375326693811345</v>
      </c>
      <c r="H28" s="32">
        <f t="shared" si="0"/>
        <v>0.24874891102062885</v>
      </c>
      <c r="I28" s="32">
        <f t="shared" si="0"/>
        <v>0.24874891102062885</v>
      </c>
      <c r="J28" s="32">
        <f t="shared" si="0"/>
        <v>0.24874891102062885</v>
      </c>
      <c r="K28" s="32">
        <f t="shared" si="0"/>
        <v>0</v>
      </c>
      <c r="L28" s="32">
        <f t="shared" si="0"/>
        <v>0</v>
      </c>
      <c r="M28" s="32" t="e">
        <f t="shared" si="0"/>
        <v>#REF!</v>
      </c>
      <c r="N28" s="32" t="e">
        <f t="shared" si="0"/>
        <v>#REF!</v>
      </c>
      <c r="O28" s="32" t="e">
        <f t="shared" si="0"/>
        <v>#REF!</v>
      </c>
      <c r="P28" s="33"/>
    </row>
    <row r="29" spans="2:16" ht="12.75">
      <c r="B29" s="250" t="s">
        <v>2</v>
      </c>
      <c r="C29" s="250"/>
      <c r="D29" s="250"/>
      <c r="E29" s="256">
        <f>SUM(E16:F27)</f>
        <v>158611.81999999998</v>
      </c>
      <c r="F29" s="227"/>
      <c r="G29" s="29">
        <f aca="true" t="shared" si="1" ref="G29:L29">(G16*$E$16)+(G17*$E$17)+(G18*$E$18)+(G19*$E$19)+(G20*$E$20)+($E$21*G21)+($E$22*G22)</f>
        <v>40248.267499999994</v>
      </c>
      <c r="H29" s="29">
        <f t="shared" si="1"/>
        <v>39454.517499999994</v>
      </c>
      <c r="I29" s="29">
        <f t="shared" si="1"/>
        <v>39454.517499999994</v>
      </c>
      <c r="J29" s="29">
        <f t="shared" si="1"/>
        <v>39454.517499999994</v>
      </c>
      <c r="K29" s="29">
        <f t="shared" si="1"/>
        <v>0</v>
      </c>
      <c r="L29" s="29">
        <f t="shared" si="1"/>
        <v>0</v>
      </c>
      <c r="M29" s="29" t="e">
        <f>(M16*$E$16)+(#REF!*#REF!)+(M17*$E$17)+(M18*$E$18)+(M19*$E$19)+(M20*$E$20)+($E$21*M21)+($E$22*M22)</f>
        <v>#REF!</v>
      </c>
      <c r="N29" s="29" t="e">
        <f>(N16*$E$16)+(#REF!*#REF!)+(N17*$E$17)+(N18*$E$18)+(N19*$E$19)+(N20*$E$20)+($E$21*N21)+($E$22*N22)</f>
        <v>#REF!</v>
      </c>
      <c r="O29" s="29" t="e">
        <f>(O16*$E$16)+(#REF!*#REF!)+(O17*$E$17)+(O18*$E$18)+(O19*$E$19)+(O20*$E$20)+($E$21*O21)+($E$22*O22)</f>
        <v>#REF!</v>
      </c>
      <c r="P29" s="34"/>
    </row>
    <row r="30" spans="2:16" ht="12.75">
      <c r="B30" s="250" t="s">
        <v>89</v>
      </c>
      <c r="C30" s="250"/>
      <c r="D30" s="250"/>
      <c r="E30" s="251"/>
      <c r="F30" s="252"/>
      <c r="G30" s="35">
        <f>G29</f>
        <v>40248.267499999994</v>
      </c>
      <c r="H30" s="35">
        <f>H29+G30</f>
        <v>79702.78499999999</v>
      </c>
      <c r="I30" s="35">
        <f aca="true" t="shared" si="2" ref="I30:O30">I29+H30</f>
        <v>119157.30249999999</v>
      </c>
      <c r="J30" s="35">
        <f t="shared" si="2"/>
        <v>158611.81999999998</v>
      </c>
      <c r="K30" s="35">
        <f t="shared" si="2"/>
        <v>158611.81999999998</v>
      </c>
      <c r="L30" s="35">
        <f t="shared" si="2"/>
        <v>158611.81999999998</v>
      </c>
      <c r="M30" s="35" t="e">
        <f t="shared" si="2"/>
        <v>#REF!</v>
      </c>
      <c r="N30" s="35" t="e">
        <f t="shared" si="2"/>
        <v>#REF!</v>
      </c>
      <c r="O30" s="35" t="e">
        <f t="shared" si="2"/>
        <v>#REF!</v>
      </c>
      <c r="P30" s="36"/>
    </row>
    <row r="38" spans="6:8" ht="12.75">
      <c r="F38" s="9" t="s">
        <v>92</v>
      </c>
      <c r="G38" s="24" t="str">
        <f>'P. BDI'!C46</f>
        <v>.</v>
      </c>
      <c r="H38" s="26"/>
    </row>
    <row r="39" spans="6:7" ht="12.75">
      <c r="F39" s="25" t="s">
        <v>94</v>
      </c>
      <c r="G39" s="23" t="str">
        <f>'P. BDI'!C47</f>
        <v>.</v>
      </c>
    </row>
    <row r="40" spans="6:7" ht="12.75">
      <c r="F40" s="10"/>
      <c r="G40" s="22"/>
    </row>
    <row r="41" spans="6:7" ht="12.75">
      <c r="F41" s="10"/>
      <c r="G41" s="22"/>
    </row>
    <row r="42" spans="6:7" ht="12.75">
      <c r="F42" s="10"/>
      <c r="G42" s="22"/>
    </row>
    <row r="43" spans="6:7" ht="12.75">
      <c r="F43" s="10"/>
      <c r="G43" s="22"/>
    </row>
    <row r="44" spans="6:7" ht="12.75">
      <c r="F44" s="10"/>
      <c r="G44" s="22"/>
    </row>
    <row r="45" spans="6:7" ht="12.75">
      <c r="F45" s="8"/>
      <c r="G45" s="7"/>
    </row>
    <row r="46" spans="6:7" ht="12.75">
      <c r="F46" s="7"/>
      <c r="G46" s="7"/>
    </row>
    <row r="47" spans="6:8" ht="12.75">
      <c r="F47" s="9" t="s">
        <v>93</v>
      </c>
      <c r="G47" s="24" t="str">
        <f>'P. BDI'!C52</f>
        <v>.</v>
      </c>
      <c r="H47" s="26"/>
    </row>
    <row r="48" spans="6:7" ht="12.75">
      <c r="F48" s="25" t="s">
        <v>37</v>
      </c>
      <c r="G48" s="23" t="str">
        <f>'P. BDI'!C53</f>
        <v>.</v>
      </c>
    </row>
  </sheetData>
  <sheetProtection/>
  <mergeCells count="47">
    <mergeCell ref="C19:D19"/>
    <mergeCell ref="C21:D21"/>
    <mergeCell ref="E20:F20"/>
    <mergeCell ref="E21:F21"/>
    <mergeCell ref="C24:D24"/>
    <mergeCell ref="C25:D25"/>
    <mergeCell ref="C22:D22"/>
    <mergeCell ref="C23:D23"/>
    <mergeCell ref="C20:D20"/>
    <mergeCell ref="B30:D30"/>
    <mergeCell ref="E30:F30"/>
    <mergeCell ref="E26:F26"/>
    <mergeCell ref="E27:F27"/>
    <mergeCell ref="E28:F28"/>
    <mergeCell ref="E29:F29"/>
    <mergeCell ref="B28:D28"/>
    <mergeCell ref="B29:D29"/>
    <mergeCell ref="C26:D26"/>
    <mergeCell ref="C27:D27"/>
    <mergeCell ref="A2:P3"/>
    <mergeCell ref="A11:B11"/>
    <mergeCell ref="E24:F24"/>
    <mergeCell ref="E25:F25"/>
    <mergeCell ref="A7:B7"/>
    <mergeCell ref="D7:E7"/>
    <mergeCell ref="F7:G7"/>
    <mergeCell ref="E22:F22"/>
    <mergeCell ref="A9:B9"/>
    <mergeCell ref="E23:F23"/>
    <mergeCell ref="E15:F15"/>
    <mergeCell ref="E16:F16"/>
    <mergeCell ref="E17:F17"/>
    <mergeCell ref="E18:F18"/>
    <mergeCell ref="E19:F19"/>
    <mergeCell ref="A12:B12"/>
    <mergeCell ref="C15:D15"/>
    <mergeCell ref="C16:D16"/>
    <mergeCell ref="C17:D17"/>
    <mergeCell ref="C18:D18"/>
    <mergeCell ref="A10:B10"/>
    <mergeCell ref="A5:B5"/>
    <mergeCell ref="D5:E5"/>
    <mergeCell ref="F5:G5"/>
    <mergeCell ref="A6:B6"/>
    <mergeCell ref="D6:E6"/>
    <mergeCell ref="A8:B8"/>
    <mergeCell ref="F6:G6"/>
  </mergeCells>
  <conditionalFormatting sqref="C16:C27">
    <cfRule type="expression" priority="13" dxfId="25" stopIfTrue="1">
      <formula>$J16=1</formula>
    </cfRule>
    <cfRule type="expression" priority="14" dxfId="26" stopIfTrue="1">
      <formula>$K16=2</formula>
    </cfRule>
    <cfRule type="expression" priority="15" dxfId="27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rowBreaks count="1" manualBreakCount="1">
    <brk id="49" max="15" man="1"/>
  </rowBreaks>
  <ignoredErrors>
    <ignoredError sqref="F5:G6 B5 A7:C12 A5 C5 A6:B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MURILO SZPAK</cp:lastModifiedBy>
  <cp:lastPrinted>2024-02-07T13:47:22Z</cp:lastPrinted>
  <dcterms:created xsi:type="dcterms:W3CDTF">2006-10-10T19:21:35Z</dcterms:created>
  <dcterms:modified xsi:type="dcterms:W3CDTF">2024-02-07T13:47:30Z</dcterms:modified>
  <cp:category/>
  <cp:version/>
  <cp:contentType/>
  <cp:contentStatus/>
</cp:coreProperties>
</file>