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1970" windowHeight="3120" tabRatio="854" activeTab="1"/>
  </bookViews>
  <sheets>
    <sheet name="Cronograma " sheetId="1" r:id="rId1"/>
    <sheet name="ESCADARIA" sheetId="2" r:id="rId2"/>
    <sheet name="Plan1" sheetId="3" r:id="rId3"/>
  </sheets>
  <definedNames>
    <definedName name="_xlnm._FilterDatabase" localSheetId="1" hidden="1">'ESCADARIA'!$A$7:$G$46</definedName>
    <definedName name="_xlnm.Print_Area" localSheetId="0">'Cronograma '!$A$1:$N$21</definedName>
    <definedName name="_xlnm.Print_Area" localSheetId="1">'ESCADARIA'!$A$1:$G$54</definedName>
    <definedName name="DadosExternos15" localSheetId="1">'ESCADARIA'!$A$5:$A$46</definedName>
    <definedName name="DadosExternos16" localSheetId="1">'ESCADARIA'!$A$5:$A$46</definedName>
    <definedName name="DadosExternos17" localSheetId="1">'ESCADARIA'!$A$5:$A$46</definedName>
    <definedName name="DadosExternos18" localSheetId="1">'ESCADARIA'!$A$8:$C$46</definedName>
    <definedName name="DadosExternos2" localSheetId="1">'ESCADARIA'!$A$5:$A$46</definedName>
    <definedName name="DadosExternos5" localSheetId="1">'ESCADARIA'!$A$5:$A$46</definedName>
    <definedName name="DadosExternos6" localSheetId="1">'ESCADARIA'!$A$5:$A$46</definedName>
  </definedNames>
  <calcPr fullCalcOnLoad="1"/>
</workbook>
</file>

<file path=xl/sharedStrings.xml><?xml version="1.0" encoding="utf-8"?>
<sst xmlns="http://schemas.openxmlformats.org/spreadsheetml/2006/main" count="100" uniqueCount="75">
  <si>
    <t>CRONOGRAMA FÍSICO FINANCEIRO</t>
  </si>
  <si>
    <t>Serviços</t>
  </si>
  <si>
    <t>Total do Ítem</t>
  </si>
  <si>
    <t>1º MÊS</t>
  </si>
  <si>
    <t>2º MÊS</t>
  </si>
  <si>
    <t>3º MÊS</t>
  </si>
  <si>
    <t>4º MÊS</t>
  </si>
  <si>
    <t>5º MÊS</t>
  </si>
  <si>
    <t>ÍTENS</t>
  </si>
  <si>
    <t>R($)</t>
  </si>
  <si>
    <t>(%)</t>
  </si>
  <si>
    <t>Totais R($)</t>
  </si>
  <si>
    <t>Totais Acumulados R($)</t>
  </si>
  <si>
    <t>-</t>
  </si>
  <si>
    <t xml:space="preserve">PREÇO GLOBAL </t>
  </si>
  <si>
    <t>CÓDIGO</t>
  </si>
  <si>
    <t>DESCRIÇÃO DOS SERVIÇOS</t>
  </si>
  <si>
    <t>UNID</t>
  </si>
  <si>
    <t>QUANT</t>
  </si>
  <si>
    <t>PREÇO (R$)</t>
  </si>
  <si>
    <t>(a)</t>
  </si>
  <si>
    <t>unitário
(b)</t>
  </si>
  <si>
    <t>parcial
(c = a . b)</t>
  </si>
  <si>
    <t>subtotal</t>
  </si>
  <si>
    <t>SERVIÇOS PRELIMINARES</t>
  </si>
  <si>
    <t>Município:</t>
  </si>
  <si>
    <t>1.</t>
  </si>
  <si>
    <t>2.</t>
  </si>
  <si>
    <t>3.</t>
  </si>
  <si>
    <t>PARCELAMENTO</t>
  </si>
  <si>
    <t>DOIS VIZINHOS - PR</t>
  </si>
  <si>
    <t>Projeto:</t>
  </si>
  <si>
    <t>Local:</t>
  </si>
  <si>
    <t xml:space="preserve">DRENAGEM </t>
  </si>
  <si>
    <t>PLANILHA DE MEDIÇÃO DOS SERVIÇOS EXECUTADOS</t>
  </si>
  <si>
    <t xml:space="preserve">TERRAPLANAGEM </t>
  </si>
  <si>
    <t>DRENAGEM DE AGUAS PLUVIAIS (CORREGO PINZZON)</t>
  </si>
  <si>
    <t>ENTRE AS RUAS CASTRO ALVES E GUILHERME GUZZO</t>
  </si>
  <si>
    <t>85392</t>
  </si>
  <si>
    <t>M</t>
  </si>
  <si>
    <t>73883/2</t>
  </si>
  <si>
    <t>M3</t>
  </si>
  <si>
    <t>EXECUCAO DE DRENO FRANCES COM BRITA NUM 2 INCLUSIVE LONA DE PROTEÇÃO</t>
  </si>
  <si>
    <t>83336</t>
  </si>
  <si>
    <t>ESCAVACAO MECANICA PARA ACERTO DE TALUDES E VALAS, EM MATERIAL DE 1A CATEGORIA, COM ESCAVADEIRA HIDRAULICA</t>
  </si>
  <si>
    <t>REMOCAO TUBULACAO DN 700 A 1200MM INCLUSIVE ESCAVACAO E TRANSPORTE DOS TUBOS RETIRADOS</t>
  </si>
  <si>
    <t>MATERIAL DE JAZIDA (AO NATURAL) PARA ENCHIMENTO, COM TRANSPORTE DMT 20 KM (PEDREGULHO OU PICARRA)</t>
  </si>
  <si>
    <t>BDI = 25%</t>
  </si>
  <si>
    <t>TUBO CONCRETO ARMADO CLASSE PA-1 PB NBR-8890/2007 DN 1000MM PARA ÁGUAS PLUVIAIS</t>
  </si>
  <si>
    <t>73721</t>
  </si>
  <si>
    <t>ASSENTAMENTO DE TUBOS DE CONCRETO DIAMETRO = 1000MM, SIMPLES OU ARMADO, JUNTA EM ARGAMASSA 1:3 CIMENTO:AREIA</t>
  </si>
  <si>
    <t>73964/6</t>
  </si>
  <si>
    <t>73964/5</t>
  </si>
  <si>
    <t>REATERRO DE VALA COM COMPACTAÇÃO MEC.</t>
  </si>
  <si>
    <t>73346</t>
  </si>
  <si>
    <t>CONCRETO ARMADO DOSADO 15 MPA INCL MAT P/ 1 M3 PREPARO CONF           COMP 5845 COLOC CONF COMP 7090 14 M2 DE AREA MOLDADA FORMAS           E ESCORAMENTO CONF COMPS 5306 E 5708 60 KG DE ACO CA-50 INC           MAO DE OBRA P/CORTE DOBRAGEM MONTAGEM E COLO PARA DISSIPADOR DE ENERGIA</t>
  </si>
  <si>
    <t>REATERRO DE  SEM CONTROLE DE COMPACTAÇÃO , UTILIZANDO RETRO-ESCAVADEIRA E COMPACTACADOR VIBRATORIO COM MATERIAL REAPROVEITADO</t>
  </si>
  <si>
    <t>74154/1</t>
  </si>
  <si>
    <t>73998/4</t>
  </si>
  <si>
    <t>M2</t>
  </si>
  <si>
    <t>PISO DE CONCRETO ACABAMENTO RÚSTICO ESPESSURA 7CM COM JUNTAS EM MADEIRA 0,48M² POR UNIDADE</t>
  </si>
  <si>
    <t>73406</t>
  </si>
  <si>
    <t>CONCRETO FCK=15MPA (1:2,5:3) , INCLUIDO PREPARO MECANICO, LANCAMENTO E ADENSAMENTO( Chumbamento e Acabamento das Bocas de Lobo). 0,1m3 por unidades</t>
  </si>
  <si>
    <t>ACO CA-50, 2", VERGALHAO (32 kg por unidade)</t>
  </si>
  <si>
    <t>KG</t>
  </si>
  <si>
    <t>73347</t>
  </si>
  <si>
    <t xml:space="preserve">CORTE, DOBRAGEM, MONTAGEM, SOLDA E COLOCAÇÃO DE FERRAGEM, AÇO CA-50, EM BARRA REDONDA COM DIÂMETRO DE 2" </t>
  </si>
  <si>
    <t>ALVENARIA DE BLOCOS DE CONCRETO ESTRUTURAL 14X19X39CM, ESPESSURA 14CM, ASSENTADOS COM ARGAMASSA TRACO 1:0,25:4 (CIMENTO, CAL E AREIA) 5,76M² POR UNIDADE</t>
  </si>
  <si>
    <t>ESCAVACAO, CARGA E TRANSPORTE DE  MATERIAL DE 1A CATEGORIA COM PÁ CARREGADEIRA E CACAMBA 5M3,  DMT 5 A 20KM</t>
  </si>
  <si>
    <t>74032/1</t>
  </si>
  <si>
    <t>CHP</t>
  </si>
  <si>
    <t>ESCAVADEIRA HIDRAULICA SOBRE ESTEIRAS 110HP A DIESEL - CHP - INCLUSIVE OPERADOR ( LIMPEZA DO LEITO DO RIO)</t>
  </si>
  <si>
    <t>73856/4</t>
  </si>
  <si>
    <t>BOCA PARA BUEIRO SIMPLES TUBULAR, DIAMETRO =1,00M, EM CONCRETO CICLOPICO, INCLUINDO FORMAS, ESCAVACAO, REATERRO E MATERIAIS, EXCLUINDO MATERIAL REATERRO JAZIDA E TRANSPORTE.</t>
  </si>
  <si>
    <t>UN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</si>
</sst>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&quot;* #,##0_);_(&quot;R$&quot;* \(#,##0\);_(&quot;R$&quot;* &quot;-&quot;_);_(@_)"/>
    <numFmt numFmtId="167" formatCode="_(&quot;R$&quot;* #,##0.00_);_(&quot;R$&quot;* \(#,##0.00\);_(&quot;R$&quot;* &quot;-&quot;??_);_(@_)"/>
    <numFmt numFmtId="168" formatCode="_(* #,##0.000_);_(* \(#,##0.000\);_(* &quot;-&quot;??_);_(@_)"/>
    <numFmt numFmtId="169" formatCode="0.000%"/>
    <numFmt numFmtId="170" formatCode="_(* #,##0_);_(* \(#,##0\);_(* &quot;-&quot;??_);_(@_)"/>
    <numFmt numFmtId="171" formatCode="0.000"/>
    <numFmt numFmtId="172" formatCode="0.00000000"/>
    <numFmt numFmtId="173" formatCode="_(* #,##0.00000000_);_(* \(#,##0.00000000\);_(* &quot;-&quot;??_);_(@_)"/>
    <numFmt numFmtId="174" formatCode="_(* #,##0.0000000000_);_(* \(#,##0.0000000000\);_(* &quot;-&quot;??_);_(@_)"/>
    <numFmt numFmtId="175" formatCode="[$-416]dddd\,\ d&quot; de &quot;mmmm&quot; de &quot;yyyy"/>
    <numFmt numFmtId="176" formatCode="#,##0.00_ ;\-#,##0.00\ "/>
    <numFmt numFmtId="177" formatCode="0.0%"/>
    <numFmt numFmtId="178" formatCode="0.0"/>
    <numFmt numFmtId="179" formatCode="0.0000000"/>
    <numFmt numFmtId="180" formatCode="0.000000"/>
    <numFmt numFmtId="181" formatCode="0.00000"/>
    <numFmt numFmtId="182" formatCode="0.0000"/>
  </numFmts>
  <fonts count="3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16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24" borderId="0" xfId="0" applyFont="1" applyFill="1" applyBorder="1" applyAlignment="1" applyProtection="1">
      <alignment horizontal="centerContinuous" vertical="center" wrapText="1"/>
      <protection/>
    </xf>
    <xf numFmtId="0" fontId="3" fillId="22" borderId="10" xfId="0" applyFont="1" applyFill="1" applyBorder="1" applyAlignment="1" applyProtection="1">
      <alignment horizontal="left" wrapText="1"/>
      <protection/>
    </xf>
    <xf numFmtId="0" fontId="3" fillId="22" borderId="11" xfId="0" applyFont="1" applyFill="1" applyBorder="1" applyAlignment="1" applyProtection="1">
      <alignment horizontal="centerContinuous" wrapText="1"/>
      <protection/>
    </xf>
    <xf numFmtId="0" fontId="2" fillId="22" borderId="12" xfId="0" applyFont="1" applyFill="1" applyBorder="1" applyAlignment="1" applyProtection="1">
      <alignment horizontal="left" vertical="center" wrapText="1"/>
      <protection/>
    </xf>
    <xf numFmtId="0" fontId="2" fillId="22" borderId="13" xfId="0" applyFont="1" applyFill="1" applyBorder="1" applyAlignment="1" applyProtection="1">
      <alignment horizontal="centerContinuous" vertical="center" wrapText="1"/>
      <protection/>
    </xf>
    <xf numFmtId="0" fontId="2" fillId="22" borderId="14" xfId="0" applyFont="1" applyFill="1" applyBorder="1" applyAlignment="1" applyProtection="1">
      <alignment horizontal="center" vertical="center" wrapText="1"/>
      <protection/>
    </xf>
    <xf numFmtId="0" fontId="2" fillId="22" borderId="14" xfId="0" applyFont="1" applyFill="1" applyBorder="1" applyAlignment="1" applyProtection="1">
      <alignment horizontal="center" vertical="center" wrapText="1"/>
      <protection locked="0"/>
    </xf>
    <xf numFmtId="0" fontId="2" fillId="22" borderId="15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 locked="0"/>
    </xf>
    <xf numFmtId="0" fontId="0" fillId="24" borderId="16" xfId="0" applyFont="1" applyFill="1" applyBorder="1" applyAlignment="1" applyProtection="1">
      <alignment horizontal="center" vertical="center"/>
      <protection/>
    </xf>
    <xf numFmtId="4" fontId="0" fillId="24" borderId="16" xfId="0" applyNumberFormat="1" applyFont="1" applyFill="1" applyBorder="1" applyAlignment="1" applyProtection="1">
      <alignment horizontal="right" vertical="center"/>
      <protection locked="0"/>
    </xf>
    <xf numFmtId="0" fontId="0" fillId="24" borderId="17" xfId="0" applyFont="1" applyFill="1" applyBorder="1" applyAlignment="1" applyProtection="1">
      <alignment horizontal="center" vertical="top"/>
      <protection/>
    </xf>
    <xf numFmtId="4" fontId="0" fillId="24" borderId="17" xfId="0" applyNumberFormat="1" applyFont="1" applyFill="1" applyBorder="1" applyAlignment="1" applyProtection="1">
      <alignment horizontal="right"/>
      <protection locked="0"/>
    </xf>
    <xf numFmtId="0" fontId="0" fillId="24" borderId="0" xfId="0" applyFill="1" applyAlignment="1">
      <alignment/>
    </xf>
    <xf numFmtId="4" fontId="0" fillId="24" borderId="0" xfId="0" applyNumberFormat="1" applyFill="1" applyAlignment="1">
      <alignment/>
    </xf>
    <xf numFmtId="0" fontId="2" fillId="24" borderId="18" xfId="0" applyFont="1" applyFill="1" applyBorder="1" applyAlignment="1" applyProtection="1">
      <alignment horizontal="left"/>
      <protection/>
    </xf>
    <xf numFmtId="0" fontId="2" fillId="23" borderId="19" xfId="0" applyFon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39" fontId="26" fillId="0" borderId="0" xfId="62" applyNumberFormat="1" applyFont="1" applyBorder="1" applyAlignment="1">
      <alignment horizontal="left" vertical="center"/>
    </xf>
    <xf numFmtId="39" fontId="27" fillId="0" borderId="0" xfId="62" applyNumberFormat="1" applyFont="1" applyFill="1" applyBorder="1" applyAlignment="1">
      <alignment horizontal="left" vertical="center"/>
    </xf>
    <xf numFmtId="165" fontId="27" fillId="16" borderId="20" xfId="62" applyFont="1" applyFill="1" applyBorder="1" applyAlignment="1">
      <alignment horizontal="left"/>
    </xf>
    <xf numFmtId="10" fontId="26" fillId="16" borderId="21" xfId="51" applyNumberFormat="1" applyFont="1" applyFill="1" applyBorder="1" applyAlignment="1">
      <alignment horizontal="left"/>
    </xf>
    <xf numFmtId="172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10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24" borderId="22" xfId="0" applyFont="1" applyFill="1" applyBorder="1" applyAlignment="1" applyProtection="1">
      <alignment horizontal="center" vertical="center"/>
      <protection/>
    </xf>
    <xf numFmtId="4" fontId="0" fillId="24" borderId="22" xfId="0" applyNumberFormat="1" applyFont="1" applyFill="1" applyBorder="1" applyAlignment="1" applyProtection="1">
      <alignment horizontal="right" vertical="center"/>
      <protection locked="0"/>
    </xf>
    <xf numFmtId="1" fontId="2" fillId="24" borderId="23" xfId="0" applyNumberFormat="1" applyFont="1" applyFill="1" applyBorder="1" applyAlignment="1" applyProtection="1">
      <alignment horizontal="left" vertical="top"/>
      <protection/>
    </xf>
    <xf numFmtId="0" fontId="2" fillId="24" borderId="17" xfId="0" applyFont="1" applyFill="1" applyBorder="1" applyAlignment="1" applyProtection="1">
      <alignment/>
      <protection/>
    </xf>
    <xf numFmtId="4" fontId="2" fillId="24" borderId="17" xfId="0" applyNumberFormat="1" applyFont="1" applyFill="1" applyBorder="1" applyAlignment="1" applyProtection="1">
      <alignment horizontal="right"/>
      <protection locked="0"/>
    </xf>
    <xf numFmtId="4" fontId="2" fillId="24" borderId="24" xfId="0" applyNumberFormat="1" applyFont="1" applyFill="1" applyBorder="1" applyAlignment="1" applyProtection="1">
      <alignment horizontal="right"/>
      <protection/>
    </xf>
    <xf numFmtId="0" fontId="2" fillId="22" borderId="25" xfId="0" applyFont="1" applyFill="1" applyBorder="1" applyAlignment="1" applyProtection="1">
      <alignment horizontal="center" wrapText="1"/>
      <protection locked="0"/>
    </xf>
    <xf numFmtId="0" fontId="2" fillId="22" borderId="26" xfId="0" applyFont="1" applyFill="1" applyBorder="1" applyAlignment="1" applyProtection="1">
      <alignment horizontal="centerContinuous" vertical="center"/>
      <protection locked="0"/>
    </xf>
    <xf numFmtId="0" fontId="2" fillId="22" borderId="27" xfId="0" applyFont="1" applyFill="1" applyBorder="1" applyAlignment="1" applyProtection="1">
      <alignment horizontal="centerContinuous" vertical="center"/>
      <protection/>
    </xf>
    <xf numFmtId="49" fontId="2" fillId="23" borderId="16" xfId="0" applyNumberFormat="1" applyFont="1" applyFill="1" applyBorder="1" applyAlignment="1" applyProtection="1">
      <alignment horizontal="center"/>
      <protection locked="0"/>
    </xf>
    <xf numFmtId="2" fontId="27" fillId="16" borderId="28" xfId="0" applyNumberFormat="1" applyFont="1" applyFill="1" applyBorder="1" applyAlignment="1">
      <alignment horizontal="left"/>
    </xf>
    <xf numFmtId="39" fontId="26" fillId="16" borderId="29" xfId="62" applyNumberFormat="1" applyFont="1" applyFill="1" applyBorder="1" applyAlignment="1">
      <alignment horizontal="left"/>
    </xf>
    <xf numFmtId="176" fontId="0" fillId="0" borderId="0" xfId="0" applyNumberFormat="1" applyAlignment="1">
      <alignment/>
    </xf>
    <xf numFmtId="10" fontId="0" fillId="0" borderId="0" xfId="0" applyNumberFormat="1" applyAlignment="1">
      <alignment vertical="center"/>
    </xf>
    <xf numFmtId="0" fontId="26" fillId="25" borderId="30" xfId="0" applyFont="1" applyFill="1" applyBorder="1" applyAlignment="1">
      <alignment horizontal="center"/>
    </xf>
    <xf numFmtId="0" fontId="26" fillId="25" borderId="19" xfId="0" applyFont="1" applyFill="1" applyBorder="1" applyAlignment="1">
      <alignment horizontal="center"/>
    </xf>
    <xf numFmtId="0" fontId="26" fillId="25" borderId="31" xfId="0" applyFont="1" applyFill="1" applyBorder="1" applyAlignment="1">
      <alignment horizontal="center"/>
    </xf>
    <xf numFmtId="168" fontId="26" fillId="25" borderId="31" xfId="62" applyNumberFormat="1" applyFont="1" applyFill="1" applyBorder="1" applyAlignment="1">
      <alignment horizontal="center"/>
    </xf>
    <xf numFmtId="169" fontId="26" fillId="25" borderId="31" xfId="51" applyNumberFormat="1" applyFont="1" applyFill="1" applyBorder="1" applyAlignment="1">
      <alignment horizontal="center"/>
    </xf>
    <xf numFmtId="170" fontId="26" fillId="0" borderId="32" xfId="62" applyNumberFormat="1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39" fontId="26" fillId="0" borderId="32" xfId="62" applyNumberFormat="1" applyFont="1" applyBorder="1" applyAlignment="1">
      <alignment horizontal="left" vertical="center"/>
    </xf>
    <xf numFmtId="10" fontId="26" fillId="0" borderId="34" xfId="51" applyNumberFormat="1" applyFont="1" applyFill="1" applyBorder="1" applyAlignment="1">
      <alignment horizontal="left" vertical="center"/>
    </xf>
    <xf numFmtId="39" fontId="27" fillId="0" borderId="32" xfId="62" applyNumberFormat="1" applyFont="1" applyFill="1" applyBorder="1" applyAlignment="1">
      <alignment horizontal="left" vertical="center"/>
    </xf>
    <xf numFmtId="10" fontId="27" fillId="0" borderId="33" xfId="51" applyNumberFormat="1" applyFont="1" applyFill="1" applyBorder="1" applyAlignment="1">
      <alignment horizontal="left" vertical="center"/>
    </xf>
    <xf numFmtId="170" fontId="26" fillId="0" borderId="35" xfId="62" applyNumberFormat="1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39" fontId="26" fillId="0" borderId="35" xfId="62" applyNumberFormat="1" applyFont="1" applyBorder="1" applyAlignment="1">
      <alignment horizontal="left" vertical="center"/>
    </xf>
    <xf numFmtId="10" fontId="26" fillId="0" borderId="37" xfId="51" applyNumberFormat="1" applyFont="1" applyFill="1" applyBorder="1" applyAlignment="1">
      <alignment horizontal="left" vertical="center"/>
    </xf>
    <xf numFmtId="39" fontId="27" fillId="0" borderId="35" xfId="62" applyNumberFormat="1" applyFont="1" applyFill="1" applyBorder="1" applyAlignment="1">
      <alignment horizontal="left" vertical="center"/>
    </xf>
    <xf numFmtId="10" fontId="27" fillId="0" borderId="36" xfId="51" applyNumberFormat="1" applyFont="1" applyFill="1" applyBorder="1" applyAlignment="1">
      <alignment horizontal="left" vertical="center"/>
    </xf>
    <xf numFmtId="170" fontId="26" fillId="0" borderId="38" xfId="62" applyNumberFormat="1" applyFont="1" applyBorder="1" applyAlignment="1">
      <alignment vertical="center"/>
    </xf>
    <xf numFmtId="0" fontId="24" fillId="0" borderId="39" xfId="0" applyFont="1" applyBorder="1" applyAlignment="1">
      <alignment vertical="center"/>
    </xf>
    <xf numFmtId="39" fontId="26" fillId="0" borderId="38" xfId="62" applyNumberFormat="1" applyFont="1" applyBorder="1" applyAlignment="1">
      <alignment horizontal="left" vertical="center"/>
    </xf>
    <xf numFmtId="10" fontId="26" fillId="0" borderId="40" xfId="51" applyNumberFormat="1" applyFont="1" applyFill="1" applyBorder="1" applyAlignment="1">
      <alignment horizontal="left" vertical="center"/>
    </xf>
    <xf numFmtId="39" fontId="27" fillId="0" borderId="38" xfId="62" applyNumberFormat="1" applyFont="1" applyFill="1" applyBorder="1" applyAlignment="1">
      <alignment horizontal="left" vertical="center"/>
    </xf>
    <xf numFmtId="10" fontId="27" fillId="0" borderId="39" xfId="51" applyNumberFormat="1" applyFont="1" applyFill="1" applyBorder="1" applyAlignment="1">
      <alignment horizontal="left" vertical="center"/>
    </xf>
    <xf numFmtId="10" fontId="26" fillId="0" borderId="0" xfId="51" applyNumberFormat="1" applyFont="1" applyFill="1" applyBorder="1" applyAlignment="1">
      <alignment horizontal="left" vertical="center"/>
    </xf>
    <xf numFmtId="10" fontId="27" fillId="0" borderId="0" xfId="51" applyNumberFormat="1" applyFont="1" applyFill="1" applyBorder="1" applyAlignment="1">
      <alignment horizontal="left" vertical="center"/>
    </xf>
    <xf numFmtId="170" fontId="26" fillId="0" borderId="0" xfId="62" applyNumberFormat="1" applyFont="1" applyBorder="1" applyAlignment="1">
      <alignment vertical="center"/>
    </xf>
    <xf numFmtId="39" fontId="27" fillId="0" borderId="41" xfId="62" applyNumberFormat="1" applyFont="1" applyBorder="1" applyAlignment="1">
      <alignment horizontal="left"/>
    </xf>
    <xf numFmtId="9" fontId="27" fillId="0" borderId="42" xfId="51" applyFont="1" applyBorder="1" applyAlignment="1">
      <alignment horizontal="left"/>
    </xf>
    <xf numFmtId="39" fontId="26" fillId="0" borderId="43" xfId="51" applyNumberFormat="1" applyFont="1" applyBorder="1" applyAlignment="1">
      <alignment horizontal="left"/>
    </xf>
    <xf numFmtId="10" fontId="26" fillId="0" borderId="44" xfId="51" applyNumberFormat="1" applyFont="1" applyBorder="1" applyAlignment="1">
      <alignment horizontal="left"/>
    </xf>
    <xf numFmtId="39" fontId="0" fillId="0" borderId="0" xfId="0" applyNumberFormat="1" applyAlignment="1">
      <alignment/>
    </xf>
    <xf numFmtId="0" fontId="0" fillId="0" borderId="19" xfId="0" applyBorder="1" applyAlignment="1">
      <alignment/>
    </xf>
    <xf numFmtId="44" fontId="0" fillId="0" borderId="0" xfId="0" applyNumberFormat="1" applyAlignment="1">
      <alignment/>
    </xf>
    <xf numFmtId="0" fontId="2" fillId="22" borderId="23" xfId="0" applyFont="1" applyFill="1" applyBorder="1" applyAlignment="1" applyProtection="1">
      <alignment horizontal="left" vertical="center" wrapText="1" indent="1"/>
      <protection/>
    </xf>
    <xf numFmtId="0" fontId="2" fillId="22" borderId="17" xfId="0" applyFont="1" applyFill="1" applyBorder="1" applyAlignment="1" applyProtection="1">
      <alignment horizontal="left" vertical="center" wrapText="1" indent="1"/>
      <protection/>
    </xf>
    <xf numFmtId="0" fontId="2" fillId="22" borderId="24" xfId="0" applyFont="1" applyFill="1" applyBorder="1" applyAlignment="1" applyProtection="1">
      <alignment horizontal="left" vertical="center" wrapText="1" indent="1"/>
      <protection/>
    </xf>
    <xf numFmtId="14" fontId="0" fillId="24" borderId="22" xfId="0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NumberFormat="1" applyAlignment="1">
      <alignment/>
    </xf>
    <xf numFmtId="0" fontId="2" fillId="22" borderId="23" xfId="0" applyFont="1" applyFill="1" applyBorder="1" applyAlignment="1" applyProtection="1">
      <alignment horizontal="left" vertical="center" wrapText="1" indent="1"/>
      <protection/>
    </xf>
    <xf numFmtId="49" fontId="2" fillId="23" borderId="22" xfId="0" applyNumberFormat="1" applyFont="1" applyFill="1" applyBorder="1" applyAlignment="1" applyProtection="1">
      <alignment horizontal="center"/>
      <protection locked="0"/>
    </xf>
    <xf numFmtId="0" fontId="2" fillId="24" borderId="45" xfId="0" applyFont="1" applyFill="1" applyBorder="1" applyAlignment="1" applyProtection="1">
      <alignment horizontal="left"/>
      <protection/>
    </xf>
    <xf numFmtId="0" fontId="2" fillId="0" borderId="4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0" xfId="47" applyNumberFormat="1" applyFont="1" applyBorder="1" applyAlignment="1">
      <alignment wrapText="1"/>
    </xf>
    <xf numFmtId="4" fontId="2" fillId="22" borderId="48" xfId="0" applyNumberFormat="1" applyFont="1" applyFill="1" applyBorder="1" applyAlignment="1" applyProtection="1">
      <alignment horizontal="right" vertical="center" wrapText="1" indent="1"/>
      <protection/>
    </xf>
    <xf numFmtId="0" fontId="2" fillId="23" borderId="49" xfId="0" applyFont="1" applyFill="1" applyBorder="1" applyAlignment="1" applyProtection="1">
      <alignment horizontal="left"/>
      <protection locked="0"/>
    </xf>
    <xf numFmtId="1" fontId="2" fillId="24" borderId="50" xfId="0" applyNumberFormat="1" applyFont="1" applyFill="1" applyBorder="1" applyAlignment="1" applyProtection="1">
      <alignment horizontal="left" vertical="top" indent="2"/>
      <protection/>
    </xf>
    <xf numFmtId="4" fontId="0" fillId="24" borderId="47" xfId="0" applyNumberFormat="1" applyFont="1" applyFill="1" applyBorder="1" applyAlignment="1" applyProtection="1">
      <alignment horizontal="right" vertical="center"/>
      <protection/>
    </xf>
    <xf numFmtId="14" fontId="0" fillId="24" borderId="16" xfId="0" applyNumberFormat="1" applyFont="1" applyFill="1" applyBorder="1" applyAlignment="1" applyProtection="1">
      <alignment horizontal="left" vertical="center" wrapText="1" indent="1"/>
      <protection/>
    </xf>
    <xf numFmtId="4" fontId="0" fillId="24" borderId="51" xfId="0" applyNumberFormat="1" applyFont="1" applyFill="1" applyBorder="1" applyAlignment="1" applyProtection="1">
      <alignment horizontal="right" vertical="center"/>
      <protection/>
    </xf>
    <xf numFmtId="1" fontId="2" fillId="24" borderId="43" xfId="0" applyNumberFormat="1" applyFont="1" applyFill="1" applyBorder="1" applyAlignment="1" applyProtection="1">
      <alignment horizontal="left" vertical="top" indent="2"/>
      <protection/>
    </xf>
    <xf numFmtId="14" fontId="0" fillId="24" borderId="41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41" xfId="0" applyFont="1" applyFill="1" applyBorder="1" applyAlignment="1" applyProtection="1">
      <alignment horizontal="center" vertical="center"/>
      <protection/>
    </xf>
    <xf numFmtId="4" fontId="0" fillId="24" borderId="41" xfId="0" applyNumberFormat="1" applyFont="1" applyFill="1" applyBorder="1" applyAlignment="1" applyProtection="1">
      <alignment horizontal="right" vertical="center"/>
      <protection locked="0"/>
    </xf>
    <xf numFmtId="4" fontId="0" fillId="24" borderId="44" xfId="0" applyNumberFormat="1" applyFont="1" applyFill="1" applyBorder="1" applyAlignment="1" applyProtection="1">
      <alignment horizontal="right" vertical="center"/>
      <protection/>
    </xf>
    <xf numFmtId="4" fontId="0" fillId="24" borderId="52" xfId="0" applyNumberFormat="1" applyFont="1" applyFill="1" applyBorder="1" applyAlignment="1" applyProtection="1">
      <alignment horizontal="right" vertical="center"/>
      <protection/>
    </xf>
    <xf numFmtId="1" fontId="2" fillId="24" borderId="29" xfId="0" applyNumberFormat="1" applyFont="1" applyFill="1" applyBorder="1" applyAlignment="1" applyProtection="1">
      <alignment horizontal="left" vertical="top" indent="2"/>
      <protection/>
    </xf>
    <xf numFmtId="14" fontId="0" fillId="24" borderId="20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4" fontId="0" fillId="24" borderId="20" xfId="0" applyNumberFormat="1" applyFont="1" applyFill="1" applyBorder="1" applyAlignment="1" applyProtection="1">
      <alignment horizontal="right" vertical="center"/>
      <protection locked="0"/>
    </xf>
    <xf numFmtId="4" fontId="0" fillId="24" borderId="15" xfId="0" applyNumberFormat="1" applyFont="1" applyFill="1" applyBorder="1" applyAlignment="1" applyProtection="1">
      <alignment horizontal="right" vertical="center"/>
      <protection/>
    </xf>
    <xf numFmtId="4" fontId="0" fillId="24" borderId="53" xfId="0" applyNumberFormat="1" applyFont="1" applyFill="1" applyBorder="1" applyAlignment="1" applyProtection="1">
      <alignment horizontal="right"/>
      <protection locked="0"/>
    </xf>
    <xf numFmtId="0" fontId="2" fillId="24" borderId="54" xfId="0" applyFont="1" applyFill="1" applyBorder="1" applyAlignment="1" applyProtection="1">
      <alignment horizontal="left"/>
      <protection/>
    </xf>
    <xf numFmtId="0" fontId="2" fillId="23" borderId="55" xfId="0" applyFont="1" applyFill="1" applyBorder="1" applyAlignment="1" applyProtection="1">
      <alignment horizontal="left"/>
      <protection locked="0"/>
    </xf>
    <xf numFmtId="0" fontId="2" fillId="23" borderId="27" xfId="0" applyFont="1" applyFill="1" applyBorder="1" applyAlignment="1" applyProtection="1">
      <alignment horizontal="left"/>
      <protection locked="0"/>
    </xf>
    <xf numFmtId="0" fontId="0" fillId="24" borderId="0" xfId="0" applyFill="1" applyBorder="1" applyAlignment="1">
      <alignment/>
    </xf>
    <xf numFmtId="0" fontId="1" fillId="0" borderId="0" xfId="0" applyFont="1" applyFill="1" applyBorder="1" applyAlignment="1" applyProtection="1">
      <alignment vertical="center"/>
      <protection/>
    </xf>
    <xf numFmtId="1" fontId="2" fillId="24" borderId="46" xfId="0" applyNumberFormat="1" applyFont="1" applyFill="1" applyBorder="1" applyAlignment="1" applyProtection="1">
      <alignment horizontal="left" vertical="center" wrapText="1"/>
      <protection/>
    </xf>
    <xf numFmtId="2" fontId="0" fillId="24" borderId="0" xfId="0" applyNumberFormat="1" applyFill="1" applyAlignment="1">
      <alignment/>
    </xf>
    <xf numFmtId="14" fontId="0" fillId="24" borderId="56" xfId="0" applyNumberFormat="1" applyFont="1" applyFill="1" applyBorder="1" applyAlignment="1" applyProtection="1">
      <alignment horizontal="left" vertical="center" wrapText="1" indent="1"/>
      <protection/>
    </xf>
    <xf numFmtId="4" fontId="0" fillId="24" borderId="57" xfId="0" applyNumberFormat="1" applyFont="1" applyFill="1" applyBorder="1" applyAlignment="1" applyProtection="1">
      <alignment horizontal="right" vertical="center"/>
      <protection locked="0"/>
    </xf>
    <xf numFmtId="0" fontId="2" fillId="23" borderId="58" xfId="0" applyFont="1" applyFill="1" applyBorder="1" applyAlignment="1" applyProtection="1">
      <alignment horizontal="left"/>
      <protection locked="0"/>
    </xf>
    <xf numFmtId="4" fontId="0" fillId="24" borderId="59" xfId="0" applyNumberFormat="1" applyFont="1" applyFill="1" applyBorder="1" applyAlignment="1" applyProtection="1">
      <alignment horizontal="right" vertical="center"/>
      <protection/>
    </xf>
    <xf numFmtId="14" fontId="0" fillId="24" borderId="53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53" xfId="0" applyFont="1" applyFill="1" applyBorder="1" applyAlignment="1" applyProtection="1">
      <alignment horizontal="center" vertical="center"/>
      <protection/>
    </xf>
    <xf numFmtId="4" fontId="0" fillId="24" borderId="53" xfId="0" applyNumberFormat="1" applyFont="1" applyFill="1" applyBorder="1" applyAlignment="1" applyProtection="1">
      <alignment horizontal="right" vertical="center"/>
      <protection locked="0"/>
    </xf>
    <xf numFmtId="4" fontId="0" fillId="24" borderId="57" xfId="0" applyNumberFormat="1" applyFont="1" applyFill="1" applyBorder="1" applyAlignment="1" applyProtection="1">
      <alignment horizontal="right" vertical="center"/>
      <protection/>
    </xf>
    <xf numFmtId="0" fontId="2" fillId="23" borderId="60" xfId="0" applyFont="1" applyFill="1" applyBorder="1" applyAlignment="1" applyProtection="1">
      <alignment/>
      <protection locked="0"/>
    </xf>
    <xf numFmtId="49" fontId="2" fillId="23" borderId="52" xfId="0" applyNumberFormat="1" applyFont="1" applyFill="1" applyBorder="1" applyAlignment="1" applyProtection="1">
      <alignment horizontal="center"/>
      <protection locked="0"/>
    </xf>
    <xf numFmtId="49" fontId="2" fillId="23" borderId="52" xfId="0" applyNumberFormat="1" applyFont="1" applyFill="1" applyBorder="1" applyAlignment="1" applyProtection="1">
      <alignment horizontal="center"/>
      <protection locked="0"/>
    </xf>
    <xf numFmtId="49" fontId="2" fillId="23" borderId="57" xfId="0" applyNumberFormat="1" applyFont="1" applyFill="1" applyBorder="1" applyAlignment="1" applyProtection="1">
      <alignment horizontal="center"/>
      <protection locked="0"/>
    </xf>
    <xf numFmtId="0" fontId="2" fillId="22" borderId="61" xfId="0" applyFont="1" applyFill="1" applyBorder="1" applyAlignment="1" applyProtection="1">
      <alignment horizontal="centerContinuous" vertical="center"/>
      <protection/>
    </xf>
    <xf numFmtId="0" fontId="2" fillId="24" borderId="47" xfId="0" applyFont="1" applyFill="1" applyBorder="1" applyAlignment="1" applyProtection="1">
      <alignment horizontal="center" vertical="center" wrapText="1"/>
      <protection/>
    </xf>
    <xf numFmtId="1" fontId="2" fillId="24" borderId="16" xfId="0" applyNumberFormat="1" applyFont="1" applyFill="1" applyBorder="1" applyAlignment="1" applyProtection="1">
      <alignment horizontal="left" vertical="top" indent="2"/>
      <protection/>
    </xf>
    <xf numFmtId="49" fontId="2" fillId="23" borderId="16" xfId="0" applyNumberFormat="1" applyFont="1" applyFill="1" applyBorder="1" applyAlignment="1" applyProtection="1">
      <alignment horizontal="center"/>
      <protection locked="0"/>
    </xf>
    <xf numFmtId="1" fontId="2" fillId="24" borderId="62" xfId="0" applyNumberFormat="1" applyFont="1" applyFill="1" applyBorder="1" applyAlignment="1" applyProtection="1">
      <alignment/>
      <protection/>
    </xf>
    <xf numFmtId="1" fontId="2" fillId="24" borderId="62" xfId="0" applyNumberFormat="1" applyFont="1" applyFill="1" applyBorder="1" applyAlignment="1" applyProtection="1">
      <alignment horizontal="left"/>
      <protection/>
    </xf>
    <xf numFmtId="1" fontId="2" fillId="24" borderId="50" xfId="0" applyNumberFormat="1" applyFont="1" applyFill="1" applyBorder="1" applyAlignment="1" applyProtection="1">
      <alignment vertical="top"/>
      <protection/>
    </xf>
    <xf numFmtId="1" fontId="2" fillId="24" borderId="63" xfId="0" applyNumberFormat="1" applyFont="1" applyFill="1" applyBorder="1" applyAlignment="1" applyProtection="1">
      <alignment horizontal="left" vertical="top"/>
      <protection/>
    </xf>
    <xf numFmtId="1" fontId="2" fillId="24" borderId="53" xfId="0" applyNumberFormat="1" applyFont="1" applyFill="1" applyBorder="1" applyAlignment="1" applyProtection="1">
      <alignment horizontal="left" vertical="top" indent="2"/>
      <protection/>
    </xf>
    <xf numFmtId="4" fontId="0" fillId="24" borderId="64" xfId="0" applyNumberFormat="1" applyFont="1" applyFill="1" applyBorder="1" applyAlignment="1" applyProtection="1">
      <alignment horizontal="right" vertical="center"/>
      <protection/>
    </xf>
    <xf numFmtId="1" fontId="2" fillId="24" borderId="65" xfId="0" applyNumberFormat="1" applyFont="1" applyFill="1" applyBorder="1" applyAlignment="1" applyProtection="1">
      <alignment vertical="top"/>
      <protection/>
    </xf>
    <xf numFmtId="1" fontId="2" fillId="24" borderId="5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4" fillId="25" borderId="43" xfId="0" applyFont="1" applyFill="1" applyBorder="1" applyAlignment="1">
      <alignment horizontal="center"/>
    </xf>
    <xf numFmtId="0" fontId="24" fillId="25" borderId="44" xfId="0" applyFont="1" applyFill="1" applyBorder="1" applyAlignment="1">
      <alignment horizontal="center"/>
    </xf>
    <xf numFmtId="0" fontId="25" fillId="25" borderId="66" xfId="0" applyFont="1" applyFill="1" applyBorder="1" applyAlignment="1">
      <alignment horizontal="center"/>
    </xf>
    <xf numFmtId="0" fontId="25" fillId="25" borderId="67" xfId="0" applyFont="1" applyFill="1" applyBorder="1" applyAlignment="1">
      <alignment horizontal="center"/>
    </xf>
    <xf numFmtId="0" fontId="23" fillId="0" borderId="68" xfId="0" applyFont="1" applyBorder="1" applyAlignment="1">
      <alignment horizontal="center"/>
    </xf>
    <xf numFmtId="0" fontId="23" fillId="0" borderId="69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6" fillId="16" borderId="29" xfId="0" applyFont="1" applyFill="1" applyBorder="1" applyAlignment="1">
      <alignment horizontal="center"/>
    </xf>
    <xf numFmtId="0" fontId="26" fillId="16" borderId="20" xfId="0" applyFont="1" applyFill="1" applyBorder="1" applyAlignment="1">
      <alignment horizontal="center"/>
    </xf>
    <xf numFmtId="0" fontId="24" fillId="25" borderId="70" xfId="0" applyFont="1" applyFill="1" applyBorder="1" applyAlignment="1">
      <alignment horizontal="center"/>
    </xf>
    <xf numFmtId="0" fontId="24" fillId="25" borderId="71" xfId="0" applyFont="1" applyFill="1" applyBorder="1" applyAlignment="1">
      <alignment horizontal="center"/>
    </xf>
    <xf numFmtId="0" fontId="24" fillId="25" borderId="42" xfId="0" applyFont="1" applyFill="1" applyBorder="1" applyAlignment="1">
      <alignment horizontal="center"/>
    </xf>
    <xf numFmtId="0" fontId="3" fillId="22" borderId="56" xfId="0" applyFont="1" applyFill="1" applyBorder="1" applyAlignment="1" applyProtection="1">
      <alignment horizontal="center" textRotation="255"/>
      <protection/>
    </xf>
    <xf numFmtId="0" fontId="30" fillId="0" borderId="14" xfId="0" applyFont="1" applyBorder="1" applyAlignment="1">
      <alignment horizontal="center" textRotation="255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="150" zoomScaleNormal="150" zoomScaleSheetLayoutView="120" zoomScalePageLayoutView="0" workbookViewId="0" topLeftCell="A1">
      <selection activeCell="D23" sqref="D23"/>
    </sheetView>
  </sheetViews>
  <sheetFormatPr defaultColWidth="9.140625" defaultRowHeight="12.75"/>
  <cols>
    <col min="1" max="1" width="3.7109375" style="0" customWidth="1"/>
    <col min="2" max="2" width="19.421875" style="0" customWidth="1"/>
    <col min="3" max="3" width="13.28125" style="0" customWidth="1"/>
    <col min="4" max="4" width="7.140625" style="0" customWidth="1"/>
    <col min="5" max="5" width="7.8515625" style="0" customWidth="1"/>
    <col min="6" max="6" width="6.8515625" style="26" bestFit="1" customWidth="1"/>
    <col min="7" max="7" width="8.140625" style="0" bestFit="1" customWidth="1"/>
    <col min="8" max="8" width="6.28125" style="0" bestFit="1" customWidth="1"/>
    <col min="9" max="9" width="8.140625" style="0" bestFit="1" customWidth="1"/>
    <col min="10" max="10" width="6.57421875" style="0" customWidth="1"/>
    <col min="11" max="11" width="8.421875" style="0" bestFit="1" customWidth="1"/>
    <col min="12" max="12" width="6.28125" style="0" customWidth="1"/>
    <col min="13" max="13" width="8.140625" style="0" bestFit="1" customWidth="1"/>
    <col min="14" max="14" width="6.28125" style="0" bestFit="1" customWidth="1"/>
    <col min="15" max="15" width="10.140625" style="0" bestFit="1" customWidth="1"/>
  </cols>
  <sheetData>
    <row r="1" spans="1:14" ht="18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4" ht="12.75">
      <c r="A2" s="86"/>
      <c r="B2" s="87" t="str">
        <f>ESCADARIA!A2</f>
        <v>Município:</v>
      </c>
      <c r="C2" s="87" t="str">
        <f>ESCADARIA!B2</f>
        <v>DOIS VIZINHOS - PR</v>
      </c>
      <c r="D2" s="87"/>
      <c r="E2" s="87"/>
      <c r="F2" s="87"/>
      <c r="G2" s="87"/>
      <c r="H2" s="87"/>
      <c r="I2" s="87"/>
      <c r="J2" s="87"/>
      <c r="K2" s="142"/>
      <c r="L2" s="143"/>
      <c r="M2" s="142"/>
      <c r="N2" s="153"/>
    </row>
    <row r="3" spans="1:14" ht="12.75">
      <c r="A3" s="86"/>
      <c r="B3" s="87" t="str">
        <f>ESCADARIA!A3</f>
        <v>Projeto:</v>
      </c>
      <c r="C3" s="87" t="str">
        <f>ESCADARIA!B3</f>
        <v>DRENAGEM DE AGUAS PLUVIAIS (CORREGO PINZZON)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8"/>
    </row>
    <row r="4" spans="1:14" ht="16.5" customHeight="1" thickBot="1">
      <c r="A4" s="89"/>
      <c r="B4" s="90" t="str">
        <f>ESCADARIA!A4</f>
        <v>Local:</v>
      </c>
      <c r="C4" s="90" t="str">
        <f>ESCADARIA!B4</f>
        <v>ENTRE AS RUAS CASTRO ALVES E GUILHERME GUZZO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1"/>
    </row>
    <row r="5" spans="1:14" ht="12" customHeight="1">
      <c r="A5" s="87"/>
      <c r="B5" s="87"/>
      <c r="C5" s="87"/>
      <c r="D5" s="87"/>
      <c r="E5" s="87"/>
      <c r="F5" s="92"/>
      <c r="G5" s="92"/>
      <c r="H5" s="92"/>
      <c r="I5" s="92"/>
      <c r="J5" s="92"/>
      <c r="K5" s="92"/>
      <c r="L5" s="92"/>
      <c r="M5" s="92"/>
      <c r="N5" s="92"/>
    </row>
    <row r="6" spans="1:14" ht="12.75" customHeight="1" thickBot="1">
      <c r="A6" s="87"/>
      <c r="B6" s="87"/>
      <c r="C6" s="87"/>
      <c r="D6" s="87"/>
      <c r="E6" s="87"/>
      <c r="F6" s="92"/>
      <c r="G6" s="92"/>
      <c r="H6" s="92"/>
      <c r="I6" s="92"/>
      <c r="J6" s="92"/>
      <c r="K6" s="92"/>
      <c r="L6" s="92"/>
      <c r="M6" s="92"/>
      <c r="N6" s="92"/>
    </row>
    <row r="7" spans="1:14" ht="12.75">
      <c r="A7" s="156" t="s">
        <v>1</v>
      </c>
      <c r="B7" s="157"/>
      <c r="C7" s="144" t="s">
        <v>2</v>
      </c>
      <c r="D7" s="158"/>
      <c r="E7" s="144" t="s">
        <v>3</v>
      </c>
      <c r="F7" s="145"/>
      <c r="G7" s="144" t="s">
        <v>4</v>
      </c>
      <c r="H7" s="145"/>
      <c r="I7" s="144" t="s">
        <v>5</v>
      </c>
      <c r="J7" s="145"/>
      <c r="K7" s="144" t="s">
        <v>6</v>
      </c>
      <c r="L7" s="145"/>
      <c r="M7" s="144" t="s">
        <v>7</v>
      </c>
      <c r="N7" s="145"/>
    </row>
    <row r="8" spans="1:14" ht="13.5" thickBot="1">
      <c r="A8" s="146" t="s">
        <v>8</v>
      </c>
      <c r="B8" s="147"/>
      <c r="C8" s="45" t="s">
        <v>9</v>
      </c>
      <c r="D8" s="46" t="s">
        <v>10</v>
      </c>
      <c r="E8" s="45" t="s">
        <v>9</v>
      </c>
      <c r="F8" s="47" t="s">
        <v>10</v>
      </c>
      <c r="G8" s="45" t="s">
        <v>9</v>
      </c>
      <c r="H8" s="48" t="s">
        <v>10</v>
      </c>
      <c r="I8" s="45" t="s">
        <v>9</v>
      </c>
      <c r="J8" s="49" t="s">
        <v>10</v>
      </c>
      <c r="K8" s="45" t="s">
        <v>9</v>
      </c>
      <c r="L8" s="47" t="s">
        <v>10</v>
      </c>
      <c r="M8" s="45" t="s">
        <v>9</v>
      </c>
      <c r="N8" s="48" t="s">
        <v>10</v>
      </c>
    </row>
    <row r="9" spans="1:15" s="19" customFormat="1" ht="15" customHeight="1">
      <c r="A9" s="50" t="s">
        <v>26</v>
      </c>
      <c r="B9" s="51" t="str">
        <f>ESCADARIA!B8</f>
        <v>SERVIÇOS PRELIMINARES</v>
      </c>
      <c r="C9" s="52">
        <f>ESCADARIA!G8</f>
        <v>22962.9425</v>
      </c>
      <c r="D9" s="53">
        <f>C9/$C$15</f>
        <v>0.3547919772469047</v>
      </c>
      <c r="E9" s="54">
        <f>F9*C9</f>
        <v>22962.9425</v>
      </c>
      <c r="F9" s="55">
        <v>1</v>
      </c>
      <c r="G9" s="54">
        <v>0</v>
      </c>
      <c r="H9" s="55">
        <v>0</v>
      </c>
      <c r="I9" s="54">
        <v>0</v>
      </c>
      <c r="J9" s="55">
        <v>0</v>
      </c>
      <c r="K9" s="54"/>
      <c r="L9" s="55">
        <v>0</v>
      </c>
      <c r="M9" s="54">
        <v>0</v>
      </c>
      <c r="N9" s="55">
        <v>0</v>
      </c>
      <c r="O9" s="44"/>
    </row>
    <row r="10" spans="1:15" s="19" customFormat="1" ht="15" customHeight="1">
      <c r="A10" s="56" t="s">
        <v>27</v>
      </c>
      <c r="B10" s="57" t="str">
        <f>ESCADARIA!B18</f>
        <v>TERRAPLANAGEM </v>
      </c>
      <c r="C10" s="58">
        <f>ESCADARIA!G18</f>
        <v>9603.75</v>
      </c>
      <c r="D10" s="59">
        <f>C10/$C$15</f>
        <v>0.14838400834235252</v>
      </c>
      <c r="E10" s="60">
        <f>F10*C10</f>
        <v>9603.75</v>
      </c>
      <c r="F10" s="61">
        <v>1</v>
      </c>
      <c r="G10" s="60">
        <f>H10*C10</f>
        <v>0</v>
      </c>
      <c r="H10" s="61">
        <v>0</v>
      </c>
      <c r="I10" s="60">
        <f>J10*C10</f>
        <v>0</v>
      </c>
      <c r="J10" s="61">
        <v>0</v>
      </c>
      <c r="K10" s="60">
        <f>L10*C10</f>
        <v>0</v>
      </c>
      <c r="L10" s="61">
        <v>0</v>
      </c>
      <c r="M10" s="60">
        <v>0</v>
      </c>
      <c r="N10" s="61">
        <f>L10</f>
        <v>0</v>
      </c>
      <c r="O10" s="44"/>
    </row>
    <row r="11" spans="1:15" s="19" customFormat="1" ht="15" customHeight="1">
      <c r="A11" s="56" t="s">
        <v>28</v>
      </c>
      <c r="B11" s="57" t="str">
        <f>ESCADARIA!B26</f>
        <v>DRENAGEM </v>
      </c>
      <c r="C11" s="58">
        <f>ESCADARIA!G26</f>
        <v>32155.5785</v>
      </c>
      <c r="D11" s="59">
        <f>C11/$C$15</f>
        <v>0.49682401441074275</v>
      </c>
      <c r="E11" s="60">
        <f>F11*C11</f>
        <v>8038.894625</v>
      </c>
      <c r="F11" s="61">
        <v>0.25</v>
      </c>
      <c r="G11" s="60">
        <f>H11*C11</f>
        <v>8038.894625</v>
      </c>
      <c r="H11" s="61">
        <v>0.25</v>
      </c>
      <c r="I11" s="60">
        <f>J11*C11</f>
        <v>8038.894625</v>
      </c>
      <c r="J11" s="61">
        <v>0.25</v>
      </c>
      <c r="K11" s="60">
        <f>L11*C11</f>
        <v>8038.894625</v>
      </c>
      <c r="L11" s="61">
        <v>0.25</v>
      </c>
      <c r="M11" s="60">
        <f>N11*C11</f>
        <v>0</v>
      </c>
      <c r="N11" s="61">
        <v>0</v>
      </c>
      <c r="O11" s="44"/>
    </row>
    <row r="12" spans="1:15" s="19" customFormat="1" ht="15" customHeight="1" thickBot="1">
      <c r="A12" s="62"/>
      <c r="B12" s="63"/>
      <c r="C12" s="64"/>
      <c r="D12" s="65"/>
      <c r="E12" s="66"/>
      <c r="F12" s="67"/>
      <c r="G12" s="66"/>
      <c r="H12" s="67"/>
      <c r="I12" s="66"/>
      <c r="J12" s="67"/>
      <c r="K12" s="66"/>
      <c r="L12" s="67"/>
      <c r="M12" s="66"/>
      <c r="N12" s="67"/>
      <c r="O12" s="44"/>
    </row>
    <row r="13" spans="1:15" s="19" customFormat="1" ht="15" customHeight="1">
      <c r="A13" s="70"/>
      <c r="B13" s="20"/>
      <c r="C13" s="21"/>
      <c r="D13" s="68"/>
      <c r="E13" s="22"/>
      <c r="F13" s="69"/>
      <c r="G13" s="22"/>
      <c r="H13" s="69"/>
      <c r="I13" s="22"/>
      <c r="J13" s="69"/>
      <c r="K13" s="22"/>
      <c r="L13" s="69"/>
      <c r="M13" s="22"/>
      <c r="N13" s="69"/>
      <c r="O13" s="44"/>
    </row>
    <row r="14" spans="1:14" s="19" customFormat="1" ht="14.25" customHeight="1" thickBot="1">
      <c r="A14" s="76" t="s">
        <v>29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 ht="12.75">
      <c r="A15" s="151" t="s">
        <v>11</v>
      </c>
      <c r="B15" s="152"/>
      <c r="C15" s="71">
        <f>C9+C10+C11+C12</f>
        <v>64722.271</v>
      </c>
      <c r="D15" s="72">
        <f>SUM(D9:D14)</f>
        <v>1</v>
      </c>
      <c r="E15" s="73">
        <f>SUM(E9:E14)</f>
        <v>40605.587125</v>
      </c>
      <c r="F15" s="74">
        <f>E15/C15</f>
        <v>0.6273819891919429</v>
      </c>
      <c r="G15" s="73">
        <f>SUM(G9:G12)</f>
        <v>8038.894625</v>
      </c>
      <c r="H15" s="74">
        <f>G15/C15</f>
        <v>0.12420600360268569</v>
      </c>
      <c r="I15" s="73">
        <f>SUM(I9:I12)</f>
        <v>8038.894625</v>
      </c>
      <c r="J15" s="74">
        <f>I15/C15</f>
        <v>0.12420600360268569</v>
      </c>
      <c r="K15" s="73">
        <f>SUM(K9:K12)</f>
        <v>8038.894625</v>
      </c>
      <c r="L15" s="74">
        <f>K15/C15</f>
        <v>0.12420600360268569</v>
      </c>
      <c r="M15" s="73">
        <f>SUM(M9:M12)</f>
        <v>0</v>
      </c>
      <c r="N15" s="74">
        <f>M15/C15</f>
        <v>0</v>
      </c>
    </row>
    <row r="16" spans="1:14" ht="13.5" thickBot="1">
      <c r="A16" s="154" t="s">
        <v>12</v>
      </c>
      <c r="B16" s="155"/>
      <c r="C16" s="23" t="s">
        <v>13</v>
      </c>
      <c r="D16" s="41" t="s">
        <v>13</v>
      </c>
      <c r="E16" s="42">
        <f>E15</f>
        <v>40605.587125</v>
      </c>
      <c r="F16" s="24">
        <f>E16/C15</f>
        <v>0.6273819891919429</v>
      </c>
      <c r="G16" s="42">
        <f>E16+G15</f>
        <v>48644.48175</v>
      </c>
      <c r="H16" s="24">
        <f>G16/C15</f>
        <v>0.7515879927946286</v>
      </c>
      <c r="I16" s="42">
        <f>I15+G16</f>
        <v>56683.376375</v>
      </c>
      <c r="J16" s="24">
        <f>I16/C15</f>
        <v>0.8757939963973143</v>
      </c>
      <c r="K16" s="42">
        <f>K15+I16</f>
        <v>64722.271</v>
      </c>
      <c r="L16" s="24">
        <f>K16/C15</f>
        <v>1</v>
      </c>
      <c r="M16" s="42">
        <f>M15+K16</f>
        <v>64722.271</v>
      </c>
      <c r="N16" s="24">
        <f>M16/C15</f>
        <v>1</v>
      </c>
    </row>
    <row r="17" spans="5:11" ht="12.75">
      <c r="E17" s="25"/>
      <c r="H17" s="27"/>
      <c r="I17" s="27"/>
      <c r="J17" s="28"/>
      <c r="K17" s="29"/>
    </row>
    <row r="18" spans="4:15" ht="12.75">
      <c r="D18" s="30"/>
      <c r="E18" s="75"/>
      <c r="G18" s="75"/>
      <c r="I18" s="75"/>
      <c r="K18" s="75"/>
      <c r="M18" s="75"/>
      <c r="O18" s="75"/>
    </row>
    <row r="19" ht="12.75">
      <c r="F19"/>
    </row>
    <row r="23" spans="3:6" ht="12.75">
      <c r="C23" s="43"/>
      <c r="E23" s="43"/>
      <c r="F23" s="43"/>
    </row>
    <row r="24" spans="3:6" ht="12.75">
      <c r="C24" s="77"/>
      <c r="E24" s="43"/>
      <c r="F24" s="43"/>
    </row>
    <row r="25" spans="3:12" ht="12.75">
      <c r="C25" s="77"/>
      <c r="I25" s="29"/>
      <c r="J25" s="82"/>
      <c r="L25" s="29"/>
    </row>
  </sheetData>
  <sheetProtection/>
  <mergeCells count="13">
    <mergeCell ref="A15:B15"/>
    <mergeCell ref="M2:N2"/>
    <mergeCell ref="A16:B16"/>
    <mergeCell ref="A7:B7"/>
    <mergeCell ref="C7:D7"/>
    <mergeCell ref="E7:F7"/>
    <mergeCell ref="G7:H7"/>
    <mergeCell ref="K2:L2"/>
    <mergeCell ref="I7:J7"/>
    <mergeCell ref="A8:B8"/>
    <mergeCell ref="A1:N1"/>
    <mergeCell ref="K7:L7"/>
    <mergeCell ref="M7:N7"/>
  </mergeCells>
  <printOptions horizontalCentered="1"/>
  <pageMargins left="0" right="0.07874015748031496" top="1.7716535433070868" bottom="0.3937007874015748" header="0.5118110236220472" footer="0.5118110236220472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2"/>
  <sheetViews>
    <sheetView showZeros="0" tabSelected="1" view="pageBreakPreview" zoomScale="110" zoomScaleSheetLayoutView="110" zoomScalePageLayoutView="0" workbookViewId="0" topLeftCell="A4">
      <selection activeCell="D11" sqref="D11"/>
    </sheetView>
  </sheetViews>
  <sheetFormatPr defaultColWidth="4.8515625" defaultRowHeight="12.75"/>
  <cols>
    <col min="1" max="1" width="9.8515625" style="15" customWidth="1"/>
    <col min="2" max="2" width="60.421875" style="15" customWidth="1"/>
    <col min="3" max="3" width="8.00390625" style="15" bestFit="1" customWidth="1"/>
    <col min="4" max="4" width="10.28125" style="15" customWidth="1"/>
    <col min="5" max="5" width="10.00390625" style="15" customWidth="1"/>
    <col min="6" max="6" width="13.140625" style="15" customWidth="1"/>
    <col min="7" max="7" width="12.00390625" style="15" bestFit="1" customWidth="1"/>
    <col min="8" max="10" width="4.8515625" style="15" customWidth="1"/>
    <col min="11" max="11" width="6.57421875" style="15" bestFit="1" customWidth="1"/>
    <col min="12" max="12" width="4.8515625" style="15" customWidth="1"/>
    <col min="13" max="13" width="8.7109375" style="15" bestFit="1" customWidth="1"/>
    <col min="14" max="16384" width="4.8515625" style="15" customWidth="1"/>
  </cols>
  <sheetData>
    <row r="1" spans="1:7" ht="21.75" customHeight="1" thickBot="1">
      <c r="A1" s="161" t="s">
        <v>34</v>
      </c>
      <c r="B1" s="162"/>
      <c r="C1" s="162"/>
      <c r="D1" s="162"/>
      <c r="E1" s="162"/>
      <c r="F1" s="162"/>
      <c r="G1" s="163"/>
    </row>
    <row r="2" spans="1:7" ht="13.5" customHeight="1">
      <c r="A2" s="111" t="s">
        <v>25</v>
      </c>
      <c r="B2" s="112" t="s">
        <v>30</v>
      </c>
      <c r="C2" s="113"/>
      <c r="D2" s="84"/>
      <c r="E2" s="84"/>
      <c r="F2" s="84"/>
      <c r="G2" s="127"/>
    </row>
    <row r="3" spans="1:17" ht="13.5" customHeight="1">
      <c r="A3" s="85" t="s">
        <v>31</v>
      </c>
      <c r="B3" s="120" t="s">
        <v>36</v>
      </c>
      <c r="C3" s="94"/>
      <c r="D3" s="84"/>
      <c r="E3" s="84"/>
      <c r="F3" s="84"/>
      <c r="G3" s="128"/>
      <c r="H3" s="115"/>
      <c r="I3" s="115"/>
      <c r="J3" s="115"/>
      <c r="K3" s="115"/>
      <c r="L3" s="115"/>
      <c r="M3" s="115"/>
      <c r="N3" s="115"/>
      <c r="O3" s="114"/>
      <c r="P3" s="114"/>
      <c r="Q3" s="114"/>
    </row>
    <row r="4" spans="1:7" ht="15.75" customHeight="1" thickBot="1">
      <c r="A4" s="17" t="s">
        <v>32</v>
      </c>
      <c r="B4" s="126" t="s">
        <v>37</v>
      </c>
      <c r="C4" s="18"/>
      <c r="D4" s="40"/>
      <c r="E4" s="40"/>
      <c r="F4" s="133" t="s">
        <v>47</v>
      </c>
      <c r="G4" s="129"/>
    </row>
    <row r="5" spans="1:7" ht="17.25" customHeight="1">
      <c r="A5" s="2" t="s">
        <v>15</v>
      </c>
      <c r="B5" s="3" t="s">
        <v>16</v>
      </c>
      <c r="C5" s="159" t="s">
        <v>17</v>
      </c>
      <c r="D5" s="37" t="s">
        <v>18</v>
      </c>
      <c r="E5" s="38" t="s">
        <v>19</v>
      </c>
      <c r="F5" s="39"/>
      <c r="G5" s="130"/>
    </row>
    <row r="6" spans="1:7" ht="25.5" customHeight="1" thickBot="1">
      <c r="A6" s="4"/>
      <c r="B6" s="5"/>
      <c r="C6" s="160"/>
      <c r="D6" s="7" t="s">
        <v>20</v>
      </c>
      <c r="E6" s="7" t="s">
        <v>21</v>
      </c>
      <c r="F6" s="6" t="s">
        <v>22</v>
      </c>
      <c r="G6" s="8" t="s">
        <v>23</v>
      </c>
    </row>
    <row r="7" spans="1:7" ht="12.75" customHeight="1" thickBot="1">
      <c r="A7" s="116"/>
      <c r="B7" s="1"/>
      <c r="C7" s="9"/>
      <c r="D7" s="10"/>
      <c r="E7" s="10"/>
      <c r="F7" s="9"/>
      <c r="G7" s="131"/>
    </row>
    <row r="8" spans="1:7" ht="15.75" customHeight="1" thickBot="1">
      <c r="A8" s="78">
        <v>1</v>
      </c>
      <c r="B8" s="78" t="s">
        <v>24</v>
      </c>
      <c r="C8" s="79"/>
      <c r="D8" s="79"/>
      <c r="E8" s="79"/>
      <c r="F8" s="80"/>
      <c r="G8" s="93">
        <f>SUM(F9:F17)</f>
        <v>22962.9425</v>
      </c>
    </row>
    <row r="9" spans="1:7" ht="12.75">
      <c r="A9" s="99"/>
      <c r="B9" s="100"/>
      <c r="C9" s="101"/>
      <c r="D9" s="102"/>
      <c r="E9" s="102"/>
      <c r="F9" s="103"/>
      <c r="G9" s="98"/>
    </row>
    <row r="10" spans="1:7" ht="25.5">
      <c r="A10" s="135" t="s">
        <v>38</v>
      </c>
      <c r="B10" s="81" t="s">
        <v>45</v>
      </c>
      <c r="C10" s="31" t="s">
        <v>39</v>
      </c>
      <c r="D10" s="32">
        <v>38</v>
      </c>
      <c r="E10" s="32">
        <f>1.25*56</f>
        <v>70</v>
      </c>
      <c r="F10" s="125">
        <f>E10*D10</f>
        <v>2660</v>
      </c>
      <c r="G10" s="96"/>
    </row>
    <row r="11" spans="1:7" ht="25.5">
      <c r="A11" s="135" t="s">
        <v>40</v>
      </c>
      <c r="B11" s="81" t="s">
        <v>42</v>
      </c>
      <c r="C11" s="31" t="s">
        <v>41</v>
      </c>
      <c r="D11" s="32">
        <v>38</v>
      </c>
      <c r="E11" s="32">
        <f>1.25*74.12</f>
        <v>92.65</v>
      </c>
      <c r="F11" s="125">
        <f>E11*D11</f>
        <v>3520.7000000000003</v>
      </c>
      <c r="G11" s="96"/>
    </row>
    <row r="12" spans="1:7" ht="38.25">
      <c r="A12" s="135" t="s">
        <v>43</v>
      </c>
      <c r="B12" s="81" t="s">
        <v>44</v>
      </c>
      <c r="C12" s="31" t="s">
        <v>41</v>
      </c>
      <c r="D12" s="32">
        <v>142.5</v>
      </c>
      <c r="E12" s="32">
        <f>1.25*9.06</f>
        <v>11.325000000000001</v>
      </c>
      <c r="F12" s="125">
        <f>E12*D12</f>
        <v>1613.8125000000002</v>
      </c>
      <c r="G12" s="96"/>
    </row>
    <row r="13" spans="1:7" ht="25.5">
      <c r="A13" s="135">
        <v>4746</v>
      </c>
      <c r="B13" s="81" t="s">
        <v>46</v>
      </c>
      <c r="C13" s="31" t="s">
        <v>41</v>
      </c>
      <c r="D13" s="32">
        <v>300</v>
      </c>
      <c r="E13" s="32">
        <f>1.25*28.3</f>
        <v>35.375</v>
      </c>
      <c r="F13" s="125">
        <f>E13*D13</f>
        <v>10612.5</v>
      </c>
      <c r="G13" s="96"/>
    </row>
    <row r="14" spans="1:7" ht="38.25">
      <c r="A14" s="140" t="s">
        <v>69</v>
      </c>
      <c r="B14" s="97" t="s">
        <v>71</v>
      </c>
      <c r="C14" s="11" t="s">
        <v>70</v>
      </c>
      <c r="D14" s="12">
        <v>22</v>
      </c>
      <c r="E14" s="12">
        <f>1.25*165.67</f>
        <v>207.08749999999998</v>
      </c>
      <c r="F14" s="125">
        <f>IF($D14=0,0,ROUND($D14*$E14,2))</f>
        <v>4555.93</v>
      </c>
      <c r="G14" s="96"/>
    </row>
    <row r="15" spans="1:7" ht="12.75">
      <c r="A15" s="132"/>
      <c r="B15" s="97"/>
      <c r="C15" s="11"/>
      <c r="D15" s="12"/>
      <c r="E15" s="12"/>
      <c r="F15" s="125"/>
      <c r="G15" s="96"/>
    </row>
    <row r="16" spans="1:7" ht="12.75">
      <c r="A16" s="132"/>
      <c r="B16" s="97"/>
      <c r="C16" s="11"/>
      <c r="D16" s="12"/>
      <c r="E16" s="12"/>
      <c r="F16" s="125"/>
      <c r="G16" s="96"/>
    </row>
    <row r="17" spans="1:7" ht="13.5" thickBot="1">
      <c r="A17" s="138"/>
      <c r="B17" s="122"/>
      <c r="C17" s="123"/>
      <c r="D17" s="124"/>
      <c r="E17" s="124"/>
      <c r="F17" s="139"/>
      <c r="G17" s="96"/>
    </row>
    <row r="18" spans="1:7" ht="13.5" thickBot="1">
      <c r="A18" s="78">
        <v>2</v>
      </c>
      <c r="B18" s="83" t="s">
        <v>35</v>
      </c>
      <c r="C18" s="79"/>
      <c r="D18" s="79"/>
      <c r="E18" s="79"/>
      <c r="F18" s="80"/>
      <c r="G18" s="93">
        <f>SUM(F19:F25)</f>
        <v>9603.75</v>
      </c>
    </row>
    <row r="19" spans="1:7" ht="12.75">
      <c r="A19" s="99"/>
      <c r="B19" s="100"/>
      <c r="C19" s="101"/>
      <c r="D19" s="102"/>
      <c r="E19" s="102"/>
      <c r="F19" s="103"/>
      <c r="G19" s="98"/>
    </row>
    <row r="20" spans="1:7" ht="38.25">
      <c r="A20" s="134" t="s">
        <v>43</v>
      </c>
      <c r="B20" s="81" t="s">
        <v>44</v>
      </c>
      <c r="C20" s="31" t="s">
        <v>41</v>
      </c>
      <c r="D20" s="32">
        <v>300</v>
      </c>
      <c r="E20" s="32">
        <f>1.25*9.06</f>
        <v>11.325000000000001</v>
      </c>
      <c r="F20" s="125">
        <f>E20*D20</f>
        <v>3397.5000000000005</v>
      </c>
      <c r="G20" s="96"/>
    </row>
    <row r="21" spans="1:7" ht="38.25">
      <c r="A21" s="136" t="s">
        <v>52</v>
      </c>
      <c r="B21" s="81" t="s">
        <v>56</v>
      </c>
      <c r="C21" s="31" t="s">
        <v>41</v>
      </c>
      <c r="D21" s="32">
        <v>300</v>
      </c>
      <c r="E21" s="32">
        <f>1.25*8.71</f>
        <v>10.887500000000001</v>
      </c>
      <c r="F21" s="125">
        <f>E21*D21</f>
        <v>3266.2500000000005</v>
      </c>
      <c r="G21" s="96"/>
    </row>
    <row r="22" spans="1:7" ht="38.25">
      <c r="A22" s="136" t="s">
        <v>57</v>
      </c>
      <c r="B22" s="81" t="s">
        <v>68</v>
      </c>
      <c r="C22" s="31" t="s">
        <v>41</v>
      </c>
      <c r="D22" s="12">
        <v>300</v>
      </c>
      <c r="E22" s="12">
        <f>1.25*7.84</f>
        <v>9.8</v>
      </c>
      <c r="F22" s="125">
        <f>E22*D22</f>
        <v>2940</v>
      </c>
      <c r="G22" s="96"/>
    </row>
    <row r="23" spans="1:7" ht="12.75">
      <c r="A23" s="95"/>
      <c r="B23" s="97"/>
      <c r="C23" s="11"/>
      <c r="D23" s="110"/>
      <c r="E23" s="12"/>
      <c r="F23" s="104">
        <f>IF($D23=0,0,ROUND($D23*$E23,2))</f>
        <v>0</v>
      </c>
      <c r="G23" s="96"/>
    </row>
    <row r="24" spans="1:7" ht="12.75">
      <c r="A24" s="95"/>
      <c r="B24" s="97"/>
      <c r="C24" s="11"/>
      <c r="D24" s="110"/>
      <c r="E24" s="12"/>
      <c r="F24" s="104">
        <f>IF($D24=0,0,ROUND($D24*$E24,2))</f>
        <v>0</v>
      </c>
      <c r="G24" s="96"/>
    </row>
    <row r="25" spans="1:7" ht="13.5" thickBot="1">
      <c r="A25" s="105"/>
      <c r="B25" s="106"/>
      <c r="C25" s="107"/>
      <c r="D25" s="108"/>
      <c r="E25" s="108"/>
      <c r="F25" s="109">
        <f>IF($D25=0,0,ROUND($D25*$E25,2))</f>
        <v>0</v>
      </c>
      <c r="G25" s="96"/>
    </row>
    <row r="26" spans="1:7" ht="13.5" thickBot="1">
      <c r="A26" s="78">
        <v>2</v>
      </c>
      <c r="B26" s="78" t="s">
        <v>33</v>
      </c>
      <c r="C26" s="79"/>
      <c r="D26" s="79"/>
      <c r="E26" s="79"/>
      <c r="F26" s="80"/>
      <c r="G26" s="93">
        <f>SUM(F27:F46)</f>
        <v>32155.5785</v>
      </c>
    </row>
    <row r="27" spans="1:7" ht="12.75">
      <c r="A27" s="99"/>
      <c r="B27" s="118"/>
      <c r="C27" s="101"/>
      <c r="D27" s="102"/>
      <c r="E27" s="102"/>
      <c r="F27" s="103"/>
      <c r="G27" s="98"/>
    </row>
    <row r="28" spans="1:7" ht="25.5">
      <c r="A28" s="137">
        <v>7753</v>
      </c>
      <c r="B28" s="97" t="s">
        <v>48</v>
      </c>
      <c r="C28" s="31" t="s">
        <v>39</v>
      </c>
      <c r="D28" s="32">
        <v>50</v>
      </c>
      <c r="E28" s="32">
        <f>1.25*199.96</f>
        <v>249.95000000000002</v>
      </c>
      <c r="F28" s="125">
        <f aca="true" t="shared" si="0" ref="F28:F41">E28*D28</f>
        <v>12497.5</v>
      </c>
      <c r="G28" s="96"/>
    </row>
    <row r="29" spans="1:7" ht="38.25">
      <c r="A29" s="136" t="s">
        <v>49</v>
      </c>
      <c r="B29" s="97" t="s">
        <v>50</v>
      </c>
      <c r="C29" s="11" t="s">
        <v>39</v>
      </c>
      <c r="D29" s="12">
        <v>50</v>
      </c>
      <c r="E29" s="12">
        <f>1.25*95.42</f>
        <v>119.275</v>
      </c>
      <c r="F29" s="125">
        <f t="shared" si="0"/>
        <v>5963.75</v>
      </c>
      <c r="G29" s="96"/>
    </row>
    <row r="30" spans="1:7" ht="12.75">
      <c r="A30" s="136" t="s">
        <v>51</v>
      </c>
      <c r="B30" s="97" t="s">
        <v>53</v>
      </c>
      <c r="C30" s="11" t="s">
        <v>41</v>
      </c>
      <c r="D30" s="12">
        <v>50</v>
      </c>
      <c r="E30" s="12">
        <f>1.25*28.16</f>
        <v>35.2</v>
      </c>
      <c r="F30" s="125">
        <f t="shared" si="0"/>
        <v>1760.0000000000002</v>
      </c>
      <c r="G30" s="96"/>
    </row>
    <row r="31" spans="1:7" ht="12.75">
      <c r="A31" s="95"/>
      <c r="B31" s="97"/>
      <c r="C31" s="11"/>
      <c r="D31" s="12"/>
      <c r="E31" s="12"/>
      <c r="F31" s="125">
        <f t="shared" si="0"/>
        <v>0</v>
      </c>
      <c r="G31" s="96"/>
    </row>
    <row r="32" spans="1:7" ht="76.5">
      <c r="A32" s="141" t="s">
        <v>54</v>
      </c>
      <c r="B32" s="97" t="s">
        <v>55</v>
      </c>
      <c r="C32" s="11" t="s">
        <v>41</v>
      </c>
      <c r="D32" s="12">
        <v>5.5</v>
      </c>
      <c r="E32" s="12">
        <f>1.25*1414.52</f>
        <v>1768.15</v>
      </c>
      <c r="F32" s="125">
        <f t="shared" si="0"/>
        <v>9724.825</v>
      </c>
      <c r="G32" s="96"/>
    </row>
    <row r="33" spans="1:7" ht="12.75">
      <c r="A33" s="141"/>
      <c r="B33" s="97"/>
      <c r="C33" s="11"/>
      <c r="D33" s="12"/>
      <c r="E33" s="12"/>
      <c r="F33" s="125">
        <f t="shared" si="0"/>
        <v>0</v>
      </c>
      <c r="G33" s="96"/>
    </row>
    <row r="34" spans="1:7" ht="51">
      <c r="A34" s="141" t="s">
        <v>58</v>
      </c>
      <c r="B34" s="97" t="s">
        <v>67</v>
      </c>
      <c r="C34" s="11" t="s">
        <v>59</v>
      </c>
      <c r="D34" s="12">
        <v>5.76</v>
      </c>
      <c r="E34" s="12">
        <f>1.25*71.59</f>
        <v>89.48750000000001</v>
      </c>
      <c r="F34" s="125">
        <f t="shared" si="0"/>
        <v>515.4480000000001</v>
      </c>
      <c r="G34" s="96"/>
    </row>
    <row r="35" spans="1:7" ht="25.5">
      <c r="A35" s="141">
        <v>73675</v>
      </c>
      <c r="B35" s="97" t="s">
        <v>60</v>
      </c>
      <c r="C35" s="11" t="s">
        <v>59</v>
      </c>
      <c r="D35" s="12">
        <v>0.48</v>
      </c>
      <c r="E35" s="12">
        <f>1.25*55.68</f>
        <v>69.6</v>
      </c>
      <c r="F35" s="125">
        <f t="shared" si="0"/>
        <v>33.407999999999994</v>
      </c>
      <c r="G35" s="96"/>
    </row>
    <row r="36" spans="1:7" ht="12.75">
      <c r="A36" s="141"/>
      <c r="B36" s="97"/>
      <c r="C36" s="11"/>
      <c r="D36" s="12"/>
      <c r="E36" s="12"/>
      <c r="F36" s="125">
        <f t="shared" si="0"/>
        <v>0</v>
      </c>
      <c r="G36" s="96"/>
    </row>
    <row r="37" spans="1:11" ht="38.25">
      <c r="A37" s="141" t="s">
        <v>61</v>
      </c>
      <c r="B37" s="97" t="s">
        <v>62</v>
      </c>
      <c r="C37" s="11" t="s">
        <v>41</v>
      </c>
      <c r="D37" s="12">
        <v>0.1</v>
      </c>
      <c r="E37" s="12">
        <f>1.25*359.38</f>
        <v>449.225</v>
      </c>
      <c r="F37" s="125">
        <f t="shared" si="0"/>
        <v>44.92250000000001</v>
      </c>
      <c r="G37" s="96"/>
      <c r="K37" s="16"/>
    </row>
    <row r="38" spans="1:7" ht="12.75">
      <c r="A38" s="141">
        <v>28</v>
      </c>
      <c r="B38" s="97" t="s">
        <v>63</v>
      </c>
      <c r="C38" s="11" t="s">
        <v>64</v>
      </c>
      <c r="D38" s="12">
        <v>32</v>
      </c>
      <c r="E38" s="12">
        <f>1.25*4.42</f>
        <v>5.525</v>
      </c>
      <c r="F38" s="125">
        <f t="shared" si="0"/>
        <v>176.8</v>
      </c>
      <c r="G38" s="96"/>
    </row>
    <row r="39" spans="1:7" ht="38.25">
      <c r="A39" s="141" t="s">
        <v>65</v>
      </c>
      <c r="B39" s="97" t="s">
        <v>66</v>
      </c>
      <c r="C39" s="11" t="s">
        <v>64</v>
      </c>
      <c r="D39" s="12">
        <v>32</v>
      </c>
      <c r="E39" s="12">
        <f>1.25*4.12</f>
        <v>5.15</v>
      </c>
      <c r="F39" s="125">
        <f t="shared" si="0"/>
        <v>164.8</v>
      </c>
      <c r="G39" s="96"/>
    </row>
    <row r="40" spans="1:7" ht="12.75">
      <c r="A40" s="141"/>
      <c r="B40" s="97"/>
      <c r="C40" s="11"/>
      <c r="D40" s="12"/>
      <c r="E40" s="12"/>
      <c r="F40" s="125"/>
      <c r="G40" s="96"/>
    </row>
    <row r="41" spans="1:7" ht="51">
      <c r="A41" s="141" t="s">
        <v>72</v>
      </c>
      <c r="B41" s="97" t="s">
        <v>73</v>
      </c>
      <c r="C41" s="11" t="s">
        <v>74</v>
      </c>
      <c r="D41" s="12">
        <v>1</v>
      </c>
      <c r="E41" s="12">
        <f>1.25*1019.3</f>
        <v>1274.125</v>
      </c>
      <c r="F41" s="125">
        <f t="shared" si="0"/>
        <v>1274.125</v>
      </c>
      <c r="G41" s="96"/>
    </row>
    <row r="42" spans="1:7" ht="12.75">
      <c r="A42" s="95"/>
      <c r="B42" s="97"/>
      <c r="C42" s="11"/>
      <c r="D42" s="12"/>
      <c r="E42" s="12"/>
      <c r="F42" s="119"/>
      <c r="G42" s="96"/>
    </row>
    <row r="43" spans="1:7" ht="12.75">
      <c r="A43" s="95"/>
      <c r="B43" s="97"/>
      <c r="C43" s="11"/>
      <c r="D43" s="12"/>
      <c r="E43" s="12"/>
      <c r="F43" s="119"/>
      <c r="G43" s="96"/>
    </row>
    <row r="44" spans="1:7" ht="12.75">
      <c r="A44" s="95"/>
      <c r="B44" s="97"/>
      <c r="C44" s="11"/>
      <c r="D44" s="12"/>
      <c r="E44" s="12"/>
      <c r="F44" s="119"/>
      <c r="G44" s="96"/>
    </row>
    <row r="45" spans="1:7" ht="12.75">
      <c r="A45" s="95"/>
      <c r="B45" s="97"/>
      <c r="C45" s="11"/>
      <c r="D45" s="12"/>
      <c r="E45" s="12"/>
      <c r="F45" s="119"/>
      <c r="G45" s="96"/>
    </row>
    <row r="46" spans="1:7" ht="13.5" thickBot="1">
      <c r="A46" s="95"/>
      <c r="B46" s="122"/>
      <c r="C46" s="123"/>
      <c r="D46" s="124"/>
      <c r="E46" s="124"/>
      <c r="F46" s="121">
        <f>IF($D46=0,0,ROUND($D46*$E46,2))</f>
        <v>0</v>
      </c>
      <c r="G46" s="96"/>
    </row>
    <row r="47" spans="1:7" ht="13.5" thickBot="1">
      <c r="A47" s="33"/>
      <c r="B47" s="34"/>
      <c r="C47" s="13"/>
      <c r="D47" s="14"/>
      <c r="E47" s="35" t="s">
        <v>14</v>
      </c>
      <c r="F47" s="36"/>
      <c r="G47" s="36">
        <f>SUM(G8:G46)</f>
        <v>64722.271</v>
      </c>
    </row>
    <row r="48" ht="12.75">
      <c r="AF48" s="16"/>
    </row>
    <row r="50" ht="12.75">
      <c r="M50" s="117"/>
    </row>
    <row r="55" ht="12.75">
      <c r="F55" s="16"/>
    </row>
    <row r="56" ht="12.75">
      <c r="F56" s="16"/>
    </row>
    <row r="57" ht="12.75">
      <c r="F57" s="16"/>
    </row>
    <row r="58" spans="5:6" ht="12.75">
      <c r="E58" s="16"/>
      <c r="F58" s="16"/>
    </row>
    <row r="59" ht="12.75">
      <c r="E59" s="16"/>
    </row>
    <row r="61" ht="12.75">
      <c r="E61" s="16"/>
    </row>
    <row r="62" spans="4:6" ht="12.75">
      <c r="D62" s="16"/>
      <c r="F62" s="16"/>
    </row>
  </sheetData>
  <sheetProtection/>
  <autoFilter ref="A7:G46"/>
  <mergeCells count="2">
    <mergeCell ref="C5:C6"/>
    <mergeCell ref="A1:G1"/>
  </mergeCells>
  <printOptions horizontalCentered="1"/>
  <pageMargins left="0.7874015748031497" right="0.7874015748031497" top="0.3937007874015748" bottom="0.3937007874015748" header="0.5118110236220472" footer="0.5118110236220472"/>
  <pageSetup fitToHeight="0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PARANACIDADE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RUY JOSÉ DA COSTA</dc:creator>
  <cp:keywords/>
  <dc:description/>
  <cp:lastModifiedBy>Elizangela</cp:lastModifiedBy>
  <cp:lastPrinted>2014-07-16T17:53:40Z</cp:lastPrinted>
  <dcterms:created xsi:type="dcterms:W3CDTF">2001-09-18T13:08:22Z</dcterms:created>
  <dcterms:modified xsi:type="dcterms:W3CDTF">2014-08-08T17:31:40Z</dcterms:modified>
  <cp:category/>
  <cp:version/>
  <cp:contentType/>
  <cp:contentStatus/>
</cp:coreProperties>
</file>