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J:\DGU\02 - PROJETOS POR ANO\A_PROJETOS 2024\PAVIMENTAÇÃO ASFALTICA\RECURSOS FEDERAIS\POLONESES CONTINUAÇÃO\LICITAÇÃO\"/>
    </mc:Choice>
  </mc:AlternateContent>
  <xr:revisionPtr revIDLastSave="0" documentId="13_ncr:1_{BE9232A2-2D98-431B-8489-CB54756FBD9A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ORÇAMENTO" sheetId="1" r:id="rId1"/>
    <sheet name="MEMÓRIA DE CALCULO" sheetId="2" r:id="rId2"/>
    <sheet name="DMT-Jazida" sheetId="3" r:id="rId3"/>
    <sheet name="COMPOSIÇÕES" sheetId="4" r:id="rId4"/>
    <sheet name="BDI" sheetId="5" r:id="rId5"/>
    <sheet name="CRONOGRAMA" sheetId="6" r:id="rId6"/>
  </sheets>
  <externalReferences>
    <externalReference r:id="rId7"/>
  </externalReferences>
  <definedNames>
    <definedName name="_xlnm.Print_Area" localSheetId="4">BDI!$A$1:$F$43</definedName>
    <definedName name="_xlnm.Print_Area" localSheetId="3">COMPOSIÇÕES!$A$1:$Q$79</definedName>
    <definedName name="_xlnm.Print_Area" localSheetId="1">'MEMÓRIA DE CALCULO'!$A$1:$J$122</definedName>
    <definedName name="_xlnm.Print_Area" localSheetId="0">ORÇAMENTO!$A$1:$K$81</definedName>
  </definedNames>
  <calcPr calcId="181029"/>
  <extLst>
    <ext uri="GoogleSheetsCustomDataVersion2">
      <go:sheetsCustomData xmlns:go="http://customooxmlschemas.google.com/" r:id="rId9" roundtripDataChecksum="H0caMK6CW34qcne517BauKrdwSErnfFJRK9d278iqvM="/>
    </ext>
  </extLst>
</workbook>
</file>

<file path=xl/calcChain.xml><?xml version="1.0" encoding="utf-8"?>
<calcChain xmlns="http://schemas.openxmlformats.org/spreadsheetml/2006/main">
  <c r="I11" i="1" l="1"/>
  <c r="P10" i="6" l="1"/>
  <c r="C19" i="6"/>
  <c r="C18" i="6"/>
  <c r="C17" i="6"/>
  <c r="C15" i="6"/>
  <c r="C14" i="6"/>
  <c r="C13" i="6"/>
  <c r="C11" i="6"/>
  <c r="C10" i="6"/>
  <c r="P19" i="6"/>
  <c r="P18" i="6"/>
  <c r="P17" i="6"/>
  <c r="P15" i="6"/>
  <c r="B15" i="6"/>
  <c r="P14" i="6"/>
  <c r="B14" i="6"/>
  <c r="P13" i="6"/>
  <c r="I70" i="1" l="1"/>
  <c r="I69" i="1"/>
  <c r="I68" i="1"/>
  <c r="I65" i="1"/>
  <c r="I64" i="1"/>
  <c r="I63" i="1"/>
  <c r="I62" i="1"/>
  <c r="I61" i="1"/>
  <c r="I60" i="1"/>
  <c r="I59" i="1"/>
  <c r="I58" i="1"/>
  <c r="I57" i="1"/>
  <c r="I56" i="1"/>
  <c r="I53" i="1"/>
  <c r="I52" i="1"/>
  <c r="I51" i="1"/>
  <c r="I50" i="1"/>
  <c r="I49" i="1"/>
  <c r="I48" i="1"/>
  <c r="I47" i="1"/>
  <c r="I43" i="1"/>
  <c r="I42" i="1"/>
  <c r="I41" i="1"/>
  <c r="I38" i="1"/>
  <c r="I37" i="1"/>
  <c r="I36" i="1"/>
  <c r="I35" i="1"/>
  <c r="I34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F117" i="2" l="1"/>
  <c r="G111" i="2" s="1"/>
  <c r="G69" i="1" s="1"/>
  <c r="J69" i="1" s="1"/>
  <c r="G116" i="2"/>
  <c r="G115" i="2"/>
  <c r="G114" i="2"/>
  <c r="G113" i="2"/>
  <c r="G117" i="2" s="1"/>
  <c r="G70" i="1" s="1"/>
  <c r="J70" i="1" s="1"/>
  <c r="G110" i="2"/>
  <c r="G68" i="1" s="1"/>
  <c r="J68" i="1" s="1"/>
  <c r="G106" i="2"/>
  <c r="D108" i="2" s="1"/>
  <c r="G108" i="2" s="1"/>
  <c r="G65" i="1" s="1"/>
  <c r="J65" i="1" s="1"/>
  <c r="G104" i="2"/>
  <c r="G63" i="1" s="1"/>
  <c r="J63" i="1" s="1"/>
  <c r="G102" i="2"/>
  <c r="G62" i="1" s="1"/>
  <c r="J62" i="1" s="1"/>
  <c r="G100" i="2"/>
  <c r="G61" i="1" s="1"/>
  <c r="J61" i="1" s="1"/>
  <c r="G98" i="2"/>
  <c r="G60" i="1" s="1"/>
  <c r="J60" i="1" s="1"/>
  <c r="G94" i="2"/>
  <c r="D96" i="2" s="1"/>
  <c r="G96" i="2" s="1"/>
  <c r="G59" i="1" s="1"/>
  <c r="J59" i="1" s="1"/>
  <c r="G90" i="2"/>
  <c r="D92" i="2" s="1"/>
  <c r="G92" i="2" s="1"/>
  <c r="G57" i="1" s="1"/>
  <c r="J57" i="1" s="1"/>
  <c r="G88" i="2"/>
  <c r="G53" i="1" s="1"/>
  <c r="J53" i="1" s="1"/>
  <c r="G83" i="2"/>
  <c r="G82" i="2"/>
  <c r="G81" i="2"/>
  <c r="G76" i="2"/>
  <c r="G75" i="2"/>
  <c r="G74" i="2"/>
  <c r="G58" i="1" l="1"/>
  <c r="J58" i="1" s="1"/>
  <c r="G64" i="1"/>
  <c r="J64" i="1" s="1"/>
  <c r="G56" i="1"/>
  <c r="J56" i="1" s="1"/>
  <c r="G84" i="2"/>
  <c r="G77" i="2"/>
  <c r="D86" i="2" l="1"/>
  <c r="G86" i="2" s="1"/>
  <c r="G52" i="1" s="1"/>
  <c r="J52" i="1" s="1"/>
  <c r="G51" i="1"/>
  <c r="J51" i="1" s="1"/>
  <c r="D79" i="2"/>
  <c r="G79" i="2" s="1"/>
  <c r="G50" i="1" s="1"/>
  <c r="J50" i="1" s="1"/>
  <c r="G49" i="1"/>
  <c r="J49" i="1" s="1"/>
  <c r="G70" i="2"/>
  <c r="G60" i="2"/>
  <c r="F67" i="2"/>
  <c r="G61" i="2" s="1"/>
  <c r="G42" i="1" s="1"/>
  <c r="J42" i="1" s="1"/>
  <c r="G66" i="2"/>
  <c r="G65" i="2"/>
  <c r="G64" i="2"/>
  <c r="G63" i="2"/>
  <c r="G56" i="2"/>
  <c r="D58" i="2" s="1"/>
  <c r="G58" i="2" s="1"/>
  <c r="G38" i="1" s="1"/>
  <c r="J38" i="1" s="1"/>
  <c r="D72" i="2" l="1"/>
  <c r="G72" i="2" s="1"/>
  <c r="G48" i="1" s="1"/>
  <c r="J48" i="1" s="1"/>
  <c r="G47" i="1"/>
  <c r="J47" i="1" s="1"/>
  <c r="G67" i="2"/>
  <c r="G43" i="1" s="1"/>
  <c r="J43" i="1" s="1"/>
  <c r="G37" i="1"/>
  <c r="J37" i="1" s="1"/>
  <c r="G54" i="2" l="1"/>
  <c r="G36" i="1" s="1"/>
  <c r="J36" i="1" s="1"/>
  <c r="G52" i="2"/>
  <c r="G35" i="1" s="1"/>
  <c r="J35" i="1" s="1"/>
  <c r="G50" i="2"/>
  <c r="G34" i="1" s="1"/>
  <c r="J34" i="1" s="1"/>
  <c r="G47" i="2"/>
  <c r="G31" i="1" s="1"/>
  <c r="J31" i="1" s="1"/>
  <c r="G45" i="2"/>
  <c r="G30" i="1" s="1"/>
  <c r="J30" i="1" s="1"/>
  <c r="G43" i="2"/>
  <c r="G29" i="1" s="1"/>
  <c r="J29" i="1" s="1"/>
  <c r="G41" i="2"/>
  <c r="G28" i="1" s="1"/>
  <c r="J28" i="1" s="1"/>
  <c r="G39" i="2"/>
  <c r="G27" i="1" s="1"/>
  <c r="J27" i="1" s="1"/>
  <c r="G37" i="2"/>
  <c r="G26" i="1" s="1"/>
  <c r="J26" i="1" s="1"/>
  <c r="G33" i="2"/>
  <c r="M19" i="3"/>
  <c r="G29" i="2"/>
  <c r="G25" i="2"/>
  <c r="G20" i="1" s="1"/>
  <c r="J20" i="1" s="1"/>
  <c r="G18" i="2"/>
  <c r="G19" i="2"/>
  <c r="G20" i="2"/>
  <c r="G21" i="2"/>
  <c r="G22" i="2"/>
  <c r="G23" i="2"/>
  <c r="G17" i="2"/>
  <c r="G16" i="2"/>
  <c r="G13" i="1"/>
  <c r="G12" i="1"/>
  <c r="G27" i="2"/>
  <c r="G21" i="1" s="1"/>
  <c r="J21" i="1" s="1"/>
  <c r="G22" i="1" l="1"/>
  <c r="J22" i="1" s="1"/>
  <c r="G24" i="1"/>
  <c r="J24" i="1" s="1"/>
  <c r="G19" i="1"/>
  <c r="J19" i="1" s="1"/>
  <c r="G35" i="2"/>
  <c r="G25" i="1" s="1"/>
  <c r="J25" i="1" s="1"/>
  <c r="G31" i="2"/>
  <c r="G23" i="1" s="1"/>
  <c r="J23" i="1" s="1"/>
  <c r="Q24" i="4" l="1"/>
  <c r="Q22" i="4"/>
  <c r="Q21" i="4"/>
  <c r="Q19" i="4"/>
  <c r="Q20" i="4"/>
  <c r="Q23" i="4"/>
  <c r="Q14" i="4"/>
  <c r="Q15" i="4"/>
  <c r="Q16" i="4"/>
  <c r="Q17" i="4"/>
  <c r="Q18" i="4"/>
  <c r="Q25" i="4" l="1"/>
  <c r="H13" i="1"/>
  <c r="I13" i="1" s="1"/>
  <c r="J13" i="1" s="1"/>
  <c r="H12" i="1"/>
  <c r="I12" i="1" s="1"/>
  <c r="J12" i="1" s="1"/>
  <c r="E62" i="5" l="1"/>
  <c r="D62" i="5"/>
  <c r="C62" i="5"/>
  <c r="G24" i="5"/>
  <c r="G23" i="5"/>
  <c r="G22" i="5"/>
  <c r="F21" i="5"/>
  <c r="F62" i="5" s="1"/>
  <c r="F63" i="5" s="1"/>
  <c r="E21" i="5"/>
  <c r="D21" i="5"/>
  <c r="C21" i="5"/>
  <c r="G20" i="5"/>
  <c r="G19" i="5"/>
  <c r="G18" i="5"/>
  <c r="G17" i="5"/>
  <c r="G16" i="5"/>
  <c r="H122" i="2"/>
  <c r="F32" i="4" s="1"/>
  <c r="H32" i="4" s="1"/>
  <c r="H121" i="2"/>
  <c r="F31" i="4" s="1"/>
  <c r="H31" i="4" s="1"/>
  <c r="G41" i="1"/>
  <c r="J41" i="1" s="1"/>
  <c r="G11" i="2"/>
  <c r="G11" i="1" s="1"/>
  <c r="I73" i="1"/>
  <c r="I16" i="1"/>
  <c r="G21" i="5" l="1"/>
  <c r="F25" i="5"/>
  <c r="G25" i="5" s="1"/>
  <c r="J40" i="1"/>
  <c r="H33" i="4"/>
  <c r="H15" i="1" s="1"/>
  <c r="J67" i="1"/>
  <c r="J11" i="1"/>
  <c r="I15" i="1" l="1"/>
  <c r="J15" i="1" s="1"/>
  <c r="E19" i="6"/>
  <c r="E15" i="6"/>
  <c r="J46" i="1"/>
  <c r="J33" i="1"/>
  <c r="J18" i="1"/>
  <c r="J10" i="1"/>
  <c r="E10" i="6" s="1"/>
  <c r="E17" i="6" l="1"/>
  <c r="E14" i="6"/>
  <c r="E13" i="6"/>
  <c r="J14" i="1"/>
  <c r="J55" i="1"/>
  <c r="E18" i="6" l="1"/>
  <c r="J74" i="1"/>
  <c r="J72" i="1" s="1"/>
  <c r="E11" i="6"/>
  <c r="P11" i="6"/>
  <c r="K59" i="1" l="1"/>
  <c r="K61" i="1"/>
  <c r="K57" i="1"/>
  <c r="K62" i="1"/>
  <c r="K63" i="1"/>
  <c r="K70" i="1"/>
  <c r="K60" i="1"/>
  <c r="K65" i="1"/>
  <c r="K53" i="1"/>
  <c r="K69" i="1"/>
  <c r="K68" i="1"/>
  <c r="K58" i="1"/>
  <c r="K64" i="1"/>
  <c r="K56" i="1"/>
  <c r="K51" i="1"/>
  <c r="K42" i="1"/>
  <c r="K38" i="1"/>
  <c r="K49" i="1"/>
  <c r="K50" i="1"/>
  <c r="K52" i="1"/>
  <c r="K43" i="1"/>
  <c r="K37" i="1"/>
  <c r="K47" i="1"/>
  <c r="K48" i="1"/>
  <c r="K31" i="1"/>
  <c r="K35" i="1"/>
  <c r="K12" i="1"/>
  <c r="K29" i="1"/>
  <c r="K30" i="1"/>
  <c r="K28" i="1"/>
  <c r="K21" i="1"/>
  <c r="K34" i="1"/>
  <c r="K13" i="1"/>
  <c r="K26" i="1"/>
  <c r="K36" i="1"/>
  <c r="K27" i="1"/>
  <c r="K20" i="1"/>
  <c r="K23" i="1"/>
  <c r="K19" i="1"/>
  <c r="K24" i="1"/>
  <c r="K22" i="1"/>
  <c r="K25" i="1"/>
  <c r="K41" i="1"/>
  <c r="K11" i="1"/>
  <c r="K67" i="1"/>
  <c r="K40" i="1"/>
  <c r="K46" i="1"/>
  <c r="K33" i="1"/>
  <c r="K18" i="1"/>
  <c r="K15" i="1"/>
  <c r="J73" i="1"/>
  <c r="K10" i="1"/>
  <c r="K14" i="1"/>
  <c r="K20" i="6"/>
  <c r="J20" i="6"/>
  <c r="L20" i="6"/>
  <c r="M20" i="6"/>
  <c r="M21" i="6" s="1"/>
  <c r="N20" i="6"/>
  <c r="N21" i="6" s="1"/>
  <c r="F20" i="6"/>
  <c r="F21" i="6" s="1"/>
  <c r="O20" i="6"/>
  <c r="O21" i="6" s="1"/>
  <c r="G20" i="6"/>
  <c r="H20" i="6"/>
  <c r="I20" i="6"/>
  <c r="E20" i="6"/>
  <c r="K55" i="1"/>
  <c r="L21" i="6" l="1"/>
  <c r="J21" i="6"/>
  <c r="K21" i="6"/>
  <c r="I21" i="6"/>
  <c r="F22" i="6"/>
  <c r="G22" i="6" s="1"/>
  <c r="H22" i="6" s="1"/>
  <c r="I22" i="6" s="1"/>
  <c r="J22" i="6" s="1"/>
  <c r="K22" i="6" s="1"/>
  <c r="L22" i="6" s="1"/>
  <c r="M22" i="6" s="1"/>
  <c r="N22" i="6" s="1"/>
  <c r="O22" i="6" s="1"/>
  <c r="H21" i="6"/>
  <c r="G21" i="6"/>
</calcChain>
</file>

<file path=xl/sharedStrings.xml><?xml version="1.0" encoding="utf-8"?>
<sst xmlns="http://schemas.openxmlformats.org/spreadsheetml/2006/main" count="858" uniqueCount="347">
  <si>
    <t>Planilha Orçamentária</t>
  </si>
  <si>
    <t>BDI%:</t>
  </si>
  <si>
    <t>Item</t>
  </si>
  <si>
    <t xml:space="preserve">CÓDIGO </t>
  </si>
  <si>
    <t>BANCO DE DADOS</t>
  </si>
  <si>
    <t>Descrição</t>
  </si>
  <si>
    <t>Unid.</t>
  </si>
  <si>
    <t>Quant.</t>
  </si>
  <si>
    <t>Custo unitário
 (R$)</t>
  </si>
  <si>
    <t>Preço unitário com BDI (R$)</t>
  </si>
  <si>
    <t>Preço total com BDI
 (R$)</t>
  </si>
  <si>
    <t>Peso (%)</t>
  </si>
  <si>
    <t>SERVIÇOS PRELIMINARES</t>
  </si>
  <si>
    <t>1.1</t>
  </si>
  <si>
    <t>SINAPI</t>
  </si>
  <si>
    <t>Fornecimento e instalação de placa de obra com chapa galvanizada e estrutura de madeira</t>
  </si>
  <si>
    <t>m²</t>
  </si>
  <si>
    <t>1.2</t>
  </si>
  <si>
    <t xml:space="preserve">COMPOSIÇÃO </t>
  </si>
  <si>
    <t>02</t>
  </si>
  <si>
    <t>Mobilização de equipamentos</t>
  </si>
  <si>
    <t>und</t>
  </si>
  <si>
    <t xml:space="preserve">Desmobilização de equipamentos </t>
  </si>
  <si>
    <t>ADMINISTRAÇÃO DA OBRA</t>
  </si>
  <si>
    <t>2.1</t>
  </si>
  <si>
    <t>COMPOSIÇÃO</t>
  </si>
  <si>
    <t>01</t>
  </si>
  <si>
    <t>Administração Local da Obra</t>
  </si>
  <si>
    <t>TERRAPLENAGEM</t>
  </si>
  <si>
    <t>3.1</t>
  </si>
  <si>
    <t>SICRO DNIT</t>
  </si>
  <si>
    <t>3.2</t>
  </si>
  <si>
    <t>m³</t>
  </si>
  <si>
    <t>3.3</t>
  </si>
  <si>
    <t>REVESTIMENTO PRIMÁRIO</t>
  </si>
  <si>
    <t>4.1</t>
  </si>
  <si>
    <t>4.2</t>
  </si>
  <si>
    <t>4.3</t>
  </si>
  <si>
    <t>5.1</t>
  </si>
  <si>
    <t>M</t>
  </si>
  <si>
    <t>VALOR TOTAL DA OBRA =</t>
  </si>
  <si>
    <t>BDI =</t>
  </si>
  <si>
    <t>VALOR TOTAL DA OBRA COM BDI =</t>
  </si>
  <si>
    <t>MEMORIAL DE CÁLCULO</t>
  </si>
  <si>
    <t>Extensão</t>
  </si>
  <si>
    <t>Largura</t>
  </si>
  <si>
    <t>Espessura</t>
  </si>
  <si>
    <t>Qtd.</t>
  </si>
  <si>
    <t>Memória de Cálculo</t>
  </si>
  <si>
    <t>Área da placa = Altura (2m) x Largura (3m)</t>
  </si>
  <si>
    <t>-</t>
  </si>
  <si>
    <t>1.3</t>
  </si>
  <si>
    <t>HORA</t>
  </si>
  <si>
    <t>DIAS</t>
  </si>
  <si>
    <t>SEMANA</t>
  </si>
  <si>
    <t>MES</t>
  </si>
  <si>
    <t>QNTD.</t>
  </si>
  <si>
    <t>Observação</t>
  </si>
  <si>
    <t xml:space="preserve">ENGENHEIRO CIVIL DE OBRA JUNIOR COM ENCARGOS COMPLEMENTARES </t>
  </si>
  <si>
    <t>2.2</t>
  </si>
  <si>
    <t xml:space="preserve">ENCARREGADO GERAL COM ENCARGOS COMPLEMENTARES </t>
  </si>
  <si>
    <t>Memória de Cálculo da DMT</t>
  </si>
  <si>
    <t>JAZIDA UTILIZADA</t>
  </si>
  <si>
    <t>DMT 01  -----&gt;</t>
  </si>
  <si>
    <t>KM</t>
  </si>
  <si>
    <t>Mobilização e Desmobilização de equipamentos</t>
  </si>
  <si>
    <t>UND</t>
  </si>
  <si>
    <t>COMPOSIÇÃO ANALÍTICA</t>
  </si>
  <si>
    <t>ITEM</t>
  </si>
  <si>
    <t>CÓDIGO</t>
  </si>
  <si>
    <t>EQUIPAMENTOS TRANSPORTADO</t>
  </si>
  <si>
    <t>REFERÊNCIA</t>
  </si>
  <si>
    <t>VEÍCULO TRANSPORTADO (DNIT - VOLUME 09)</t>
  </si>
  <si>
    <t>QUANT UND</t>
  </si>
  <si>
    <t>ORIGEM</t>
  </si>
  <si>
    <t>Distância (DM) km</t>
  </si>
  <si>
    <t>Fator K</t>
  </si>
  <si>
    <t>FATOR DE UTILIZAÇÃO (FU)</t>
  </si>
  <si>
    <t>VELOCIDADE (V)</t>
  </si>
  <si>
    <t>CUSTO DO TRANSPORTE (CH)</t>
  </si>
  <si>
    <t>PREÇO TOTAL (cMob)</t>
  </si>
  <si>
    <t>SICRO E9665</t>
  </si>
  <si>
    <t>Cavalo mecânico com semirreboque com capacidade de 22 t - 240 Kw</t>
  </si>
  <si>
    <t>SICRO E9511</t>
  </si>
  <si>
    <t>Carregadeira de pneus com capacidade de 3,40 m³ - 195 kW</t>
  </si>
  <si>
    <t>SICRO E9579</t>
  </si>
  <si>
    <t>Caminhão basculante com capacidade de 10 m³ - 188 kW</t>
  </si>
  <si>
    <t>Condução por conta própria</t>
  </si>
  <si>
    <t>SICRO E9571</t>
  </si>
  <si>
    <t>Caminhão tanque com capacidade de 10.000 l - 188 kW</t>
  </si>
  <si>
    <t>CUSTO TOTAL =</t>
  </si>
  <si>
    <t xml:space="preserve">ADMINISTRAÇÃO LOCAL </t>
  </si>
  <si>
    <t>DISCRIMINAÇÃO</t>
  </si>
  <si>
    <t>QNTD</t>
  </si>
  <si>
    <t>VALOR UND</t>
  </si>
  <si>
    <t>VALOT TOTAL</t>
  </si>
  <si>
    <t>SINAPI 90777</t>
  </si>
  <si>
    <t>H</t>
  </si>
  <si>
    <t>SINAPI 90776</t>
  </si>
  <si>
    <t>COMPOSIÇÃO ANALÍTICA DO BDI - RODOVIAS E FERROVIAS</t>
  </si>
  <si>
    <t>VALORES DE BDI POR TIPO DE OBRA %</t>
  </si>
  <si>
    <t>TIPO DE OBRA</t>
  </si>
  <si>
    <t>1 Quartil</t>
  </si>
  <si>
    <t>Médio</t>
  </si>
  <si>
    <t>3 Quartil</t>
  </si>
  <si>
    <t>Construção de Rodovias e Ferrovias</t>
  </si>
  <si>
    <t>Escolher os parâmetros abaixo dentro do intervalo dos quartis, no entanto sem extrapolar o intervalo do BDI acima:</t>
  </si>
  <si>
    <t>DESCRIÇÃO</t>
  </si>
  <si>
    <t>VALORES DE REFERÊNCIA - %</t>
  </si>
  <si>
    <t>BDI ADOTADO %</t>
  </si>
  <si>
    <t>1º QUARTIL</t>
  </si>
  <si>
    <t>MÉDIO</t>
  </si>
  <si>
    <t>3º QUARTIL</t>
  </si>
  <si>
    <t>Administração Central</t>
  </si>
  <si>
    <t>Seguro e Garantia (*)</t>
  </si>
  <si>
    <t>Risco</t>
  </si>
  <si>
    <t>Despesas Financeiras</t>
  </si>
  <si>
    <t>Lucro</t>
  </si>
  <si>
    <t>Tributos (soma dos itens abaixo)</t>
  </si>
  <si>
    <t>COFINS</t>
  </si>
  <si>
    <t>PIS</t>
  </si>
  <si>
    <t>ISSQN (**)</t>
  </si>
  <si>
    <t>TOTAL</t>
  </si>
  <si>
    <t>Obs.: ALTERAR SOMENTE AS CÉLULAS VERDES</t>
  </si>
  <si>
    <t>Fonte da composição, valores de referência e fórmula do BDI: Acórdão 2622/2013 - TCU - Plenário</t>
  </si>
  <si>
    <t>Os valores de BDI acima foram calculados com emprego da fórmula abaixo:</t>
  </si>
  <si>
    <t>Onde:</t>
  </si>
  <si>
    <t>AC = taxa de rateio da Administração Central;</t>
  </si>
  <si>
    <t>DF = taxa das despesas financeiras;</t>
  </si>
  <si>
    <t>S = taxa de seguro; R = taxa de risco e G = garantia do empreendimento;</t>
  </si>
  <si>
    <t>I = taxa de tributos;</t>
  </si>
  <si>
    <t>L = taxa de lucro.</t>
  </si>
  <si>
    <t>OBS:</t>
  </si>
  <si>
    <t>(*) - PODE HAVER GARANTIA DESDE QUE PREVISTO NO EDITAL DA LICITAÇÃO E NO CONTRATO DE EXECUÇÃO.</t>
  </si>
  <si>
    <t>(**) - PODEM SER ACEITOS OUTROS PERCENTUAIS DE ISS DESDE QUE DEVIDAMENTE EMBASADOS NA LEGISLAÇÃO MUNICIPAL.</t>
  </si>
  <si>
    <r>
      <rPr>
        <sz val="12"/>
        <color rgb="FF000000"/>
        <rFont val="Arial"/>
        <family val="2"/>
      </rPr>
      <t xml:space="preserve">Conforme esse Acórdão, o valor final do BDI também deverá obedecer à faixa de variação abaixo, considerando os custos dos serviços </t>
    </r>
    <r>
      <rPr>
        <b/>
        <sz val="12"/>
        <color rgb="FF000000"/>
        <rFont val="Arial"/>
        <family val="2"/>
      </rPr>
      <t>SEM DESONERAÇÃO</t>
    </r>
    <r>
      <rPr>
        <sz val="12"/>
        <color rgb="FF000000"/>
        <rFont val="Arial"/>
        <family val="2"/>
      </rPr>
      <t xml:space="preserve"> dos encargos sociais:</t>
    </r>
  </si>
  <si>
    <t>VALORES DE BDI POR TIPO DE OBRA</t>
  </si>
  <si>
    <r>
      <rPr>
        <sz val="12"/>
        <color rgb="FF000000"/>
        <rFont val="Arial"/>
        <family val="2"/>
      </rPr>
      <t xml:space="preserve">Desta forma, após o enquadramento do BDI nos critérios abordados acima e sendo utilizado no orçamento os custos dos serviços </t>
    </r>
    <r>
      <rPr>
        <b/>
        <sz val="12"/>
        <color rgb="FF000000"/>
        <rFont val="Arial"/>
        <family val="2"/>
      </rPr>
      <t>COM DESONERAÇÃO</t>
    </r>
    <r>
      <rPr>
        <sz val="12"/>
        <color rgb="FF000000"/>
        <rFont val="Arial"/>
        <family val="2"/>
      </rPr>
      <t>, deverá ser incluído no item taxa de tributos o percentual de 4,5% referente à contribuição previdenciária e recalculado o BDI.</t>
    </r>
  </si>
  <si>
    <r>
      <rPr>
        <sz val="12"/>
        <color rgb="FF000000"/>
        <rFont val="Arial"/>
        <family val="2"/>
      </rPr>
      <t xml:space="preserve">Reiteramos que, por determinação do TCU, </t>
    </r>
    <r>
      <rPr>
        <b/>
        <sz val="12"/>
        <color rgb="FF000000"/>
        <rFont val="Arial"/>
        <family val="2"/>
      </rPr>
      <t xml:space="preserve">não </t>
    </r>
    <r>
      <rPr>
        <sz val="12"/>
        <color rgb="FF000000"/>
        <rFont val="Arial"/>
        <family val="2"/>
      </rPr>
      <t>é admitida a inclusão de IRPJ e CSLL no BDI, bem como Administração local, Instalação de Canteiro/acampamento, Mobilização/ desmobilização e demais itens que possam ser apropriados como custos diretos da obra, devendo ser apresentada a composição destes, com detalhamentos suficientes que justifiquem o valor obtido, não sendo admitido cálculo com estimativas percentuais genéricas.</t>
    </r>
  </si>
  <si>
    <t>Tributos (Confins, PIS e ISSQN) + 4,5% INSS</t>
  </si>
  <si>
    <t>TOTAL BDI COM DESONERAÇÃO</t>
  </si>
  <si>
    <t>4) A administração Local deverá ser discriminada na planilha de custos diretos com os percentuais regidos pelo ACÓRDÃO nº 2622/2013 do TCU - Plenário conforme a tabela abaixo para Construção de Rodovias e Ferrovias:</t>
  </si>
  <si>
    <t>ADMINISTRAÇÃO LOCAL</t>
  </si>
  <si>
    <t>TRECHO 01 - 2,70 KM - RECAPEAMENTO - ESTRADA COMUNIADE LINHA CONRADO (Trecho: Entre Comunidade São Pedro dos Poloneses e Comunidade Linha Conrado )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</si>
  <si>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</si>
  <si>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</si>
  <si>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</si>
  <si>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</si>
  <si>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</si>
  <si>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</si>
  <si>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</si>
  <si>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</si>
  <si>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</si>
  <si>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</si>
  <si>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DEMOLIÇÃO PARCIAL DE PAVIMENTO, DE FORMA MECANIZADA, SEM REAPROVEITAMENTO. AF_09/2023</t>
  </si>
  <si>
    <t>TRANSPORTE COM CAMINHÃO BASCULANTE DE 6 M³, EM VIA URBANA PAVIMENTADA, DMT ATÉ 30 KM (UNIDADE: M3XKM). AF_07/2020</t>
  </si>
  <si>
    <t>M3XKM</t>
  </si>
  <si>
    <t>REGULARIZAÇÃO E COMPACTAÇÃO DE SUBLEITO DE SOLO  PREDOMINANTEMENTE ARGILOSO 100% PN . AF_11/2019</t>
  </si>
  <si>
    <t>M2</t>
  </si>
  <si>
    <t>EXECUÇÃO E COMPACTAÇÃO DE BASE E OU SUB BASE PARA PAVIMENTAÇÃO DE MACADAME SECO - EXCLUSIVE CARGA E TRANSPORTE. AF_11/2019</t>
  </si>
  <si>
    <t>M3</t>
  </si>
  <si>
    <t>93590</t>
  </si>
  <si>
    <t>TRANSPORTE COM CAMINHÃO BASCULANTE DE 10 M³, EM VIA URBANA PAVIMENTADA, ADICIONAL PARA DMT EXCEDENTE A 30 KM (UNIDADE: M3XKM). AF_07/2020</t>
  </si>
  <si>
    <t>EXECUÇÃO E COMPACTAÇÃO DE BASE E OU SUB BASE PARA PAVIMENTAÇÃO DE BRITA GRADUADA SIMPLES - EXCLUSIVE CARGA E TRANSPORTE. AF_11/2019</t>
  </si>
  <si>
    <t>DER-PR</t>
  </si>
  <si>
    <t>FORNECIMENTO DE ASFALTO DILUÍDO CM-30</t>
  </si>
  <si>
    <t>T</t>
  </si>
  <si>
    <t>FORNECIMENTO DE EMULSÃO ASFÁLTICA RR-1C</t>
  </si>
  <si>
    <t>EXECUÇÃO DE PAVIMENTO COM APLICAÇÃO DE CONCRETO ASFÁLTICO, CAMADA DE ROLAMENTO - EXCLUSIVE CARGA E TRANSPORTE. AF_11/2019</t>
  </si>
  <si>
    <t xml:space="preserve">IMPRIMAÇÃO COM ASFALTO DILUIDO </t>
  </si>
  <si>
    <t xml:space="preserve">PINTURA DE LIGAÇÃO </t>
  </si>
  <si>
    <t>LIMPEZA E LAVANGEM DE SUPERFÍCIE (PISTA) COM JATO DE ALTA PRESSÃO. AF_04/2019</t>
  </si>
  <si>
    <t>RECAPEAMENTO ASFALTICO</t>
  </si>
  <si>
    <t xml:space="preserve">RECUPERAÇÃO DE BASE </t>
  </si>
  <si>
    <t>4.4</t>
  </si>
  <si>
    <t>4.5</t>
  </si>
  <si>
    <t xml:space="preserve">SINALIZAÇÃO </t>
  </si>
  <si>
    <t>PINTURA DE EIXO VIÁRIO SOBRE ASFALTO COM TINTA RETRORREFLETIVA A BASE DE RESINA ACRÍLICA COM MICROESFERAS DE VIDRO, APLICAÇÃO MECÂNICA COM DEMARCADORA AUTOPROPELIDA. AF_05/2021</t>
  </si>
  <si>
    <t>FORNECIMENTO E INSTALAÇÃO DE SUPORTE DE MADEIRA PARA PLACAS DE SINALIZAÇÃO, EM SOLO, COM H= DE 2,0 M E SEÇÃO DE 7,5 X 7,5 CM. AF_03/2022</t>
  </si>
  <si>
    <t>UN</t>
  </si>
  <si>
    <t>5.2</t>
  </si>
  <si>
    <t>5.3</t>
  </si>
  <si>
    <t>PLACA EM AÇO N°16 GALVANIZADA COM PELICULA RETRORREFLETIVA TIPO I+I SINALIZAÇÃO C/ PELÍCULA REFLETIVA</t>
  </si>
  <si>
    <t>TRECHO 02 - 1,55 KM - IMPLANTAÇÃO - ESTRADA COMUNIADE LINHA CONRADO (Entre a comunidade Linha Conrado e Comunidade Linha dos Alemães )</t>
  </si>
  <si>
    <t>ESCAVAÇÃO MECANIZADA COM PROF. ATÉ 1,5 M, ESCAVADEIRA (0,8 M3), EM SOLO DE 2A CATEGORIA, LOCAIS COM BAIXO NÍVEL DE INTERFERÊNCIA. AF_02/2021</t>
  </si>
  <si>
    <t>TRANSPORTE COM CAMINHÃO BASCULANTE DE 10 M³, EM VIA URBANA EM REVESTIMENTO PRIMÁRIO (UNIDADE: M3XKM). AF_07/2020</t>
  </si>
  <si>
    <t>ESCAVAÇÃO MECANIZADA COM PROF. ATÉ 1,5 M, ESCAVADEIRA (0,8 M3), EM SOLO MOLE, EM LOCAIS COM ALTO NÍVEL DE INTERFERÊNCIA. AF_02/2021</t>
  </si>
  <si>
    <t>PREENCHIMENTO REBAIXO C/ RACHÃO S/ BRITAGEM</t>
  </si>
  <si>
    <t xml:space="preserve">TERRAPLENAGEM E CORREÇÃO DE SUBLEITO </t>
  </si>
  <si>
    <t>PAVIMENTAÇÃO ASFATICA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</si>
  <si>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</si>
  <si>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</si>
  <si>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</si>
  <si>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</si>
  <si>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</si>
  <si>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</si>
  <si>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</si>
  <si>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</si>
  <si>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</si>
  <si>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</si>
  <si>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</si>
  <si>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</si>
  <si>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</si>
  <si>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</si>
  <si>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</si>
  <si>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</si>
  <si>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</si>
  <si>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8.1</t>
  </si>
  <si>
    <t>8.2</t>
  </si>
  <si>
    <t>8.3</t>
  </si>
  <si>
    <t>Escavadeira hidráulica sobre esteiras para rocha com caçamba com capacidade de 1,56 m³</t>
  </si>
  <si>
    <t>SICRO E9110</t>
  </si>
  <si>
    <t>SICRO E9666</t>
  </si>
  <si>
    <t xml:space="preserve">Motoniveladora - 93 kW </t>
  </si>
  <si>
    <t xml:space="preserve"> Cavalo mecânico com semirreboque com 
capacidade de 30 t - 265 kW</t>
  </si>
  <si>
    <t xml:space="preserve">SICRO E9524 </t>
  </si>
  <si>
    <t xml:space="preserve">SICRO E9685
</t>
  </si>
  <si>
    <t xml:space="preserve">SICRO E9665 </t>
  </si>
  <si>
    <t xml:space="preserve">Rolo compactador liso tandem vibratório autopropelido de 10,4 t - 82 kW </t>
  </si>
  <si>
    <t xml:space="preserve">SICRO E9681 
</t>
  </si>
  <si>
    <t>Retroescavadeira de pneus com caçamba de escavação trapezoidal ou triangular com seção de corte de 0,30 a 0,50 m² - 58 Kw</t>
  </si>
  <si>
    <t>SICRO E9774</t>
  </si>
  <si>
    <t xml:space="preserve">SICROE9758 </t>
  </si>
  <si>
    <t>Vibroacabadora de asfalto sobre pneus – 82 Kw</t>
  </si>
  <si>
    <t xml:space="preserve">SICRO E9018 </t>
  </si>
  <si>
    <t>Cavalo mecânico com dolly intermediário e semirreboque de 4 eixos com capacidade de 53  t - 323 kW</t>
  </si>
  <si>
    <t xml:space="preserve">Caminhão tanque distribuidor de asfalto com capacidade de 6.000 l - 7 kW/136 kW </t>
  </si>
  <si>
    <t>SICRO E9509</t>
  </si>
  <si>
    <t xml:space="preserve">Minicarregadeira de pneus com vassoura de 1,8 m - 45,50 kW </t>
  </si>
  <si>
    <t xml:space="preserve">SICRO E9697 
</t>
  </si>
  <si>
    <t>Rolo compactador pé de carneiro vibratório autopropelido por pneus de 11,6 t - 82 kW</t>
  </si>
  <si>
    <t>MUNICIPIO – CASCAVEL - PR</t>
  </si>
  <si>
    <t xml:space="preserve">1 horas diárias x 3 dias na semana x 4 semanas x 10 meses conf cronograma executivo </t>
  </si>
  <si>
    <t xml:space="preserve">4 horas diárias x 3 dias na semana x 4 semanas x 10 meses conf cronograma executivo </t>
  </si>
  <si>
    <t>A distância adotada é referente a capital mais próxima (156,1 km)</t>
  </si>
  <si>
    <t>Área de Demolição (M²) =  Comprimento ( m) x Largura ( m)</t>
  </si>
  <si>
    <t xml:space="preserve">1440 m² de demolição </t>
  </si>
  <si>
    <t>Volume de Demolição (m³) =  Area de Demolição (m²) x Espessura da Demolição (m)</t>
  </si>
  <si>
    <t xml:space="preserve">561,60 m³ de material Demolido </t>
  </si>
  <si>
    <t>Volume</t>
  </si>
  <si>
    <t>Area Item 3.1 (m²)</t>
  </si>
  <si>
    <t>Este serviço será executado na area de demolição do item 3.1</t>
  </si>
  <si>
    <t>m3</t>
  </si>
  <si>
    <t>Volume de Macadame seco (m³)= Area de Demolição item 3.1 (m²)xEspesura da Camada de 0,20 (m)</t>
  </si>
  <si>
    <t>m3xKM =  Volume de demolição (561,60m³)  x DMT Descate de material (5,0km)</t>
  </si>
  <si>
    <t>QUADROS DE DISTRIBUIÇÃO DE MATERIAL  - DMT</t>
  </si>
  <si>
    <t>CÁLCULO DA DMT -  MATERIAS PÉTREOS E ASFALTICOS</t>
  </si>
  <si>
    <t>ENDEREÇO</t>
  </si>
  <si>
    <t>LOCALIZAÇÃO</t>
  </si>
  <si>
    <t>EXTENSÃO DO TRECHO</t>
  </si>
  <si>
    <t xml:space="preserve">EXTENSÃO TOTAL (km)
</t>
  </si>
  <si>
    <t xml:space="preserve">Usina - 01 </t>
  </si>
  <si>
    <t>Endereço: PR 281 - KM 544,5 - Centro, Dois Vizinhos - PR, 85660-000</t>
  </si>
  <si>
    <t xml:space="preserve">        -25.782554,     -53.105950</t>
  </si>
  <si>
    <t>5,0 KM</t>
  </si>
  <si>
    <t>Usina - 02</t>
  </si>
  <si>
    <t>Endereço: Rod Pr 566, S/n, Km 5,5 Francisco Beltrão - PR, 85609-350</t>
  </si>
  <si>
    <t xml:space="preserve">     -26.045384,     -52.993640</t>
  </si>
  <si>
    <t>52,5 KM</t>
  </si>
  <si>
    <t>Usina - 03</t>
  </si>
  <si>
    <t xml:space="preserve">Endereço: Rod Pr 783, S/n,Francisco Beltrão - PR, </t>
  </si>
  <si>
    <t xml:space="preserve">   -26.064681,         -53.108065</t>
  </si>
  <si>
    <t>DMT 01 ADOTADO   -----&gt;</t>
  </si>
  <si>
    <t>m3xKM =  Volume de sub base item 3.4  x x DMT transporte de material petreo (36,0km)</t>
  </si>
  <si>
    <t>Volume de brita graduada (m³)= Area de Demolição item 3.1 (m²)xEspesura da Camada de 0,150 (m)</t>
  </si>
  <si>
    <t>t</t>
  </si>
  <si>
    <t>Taxa de Aplicação (t/m²)</t>
  </si>
  <si>
    <t xml:space="preserve">Area de imprimação item 3.1 x Taxa de aplicação do ligante CM-30 de 0,0012 ton/m² </t>
  </si>
  <si>
    <t>Area de Pintura de Ligação item 3.1 x Taxa de aplicação do ligante RR-1C de 0,0008 ton/m² de pintura condiderando dilução 1:1</t>
  </si>
  <si>
    <t>Espessura (m)</t>
  </si>
  <si>
    <t xml:space="preserve">Valume de CBUQ (m³) Area do Item 3.1 (m²) x Espessura da Camada (m) </t>
  </si>
  <si>
    <t>m3xKM =  Volume de CBUQ item 3.12 x DMT transporte de material petreo/ Asfaltico (36,0km)</t>
  </si>
  <si>
    <t>Area (m²)= Extensao (m) x Largura(m)</t>
  </si>
  <si>
    <t xml:space="preserve">Área = Extensão (m) x Largura (m) </t>
  </si>
  <si>
    <t>Ton = Extensao (m)xLargura (m) x  0,0008 ton/m² de pintura condiderando dilução 1:1</t>
  </si>
  <si>
    <t>M³</t>
  </si>
  <si>
    <t>Espessura(m)</t>
  </si>
  <si>
    <t>Volume de CBUQ (m³) =Extensao (m)xLargura (m) x  Espessura (m)</t>
  </si>
  <si>
    <t>m3xKM =  Volume de CBUQ item 4.4 x DMT transporte de material petreo/Asfaltico (36,0km)</t>
  </si>
  <si>
    <t>SINALIZAÇÃO</t>
  </si>
  <si>
    <t>TIPO PLACA</t>
  </si>
  <si>
    <t>R-1</t>
  </si>
  <si>
    <t>R-19</t>
  </si>
  <si>
    <t>R-2</t>
  </si>
  <si>
    <t>A-32a</t>
  </si>
  <si>
    <t>Area da placa (m²)</t>
  </si>
  <si>
    <t>Quant placa</t>
  </si>
  <si>
    <t>Area de placa</t>
  </si>
  <si>
    <t>Totais</t>
  </si>
  <si>
    <t xml:space="preserve">Are de placa (m²) = Area individual da placa x pela quantidade individual da placa </t>
  </si>
  <si>
    <t>Refere-se ao numero de placas a serem itenaladas pelo item 5.3 verifica-se</t>
  </si>
  <si>
    <t>Quant</t>
  </si>
  <si>
    <t>Ext(m)</t>
  </si>
  <si>
    <t>Quant (unt)</t>
  </si>
  <si>
    <t>Desconto (m)</t>
  </si>
  <si>
    <t xml:space="preserve">Extensao de Faixa de pintura (m) = Extensao do trecho x quanidade de faixas - desconto da extensao de faixas tracejadas </t>
  </si>
  <si>
    <t>Extensao (m)</t>
  </si>
  <si>
    <t>Largura (m)</t>
  </si>
  <si>
    <t>Volume de Escavação de Restimento Primario (m3) = Extensão (m) x Largura (m) x Espessura(m)</t>
  </si>
  <si>
    <t>Volume item 6.1</t>
  </si>
  <si>
    <t>M3xKM = Volume do Item 6.1 (m³)x DMT descarte do material primario Removido (km)</t>
  </si>
  <si>
    <t>total</t>
  </si>
  <si>
    <t xml:space="preserve">Volume de Escavação (m³) =  Extensao dos trechos x Largura x Espessura </t>
  </si>
  <si>
    <t xml:space="preserve">Volume item 6.3(m3) </t>
  </si>
  <si>
    <t>M3xKM = Volume do Item 6.3 (m³)x DMT descarte do material solo mole Removido (km)</t>
  </si>
  <si>
    <t xml:space="preserve">Volume de preenchimento (m³) =  Extensao dos trechos x Largura x Espessura </t>
  </si>
  <si>
    <t>M3xKM = Volume do Item 6.5 (m³)x DMT de transporte de material pétreo  (km)</t>
  </si>
  <si>
    <t>Area de Regula (m²) = Extensao do trecho (m)x Largura do Trecho (m)</t>
  </si>
  <si>
    <t>Volume de Sub base (m³) = Extensão (m) x Largura (m) x Espessura (m)</t>
  </si>
  <si>
    <t xml:space="preserve">Volume item 7.1(m3) </t>
  </si>
  <si>
    <t>M3xKM = Volume do Item 7.1 (m³)x DMT de transporte de material pétreo  (km)</t>
  </si>
  <si>
    <t>Volume de base (m³) = Extensão (m) x Largura (m) x Espessura (m)</t>
  </si>
  <si>
    <t>Area  (m²) = Extensao do trecho (m)x Largura do Trecho (m)</t>
  </si>
  <si>
    <t>Volume (t) =  Extensao (m)xLargura (m) x Taxa de aplicação do ligante de 0,0012 (t/m²)</t>
  </si>
  <si>
    <t>m3xKM =  Volume de CBUQ item 7.9 x DMT transporte de material petreo/Asfaltico (36,0km)</t>
  </si>
  <si>
    <t>Refere-se ao numero de placas a serem itenaladas pelo item 8.3 verifica-se</t>
  </si>
  <si>
    <t xml:space="preserve">Planilha de cronograma fisico financeiro </t>
  </si>
  <si>
    <t>Proponete: PREFEITURA MUNICIPAL DE DOIS VIZINHOS - PR</t>
  </si>
  <si>
    <t xml:space="preserve">Obra/Projeto: PROJETO - RECAPEAMENTO E IMPLANTAÇÃO DE PAVIMENTAÇÃO ASFALTICA </t>
  </si>
  <si>
    <t xml:space="preserve">Local / Implantação:  ESTRADA COMUNIDADE LINHA CONRADO </t>
  </si>
  <si>
    <t xml:space="preserve">Proposta nº: 21000.018886/2024-11 </t>
  </si>
  <si>
    <t xml:space="preserve">Descrição </t>
  </si>
  <si>
    <t xml:space="preserve">Valor 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</si>
  <si>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</si>
  <si>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</si>
  <si>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</si>
  <si>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</si>
  <si>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</si>
  <si>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</si>
  <si>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</si>
  <si>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</si>
  <si>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</si>
  <si>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</si>
  <si>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Acumuado</t>
  </si>
  <si>
    <t xml:space="preserve">TRECHO 01 - 2,70 KM </t>
  </si>
  <si>
    <t xml:space="preserve">TRECHO 02 - 1,55 KM </t>
  </si>
  <si>
    <t>TOTAL :</t>
  </si>
  <si>
    <t>TOTAL ACUMULADO :</t>
  </si>
  <si>
    <t>% DA PARCELA :</t>
  </si>
  <si>
    <r>
      <rPr>
        <b/>
        <sz val="10"/>
        <color rgb="FF000000"/>
        <rFont val="Arial"/>
        <family val="2"/>
      </rPr>
      <t xml:space="preserve">Município de </t>
    </r>
    <r>
      <rPr>
        <b/>
        <sz val="18"/>
        <color rgb="FF000000"/>
        <rFont val="Arial"/>
        <family val="2"/>
      </rPr>
      <t xml:space="preserve">
Dois Vizinhos
</t>
    </r>
    <r>
      <rPr>
        <b/>
        <sz val="10"/>
        <color rgb="FF000000"/>
        <rFont val="Arial"/>
        <family val="2"/>
      </rPr>
      <t>Estado do Paraná</t>
    </r>
    <r>
      <rPr>
        <b/>
        <sz val="18"/>
        <color rgb="FF000000"/>
        <rFont val="Arial"/>
        <family val="2"/>
      </rPr>
      <t xml:space="preserve">
</t>
    </r>
  </si>
  <si>
    <t>Convênio nº: 955850/2024</t>
  </si>
  <si>
    <r>
      <rPr>
        <b/>
        <sz val="10"/>
        <color rgb="FF000000"/>
        <rFont val="Arial"/>
        <family val="2"/>
      </rPr>
      <t xml:space="preserve">Município de </t>
    </r>
    <r>
      <rPr>
        <b/>
        <sz val="14"/>
        <color rgb="FF000000"/>
        <rFont val="Arial"/>
        <family val="2"/>
      </rPr>
      <t xml:space="preserve">
Dois Vizinhos
</t>
    </r>
    <r>
      <rPr>
        <b/>
        <sz val="10"/>
        <color rgb="FF000000"/>
        <rFont val="Arial"/>
        <family val="2"/>
      </rPr>
      <t>Estado do Paraná</t>
    </r>
    <r>
      <rPr>
        <b/>
        <sz val="14"/>
        <color rgb="FF000000"/>
        <rFont val="Arial"/>
        <family val="2"/>
      </rPr>
      <t xml:space="preserve">
</t>
    </r>
  </si>
  <si>
    <r>
      <rPr>
        <b/>
        <sz val="10"/>
        <color rgb="FF000000"/>
        <rFont val="Arial"/>
        <family val="2"/>
      </rPr>
      <t xml:space="preserve">Município de </t>
    </r>
    <r>
      <rPr>
        <b/>
        <sz val="16"/>
        <color rgb="FF000000"/>
        <rFont val="Arial"/>
        <family val="2"/>
      </rPr>
      <t xml:space="preserve">
Dois Vizinhos
</t>
    </r>
    <r>
      <rPr>
        <b/>
        <sz val="10"/>
        <color rgb="FF000000"/>
        <rFont val="Arial"/>
        <family val="2"/>
      </rPr>
      <t>Estado do Paraná</t>
    </r>
    <r>
      <rPr>
        <b/>
        <sz val="16"/>
        <color rgb="FF000000"/>
        <rFont val="Arial"/>
        <family val="2"/>
      </rPr>
      <t xml:space="preserve">
</t>
    </r>
  </si>
  <si>
    <t xml:space="preserve">COMPOSIÇÕES ANALÍTICAS DE CUSTO </t>
  </si>
  <si>
    <r>
      <rPr>
        <b/>
        <sz val="10"/>
        <color rgb="FF000000"/>
        <rFont val="Arial"/>
        <family val="2"/>
      </rPr>
      <t>Município de</t>
    </r>
    <r>
      <rPr>
        <b/>
        <sz val="20"/>
        <color rgb="FF000000"/>
        <rFont val="Arial"/>
        <family val="2"/>
      </rPr>
      <t xml:space="preserve"> 
Dois Vizinhos
</t>
    </r>
    <r>
      <rPr>
        <b/>
        <sz val="10"/>
        <color rgb="FF000000"/>
        <rFont val="Arial"/>
        <family val="2"/>
      </rPr>
      <t>Estado do Paraná</t>
    </r>
  </si>
  <si>
    <t>Data ref.: SINAPI - FEVEREIRO 2024/ SICRO - JANEIRO 2024</t>
  </si>
  <si>
    <t>Data ref.:  SINAPI - FEVEREIRO 2024/ SICRO - JANEIRO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</si>
</sst>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(&quot;R$ &quot;* #,##0.00_);_(&quot;R$ &quot;* \(#,##0.00\);_(&quot;R$ &quot;* \-??_);_(@_)"/>
    <numFmt numFmtId="165" formatCode="_-&quot;R$ &quot;* #,##0.00_-;&quot;-R$ &quot;* #,##0.00_-;_-&quot;R$ &quot;* \-??_-;_-@"/>
    <numFmt numFmtId="166" formatCode="0.0%"/>
    <numFmt numFmtId="167" formatCode="0.0000"/>
    <numFmt numFmtId="168" formatCode="[$R$-416]\ #,##0.00;[Red]\-[$R$-416]\ #,##0.00"/>
    <numFmt numFmtId="169" formatCode="0.000"/>
    <numFmt numFmtId="170" formatCode="0.000000"/>
    <numFmt numFmtId="171" formatCode="0.00000"/>
    <numFmt numFmtId="172" formatCode="#,##0.000"/>
    <numFmt numFmtId="173" formatCode="#,##0.00000"/>
    <numFmt numFmtId="174" formatCode="0.000000%"/>
  </numFmts>
  <fonts count="47" x14ac:knownFonts="1">
    <font>
      <sz val="11"/>
      <color rgb="FF000000"/>
      <name val="Calibri"/>
      <scheme val="minor"/>
    </font>
    <font>
      <b/>
      <sz val="24"/>
      <color rgb="FFFFFFFF"/>
      <name val="Arial"/>
      <family val="2"/>
    </font>
    <font>
      <sz val="11"/>
      <name val="Calibri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sz val="11"/>
      <color rgb="FF000000"/>
      <name val="Calibri"/>
      <family val="2"/>
    </font>
    <font>
      <b/>
      <sz val="28"/>
      <color rgb="FFFFFFFF"/>
      <name val="Arial"/>
      <family val="2"/>
    </font>
    <font>
      <b/>
      <sz val="18"/>
      <color rgb="FF000000"/>
      <name val="Arial"/>
      <family val="2"/>
    </font>
    <font>
      <b/>
      <sz val="9"/>
      <color rgb="FF000000"/>
      <name val="Arial"/>
      <family val="2"/>
    </font>
    <font>
      <i/>
      <sz val="9"/>
      <color rgb="FF000000"/>
      <name val="Arial"/>
      <family val="2"/>
    </font>
    <font>
      <b/>
      <i/>
      <sz val="12"/>
      <color rgb="FF000000"/>
      <name val="Arial"/>
      <family val="2"/>
    </font>
    <font>
      <b/>
      <i/>
      <sz val="9"/>
      <color rgb="FF000000"/>
      <name val="Arial"/>
      <family val="2"/>
    </font>
    <font>
      <i/>
      <sz val="12"/>
      <color rgb="FFFF0000"/>
      <name val="Arial"/>
      <family val="2"/>
    </font>
    <font>
      <b/>
      <sz val="13"/>
      <color rgb="FF000000"/>
      <name val="Arial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9"/>
      <color rgb="FFFFFFFF"/>
      <name val="Arial Black"/>
      <family val="2"/>
    </font>
    <font>
      <sz val="11"/>
      <color theme="1"/>
      <name val="Cambria"/>
      <family val="1"/>
    </font>
    <font>
      <sz val="9"/>
      <color rgb="FFFF0000"/>
      <name val="Calibri"/>
      <family val="2"/>
    </font>
    <font>
      <b/>
      <sz val="10"/>
      <color rgb="FF000000"/>
      <name val="Calibri"/>
      <family val="2"/>
    </font>
    <font>
      <sz val="11"/>
      <color rgb="FFFF0000"/>
      <name val="Calibri"/>
      <family val="2"/>
    </font>
    <font>
      <b/>
      <sz val="12"/>
      <color rgb="FFFF0000"/>
      <name val="Arial"/>
      <family val="2"/>
    </font>
    <font>
      <sz val="11"/>
      <color rgb="FF000080"/>
      <name val="Arial"/>
      <family val="2"/>
    </font>
    <font>
      <sz val="14"/>
      <color rgb="FF000000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FFFFFF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rgb="FF000000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Calibri"/>
      <scheme val="minor"/>
    </font>
    <font>
      <b/>
      <sz val="8"/>
      <color rgb="FFFFFFFF"/>
      <name val="Arial"/>
      <family val="2"/>
    </font>
    <font>
      <sz val="10"/>
      <name val="Arial"/>
      <family val="2"/>
    </font>
    <font>
      <b/>
      <sz val="16"/>
      <color rgb="FF000000"/>
      <name val="Arial"/>
      <family val="2"/>
    </font>
    <font>
      <b/>
      <sz val="20"/>
      <color rgb="FF000000"/>
      <name val="Arial"/>
      <family val="2"/>
    </font>
    <font>
      <sz val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548235"/>
        <bgColor rgb="FF548235"/>
      </patternFill>
    </fill>
    <fill>
      <patternFill patternType="solid">
        <fgColor rgb="FFA9D18E"/>
        <bgColor rgb="FFA9D18E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00B050"/>
        <bgColor rgb="FF00B050"/>
      </patternFill>
    </fill>
    <fill>
      <patternFill patternType="solid">
        <fgColor rgb="FFF2F2F2"/>
        <bgColor rgb="FFF2F2F2"/>
      </patternFill>
    </fill>
    <fill>
      <patternFill patternType="solid">
        <fgColor rgb="FFC0C0C0"/>
        <bgColor rgb="FFC0C0C0"/>
      </patternFill>
    </fill>
    <fill>
      <patternFill patternType="solid">
        <fgColor rgb="FFD6E3BC"/>
        <bgColor rgb="FFD6E3BC"/>
      </patternFill>
    </fill>
    <fill>
      <patternFill patternType="solid">
        <fgColor theme="0" tint="-0.499984740745262"/>
        <bgColor rgb="FF548235"/>
      </patternFill>
    </fill>
  </fills>
  <borders count="14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 style="thick">
        <color rgb="FFFFFFFF"/>
      </bottom>
      <diagonal/>
    </border>
    <border>
      <left/>
      <right style="medium">
        <color rgb="FF000000"/>
      </right>
      <top style="thick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/>
      <right/>
      <top/>
      <bottom/>
      <diagonal/>
    </border>
    <border>
      <left/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/>
      <right style="medium">
        <color rgb="FF000000"/>
      </right>
      <top/>
      <bottom style="thick">
        <color rgb="FFFFFFFF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1" fillId="0" borderId="0" applyFont="0" applyFill="0" applyBorder="0" applyAlignment="0" applyProtection="0"/>
  </cellStyleXfs>
  <cellXfs count="502">
    <xf numFmtId="0" fontId="0" fillId="0" borderId="0" xfId="0"/>
    <xf numFmtId="0" fontId="3" fillId="0" borderId="0" xfId="0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center"/>
    </xf>
    <xf numFmtId="0" fontId="9" fillId="3" borderId="9" xfId="0" applyFont="1" applyFill="1" applyBorder="1" applyAlignment="1">
      <alignment horizontal="left" vertical="center"/>
    </xf>
    <xf numFmtId="165" fontId="9" fillId="3" borderId="9" xfId="0" applyNumberFormat="1" applyFont="1" applyFill="1" applyBorder="1" applyAlignment="1">
      <alignment vertical="center"/>
    </xf>
    <xf numFmtId="10" fontId="9" fillId="3" borderId="10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2" fontId="11" fillId="4" borderId="9" xfId="0" applyNumberFormat="1" applyFont="1" applyFill="1" applyBorder="1" applyAlignment="1">
      <alignment horizontal="center" vertical="center" wrapText="1"/>
    </xf>
    <xf numFmtId="165" fontId="11" fillId="0" borderId="12" xfId="0" applyNumberFormat="1" applyFont="1" applyBorder="1" applyAlignment="1">
      <alignment horizontal="left" vertical="center" wrapText="1"/>
    </xf>
    <xf numFmtId="165" fontId="10" fillId="5" borderId="9" xfId="0" applyNumberFormat="1" applyFont="1" applyFill="1" applyBorder="1" applyAlignment="1">
      <alignment horizontal="left" vertical="center" wrapText="1"/>
    </xf>
    <xf numFmtId="10" fontId="10" fillId="5" borderId="10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49" fontId="11" fillId="4" borderId="9" xfId="0" applyNumberFormat="1" applyFont="1" applyFill="1" applyBorder="1" applyAlignment="1">
      <alignment horizontal="center" vertical="center"/>
    </xf>
    <xf numFmtId="0" fontId="12" fillId="0" borderId="0" xfId="0" applyFont="1"/>
    <xf numFmtId="0" fontId="6" fillId="3" borderId="9" xfId="0" applyFont="1" applyFill="1" applyBorder="1" applyAlignment="1">
      <alignment vertical="center"/>
    </xf>
    <xf numFmtId="2" fontId="10" fillId="4" borderId="9" xfId="0" applyNumberFormat="1" applyFont="1" applyFill="1" applyBorder="1" applyAlignment="1">
      <alignment horizontal="center" vertical="center" wrapText="1"/>
    </xf>
    <xf numFmtId="165" fontId="10" fillId="0" borderId="12" xfId="0" applyNumberFormat="1" applyFont="1" applyBorder="1" applyAlignment="1">
      <alignment horizontal="left" vertical="center" wrapText="1"/>
    </xf>
    <xf numFmtId="0" fontId="9" fillId="3" borderId="9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5" fontId="6" fillId="3" borderId="9" xfId="0" applyNumberFormat="1" applyFont="1" applyFill="1" applyBorder="1" applyAlignment="1">
      <alignment vertical="center"/>
    </xf>
    <xf numFmtId="165" fontId="9" fillId="7" borderId="9" xfId="0" applyNumberFormat="1" applyFont="1" applyFill="1" applyBorder="1" applyAlignment="1">
      <alignment horizontal="center" vertical="center"/>
    </xf>
    <xf numFmtId="0" fontId="2" fillId="0" borderId="15" xfId="0" applyFont="1" applyBorder="1"/>
    <xf numFmtId="165" fontId="9" fillId="7" borderId="18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vertical="center"/>
    </xf>
    <xf numFmtId="2" fontId="9" fillId="3" borderId="26" xfId="0" applyNumberFormat="1" applyFont="1" applyFill="1" applyBorder="1" applyAlignment="1">
      <alignment horizontal="center" vertical="center"/>
    </xf>
    <xf numFmtId="10" fontId="9" fillId="3" borderId="27" xfId="0" applyNumberFormat="1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left" vertical="center" wrapText="1"/>
    </xf>
    <xf numFmtId="2" fontId="10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165" fontId="11" fillId="0" borderId="30" xfId="0" applyNumberFormat="1" applyFont="1" applyBorder="1" applyAlignment="1">
      <alignment horizontal="left" vertical="center" wrapText="1"/>
    </xf>
    <xf numFmtId="0" fontId="9" fillId="3" borderId="28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left" vertical="center"/>
    </xf>
    <xf numFmtId="2" fontId="9" fillId="3" borderId="29" xfId="0" applyNumberFormat="1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vertical="center"/>
    </xf>
    <xf numFmtId="10" fontId="9" fillId="3" borderId="30" xfId="0" applyNumberFormat="1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165" fontId="9" fillId="3" borderId="29" xfId="0" applyNumberFormat="1" applyFont="1" applyFill="1" applyBorder="1" applyAlignment="1">
      <alignment vertical="center"/>
    </xf>
    <xf numFmtId="2" fontId="6" fillId="3" borderId="29" xfId="0" applyNumberFormat="1" applyFont="1" applyFill="1" applyBorder="1" applyAlignment="1">
      <alignment horizontal="center" vertical="center"/>
    </xf>
    <xf numFmtId="0" fontId="10" fillId="0" borderId="34" xfId="0" applyFont="1" applyBorder="1" applyAlignment="1">
      <alignment horizontal="left" vertical="center" wrapText="1"/>
    </xf>
    <xf numFmtId="0" fontId="6" fillId="3" borderId="29" xfId="0" applyFont="1" applyFill="1" applyBorder="1" applyAlignment="1">
      <alignment vertical="center"/>
    </xf>
    <xf numFmtId="0" fontId="10" fillId="0" borderId="33" xfId="0" applyFont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Alignment="1">
      <alignment horizontal="left"/>
    </xf>
    <xf numFmtId="0" fontId="15" fillId="0" borderId="4" xfId="0" applyFont="1" applyBorder="1" applyAlignment="1">
      <alignment horizontal="right" vertical="center"/>
    </xf>
    <xf numFmtId="166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9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2" fontId="16" fillId="0" borderId="0" xfId="0" applyNumberFormat="1" applyFont="1" applyAlignment="1">
      <alignment horizontal="left" vertical="center" wrapText="1"/>
    </xf>
    <xf numFmtId="0" fontId="10" fillId="0" borderId="4" xfId="0" applyFont="1" applyBorder="1"/>
    <xf numFmtId="0" fontId="16" fillId="0" borderId="0" xfId="0" applyFont="1" applyAlignment="1">
      <alignment horizontal="right" vertical="center"/>
    </xf>
    <xf numFmtId="0" fontId="15" fillId="8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3" fillId="0" borderId="0" xfId="0" applyFont="1"/>
    <xf numFmtId="1" fontId="21" fillId="0" borderId="0" xfId="0" applyNumberFormat="1" applyFont="1" applyAlignment="1">
      <alignment horizontal="right" vertical="top"/>
    </xf>
    <xf numFmtId="0" fontId="21" fillId="0" borderId="0" xfId="0" applyFont="1"/>
    <xf numFmtId="2" fontId="21" fillId="0" borderId="0" xfId="0" applyNumberFormat="1" applyFont="1" applyAlignment="1">
      <alignment horizontal="center" vertical="top"/>
    </xf>
    <xf numFmtId="2" fontId="21" fillId="0" borderId="0" xfId="0" applyNumberFormat="1" applyFont="1" applyAlignment="1">
      <alignment horizontal="right" vertical="top"/>
    </xf>
    <xf numFmtId="49" fontId="23" fillId="2" borderId="47" xfId="0" applyNumberFormat="1" applyFont="1" applyFill="1" applyBorder="1" applyAlignment="1">
      <alignment horizontal="center" vertical="top"/>
    </xf>
    <xf numFmtId="0" fontId="23" fillId="2" borderId="48" xfId="0" applyFont="1" applyFill="1" applyBorder="1" applyAlignment="1">
      <alignment horizontal="left" vertical="top"/>
    </xf>
    <xf numFmtId="0" fontId="24" fillId="0" borderId="49" xfId="0" applyFont="1" applyBorder="1"/>
    <xf numFmtId="0" fontId="23" fillId="2" borderId="50" xfId="0" applyFont="1" applyFill="1" applyBorder="1" applyAlignment="1">
      <alignment vertical="top"/>
    </xf>
    <xf numFmtId="1" fontId="21" fillId="0" borderId="58" xfId="0" applyNumberFormat="1" applyFont="1" applyBorder="1" applyAlignment="1">
      <alignment horizontal="center" vertical="center"/>
    </xf>
    <xf numFmtId="0" fontId="21" fillId="0" borderId="58" xfId="0" applyFont="1" applyBorder="1" applyAlignment="1">
      <alignment horizontal="left" vertical="center"/>
    </xf>
    <xf numFmtId="0" fontId="21" fillId="0" borderId="58" xfId="0" applyFont="1" applyBorder="1" applyAlignment="1">
      <alignment vertical="center"/>
    </xf>
    <xf numFmtId="2" fontId="25" fillId="0" borderId="58" xfId="0" applyNumberFormat="1" applyFont="1" applyBorder="1" applyAlignment="1">
      <alignment horizontal="center" vertical="center" wrapText="1"/>
    </xf>
    <xf numFmtId="2" fontId="25" fillId="0" borderId="58" xfId="0" applyNumberFormat="1" applyFont="1" applyBorder="1" applyAlignment="1">
      <alignment horizontal="center" vertical="center"/>
    </xf>
    <xf numFmtId="2" fontId="21" fillId="0" borderId="58" xfId="0" applyNumberFormat="1" applyFont="1" applyBorder="1" applyAlignment="1">
      <alignment horizontal="center" vertical="center"/>
    </xf>
    <xf numFmtId="165" fontId="21" fillId="0" borderId="58" xfId="0" applyNumberFormat="1" applyFont="1" applyBorder="1" applyAlignment="1">
      <alignment horizontal="center" vertical="center"/>
    </xf>
    <xf numFmtId="0" fontId="21" fillId="0" borderId="58" xfId="0" applyFont="1" applyBorder="1" applyAlignment="1">
      <alignment horizontal="center" vertical="center"/>
    </xf>
    <xf numFmtId="0" fontId="22" fillId="7" borderId="60" xfId="0" applyFont="1" applyFill="1" applyBorder="1" applyAlignment="1">
      <alignment horizontal="right" vertical="top"/>
    </xf>
    <xf numFmtId="0" fontId="24" fillId="0" borderId="61" xfId="0" applyFont="1" applyBorder="1"/>
    <xf numFmtId="165" fontId="26" fillId="7" borderId="62" xfId="0" applyNumberFormat="1" applyFont="1" applyFill="1" applyBorder="1" applyAlignment="1">
      <alignment horizontal="right" vertical="top"/>
    </xf>
    <xf numFmtId="0" fontId="21" fillId="0" borderId="0" xfId="0" applyFont="1" applyAlignment="1">
      <alignment horizontal="left" vertical="top"/>
    </xf>
    <xf numFmtId="167" fontId="21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55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168" fontId="27" fillId="0" borderId="55" xfId="0" applyNumberFormat="1" applyFont="1" applyBorder="1" applyAlignment="1">
      <alignment horizontal="center" vertical="center"/>
    </xf>
    <xf numFmtId="168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8" fillId="0" borderId="20" xfId="0" applyFont="1" applyBorder="1" applyAlignment="1">
      <alignment horizontal="center"/>
    </xf>
    <xf numFmtId="0" fontId="3" fillId="0" borderId="65" xfId="0" applyFont="1" applyBorder="1" applyAlignment="1">
      <alignment horizontal="center" vertical="top"/>
    </xf>
    <xf numFmtId="0" fontId="5" fillId="0" borderId="66" xfId="0" applyFont="1" applyBorder="1" applyAlignment="1">
      <alignment horizontal="center" vertical="top"/>
    </xf>
    <xf numFmtId="0" fontId="5" fillId="0" borderId="65" xfId="0" applyFont="1" applyBorder="1" applyAlignment="1">
      <alignment vertical="top"/>
    </xf>
    <xf numFmtId="0" fontId="9" fillId="9" borderId="29" xfId="0" applyFont="1" applyFill="1" applyBorder="1" applyAlignment="1">
      <alignment horizontal="center"/>
    </xf>
    <xf numFmtId="0" fontId="10" fillId="0" borderId="68" xfId="0" applyFont="1" applyBorder="1"/>
    <xf numFmtId="0" fontId="10" fillId="0" borderId="67" xfId="0" applyFont="1" applyBorder="1" applyAlignment="1">
      <alignment horizontal="center"/>
    </xf>
    <xf numFmtId="0" fontId="10" fillId="10" borderId="69" xfId="0" applyFont="1" applyFill="1" applyBorder="1" applyAlignment="1">
      <alignment horizontal="right"/>
    </xf>
    <xf numFmtId="0" fontId="10" fillId="0" borderId="68" xfId="0" applyFont="1" applyBorder="1" applyAlignment="1">
      <alignment horizontal="center"/>
    </xf>
    <xf numFmtId="0" fontId="10" fillId="10" borderId="70" xfId="0" applyFont="1" applyFill="1" applyBorder="1" applyAlignment="1">
      <alignment horizontal="right"/>
    </xf>
    <xf numFmtId="0" fontId="9" fillId="0" borderId="68" xfId="0" applyFont="1" applyBorder="1"/>
    <xf numFmtId="0" fontId="9" fillId="0" borderId="68" xfId="0" applyFont="1" applyBorder="1" applyAlignment="1">
      <alignment horizontal="center"/>
    </xf>
    <xf numFmtId="0" fontId="9" fillId="0" borderId="68" xfId="0" applyFont="1" applyBorder="1" applyAlignment="1">
      <alignment horizontal="right"/>
    </xf>
    <xf numFmtId="0" fontId="9" fillId="0" borderId="65" xfId="0" applyFont="1" applyBorder="1"/>
    <xf numFmtId="0" fontId="9" fillId="0" borderId="65" xfId="0" applyFont="1" applyBorder="1" applyAlignment="1">
      <alignment horizontal="center"/>
    </xf>
    <xf numFmtId="0" fontId="9" fillId="0" borderId="65" xfId="0" applyFont="1" applyBorder="1" applyAlignment="1">
      <alignment horizontal="right"/>
    </xf>
    <xf numFmtId="0" fontId="6" fillId="0" borderId="0" xfId="0" applyFont="1"/>
    <xf numFmtId="0" fontId="29" fillId="6" borderId="62" xfId="0" applyFont="1" applyFill="1" applyBorder="1"/>
    <xf numFmtId="0" fontId="2" fillId="0" borderId="72" xfId="0" applyFont="1" applyBorder="1"/>
    <xf numFmtId="10" fontId="5" fillId="0" borderId="66" xfId="0" applyNumberFormat="1" applyFont="1" applyBorder="1" applyAlignment="1">
      <alignment horizontal="center" vertical="top"/>
    </xf>
    <xf numFmtId="0" fontId="9" fillId="0" borderId="29" xfId="0" applyFont="1" applyBorder="1" applyAlignment="1">
      <alignment horizontal="center"/>
    </xf>
    <xf numFmtId="0" fontId="9" fillId="0" borderId="29" xfId="0" applyFont="1" applyBorder="1" applyAlignment="1">
      <alignment horizontal="right"/>
    </xf>
    <xf numFmtId="0" fontId="30" fillId="0" borderId="29" xfId="0" applyFont="1" applyBorder="1"/>
    <xf numFmtId="4" fontId="30" fillId="0" borderId="29" xfId="0" applyNumberFormat="1" applyFont="1" applyBorder="1" applyAlignment="1">
      <alignment horizontal="right"/>
    </xf>
    <xf numFmtId="0" fontId="10" fillId="4" borderId="12" xfId="0" applyFont="1" applyFill="1" applyBorder="1" applyAlignment="1">
      <alignment horizontal="center" vertical="center" wrapText="1"/>
    </xf>
    <xf numFmtId="2" fontId="11" fillId="4" borderId="12" xfId="0" applyNumberFormat="1" applyFont="1" applyFill="1" applyBorder="1" applyAlignment="1">
      <alignment horizontal="center" vertical="center" wrapText="1"/>
    </xf>
    <xf numFmtId="165" fontId="10" fillId="5" borderId="12" xfId="0" applyNumberFormat="1" applyFont="1" applyFill="1" applyBorder="1" applyAlignment="1">
      <alignment horizontal="left" vertical="center" wrapText="1"/>
    </xf>
    <xf numFmtId="10" fontId="10" fillId="5" borderId="13" xfId="0" applyNumberFormat="1" applyFont="1" applyFill="1" applyBorder="1" applyAlignment="1">
      <alignment horizontal="center" vertical="center" wrapText="1"/>
    </xf>
    <xf numFmtId="0" fontId="31" fillId="0" borderId="0" xfId="0" applyFont="1"/>
    <xf numFmtId="10" fontId="10" fillId="5" borderId="14" xfId="0" applyNumberFormat="1" applyFont="1" applyFill="1" applyBorder="1" applyAlignment="1">
      <alignment horizontal="center" vertical="center" wrapText="1"/>
    </xf>
    <xf numFmtId="0" fontId="21" fillId="0" borderId="58" xfId="0" applyFont="1" applyBorder="1" applyAlignment="1">
      <alignment horizontal="left" vertical="center" wrapText="1"/>
    </xf>
    <xf numFmtId="165" fontId="0" fillId="0" borderId="0" xfId="0" applyNumberFormat="1"/>
    <xf numFmtId="0" fontId="9" fillId="3" borderId="74" xfId="0" applyFont="1" applyFill="1" applyBorder="1" applyAlignment="1">
      <alignment horizontal="center" vertical="center"/>
    </xf>
    <xf numFmtId="0" fontId="9" fillId="3" borderId="69" xfId="0" applyFont="1" applyFill="1" applyBorder="1" applyAlignment="1">
      <alignment horizontal="left" vertical="center"/>
    </xf>
    <xf numFmtId="0" fontId="9" fillId="3" borderId="69" xfId="0" applyFont="1" applyFill="1" applyBorder="1" applyAlignment="1">
      <alignment horizontal="right" vertical="center"/>
    </xf>
    <xf numFmtId="2" fontId="9" fillId="3" borderId="69" xfId="0" applyNumberFormat="1" applyFont="1" applyFill="1" applyBorder="1" applyAlignment="1">
      <alignment horizontal="center" vertical="center"/>
    </xf>
    <xf numFmtId="0" fontId="9" fillId="3" borderId="69" xfId="0" applyFont="1" applyFill="1" applyBorder="1" applyAlignment="1">
      <alignment vertical="center"/>
    </xf>
    <xf numFmtId="10" fontId="9" fillId="3" borderId="75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45" xfId="0" applyFont="1" applyBorder="1" applyAlignment="1">
      <alignment horizontal="left" vertical="center" wrapText="1"/>
    </xf>
    <xf numFmtId="2" fontId="10" fillId="0" borderId="78" xfId="0" applyNumberFormat="1" applyFont="1" applyBorder="1" applyAlignment="1">
      <alignment horizontal="center" vertical="center" wrapText="1"/>
    </xf>
    <xf numFmtId="0" fontId="10" fillId="0" borderId="78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2" fontId="10" fillId="0" borderId="84" xfId="0" applyNumberFormat="1" applyFont="1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/>
    </xf>
    <xf numFmtId="165" fontId="11" fillId="0" borderId="85" xfId="0" applyNumberFormat="1" applyFont="1" applyBorder="1" applyAlignment="1">
      <alignment horizontal="left" vertical="center" wrapText="1"/>
    </xf>
    <xf numFmtId="0" fontId="10" fillId="0" borderId="87" xfId="0" applyFont="1" applyBorder="1" applyAlignment="1">
      <alignment horizontal="center" vertical="center"/>
    </xf>
    <xf numFmtId="0" fontId="10" fillId="0" borderId="84" xfId="0" applyFont="1" applyBorder="1" applyAlignment="1">
      <alignment horizontal="left" vertical="center" wrapText="1"/>
    </xf>
    <xf numFmtId="0" fontId="10" fillId="0" borderId="88" xfId="0" applyFont="1" applyBorder="1" applyAlignment="1">
      <alignment horizontal="left" vertical="center" wrapText="1"/>
    </xf>
    <xf numFmtId="2" fontId="10" fillId="0" borderId="89" xfId="0" applyNumberFormat="1" applyFont="1" applyBorder="1" applyAlignment="1">
      <alignment horizontal="center" vertical="center" wrapText="1"/>
    </xf>
    <xf numFmtId="0" fontId="10" fillId="0" borderId="96" xfId="0" applyFont="1" applyBorder="1" applyAlignment="1">
      <alignment horizontal="center" vertical="center"/>
    </xf>
    <xf numFmtId="0" fontId="10" fillId="0" borderId="97" xfId="0" applyFont="1" applyBorder="1" applyAlignment="1">
      <alignment horizontal="left" vertical="center" wrapText="1"/>
    </xf>
    <xf numFmtId="2" fontId="10" fillId="0" borderId="98" xfId="0" applyNumberFormat="1" applyFont="1" applyBorder="1" applyAlignment="1">
      <alignment horizontal="center" vertical="center" wrapText="1"/>
    </xf>
    <xf numFmtId="0" fontId="10" fillId="0" borderId="98" xfId="0" applyFont="1" applyBorder="1" applyAlignment="1">
      <alignment horizontal="center" vertical="center"/>
    </xf>
    <xf numFmtId="0" fontId="10" fillId="0" borderId="15" xfId="0" applyFont="1" applyBorder="1"/>
    <xf numFmtId="0" fontId="11" fillId="0" borderId="28" xfId="0" applyFont="1" applyBorder="1" applyAlignment="1">
      <alignment horizontal="center" vertical="center" wrapText="1"/>
    </xf>
    <xf numFmtId="0" fontId="34" fillId="0" borderId="0" xfId="0" applyFont="1" applyAlignment="1">
      <alignment horizontal="justify" vertical="center"/>
    </xf>
    <xf numFmtId="0" fontId="36" fillId="0" borderId="0" xfId="0" applyFont="1" applyAlignment="1">
      <alignment horizontal="justify" vertical="center"/>
    </xf>
    <xf numFmtId="0" fontId="11" fillId="0" borderId="4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 wrapText="1"/>
    </xf>
    <xf numFmtId="2" fontId="19" fillId="0" borderId="72" xfId="0" applyNumberFormat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2" fontId="11" fillId="0" borderId="72" xfId="0" applyNumberFormat="1" applyFont="1" applyBorder="1" applyAlignment="1">
      <alignment horizontal="center" vertical="center"/>
    </xf>
    <xf numFmtId="2" fontId="20" fillId="0" borderId="72" xfId="0" applyNumberFormat="1" applyFont="1" applyBorder="1" applyAlignment="1">
      <alignment horizontal="center" vertical="center"/>
    </xf>
    <xf numFmtId="0" fontId="10" fillId="0" borderId="22" xfId="0" applyFont="1" applyBorder="1"/>
    <xf numFmtId="0" fontId="10" fillId="0" borderId="23" xfId="0" applyFont="1" applyBorder="1"/>
    <xf numFmtId="0" fontId="3" fillId="0" borderId="23" xfId="0" applyFont="1" applyBorder="1" applyAlignment="1">
      <alignment horizontal="right" vertical="center"/>
    </xf>
    <xf numFmtId="2" fontId="3" fillId="0" borderId="23" xfId="0" applyNumberFormat="1" applyFont="1" applyBorder="1" applyAlignment="1">
      <alignment horizontal="right" vertical="center"/>
    </xf>
    <xf numFmtId="0" fontId="3" fillId="0" borderId="23" xfId="0" applyFont="1" applyBorder="1"/>
    <xf numFmtId="0" fontId="10" fillId="0" borderId="24" xfId="0" applyFont="1" applyBorder="1"/>
    <xf numFmtId="0" fontId="8" fillId="11" borderId="93" xfId="0" applyFont="1" applyFill="1" applyBorder="1" applyAlignment="1">
      <alignment horizontal="center" vertical="center" wrapText="1"/>
    </xf>
    <xf numFmtId="0" fontId="8" fillId="11" borderId="94" xfId="0" applyFont="1" applyFill="1" applyBorder="1" applyAlignment="1">
      <alignment horizontal="center" vertical="center" wrapText="1"/>
    </xf>
    <xf numFmtId="0" fontId="8" fillId="11" borderId="95" xfId="0" applyFont="1" applyFill="1" applyBorder="1" applyAlignment="1">
      <alignment horizontal="center" vertical="center" wrapText="1"/>
    </xf>
    <xf numFmtId="169" fontId="10" fillId="0" borderId="89" xfId="0" applyNumberFormat="1" applyFont="1" applyBorder="1" applyAlignment="1">
      <alignment horizontal="center" vertical="center" wrapText="1"/>
    </xf>
    <xf numFmtId="170" fontId="10" fillId="0" borderId="89" xfId="0" applyNumberFormat="1" applyFont="1" applyBorder="1" applyAlignment="1">
      <alignment horizontal="center" vertical="center" wrapText="1"/>
    </xf>
    <xf numFmtId="0" fontId="33" fillId="11" borderId="94" xfId="0" applyFont="1" applyFill="1" applyBorder="1" applyAlignment="1">
      <alignment horizontal="center" vertical="center" wrapText="1"/>
    </xf>
    <xf numFmtId="0" fontId="8" fillId="11" borderId="86" xfId="0" applyFont="1" applyFill="1" applyBorder="1" applyAlignment="1">
      <alignment vertical="center" wrapText="1"/>
    </xf>
    <xf numFmtId="0" fontId="10" fillId="0" borderId="100" xfId="0" applyFont="1" applyBorder="1" applyAlignment="1">
      <alignment horizontal="left" vertical="center" wrapText="1"/>
    </xf>
    <xf numFmtId="0" fontId="10" fillId="0" borderId="89" xfId="0" applyFont="1" applyBorder="1" applyAlignment="1">
      <alignment horizontal="center" vertical="center"/>
    </xf>
    <xf numFmtId="165" fontId="37" fillId="3" borderId="29" xfId="0" applyNumberFormat="1" applyFont="1" applyFill="1" applyBorder="1" applyAlignment="1">
      <alignment vertical="center"/>
    </xf>
    <xf numFmtId="2" fontId="37" fillId="3" borderId="29" xfId="0" applyNumberFormat="1" applyFont="1" applyFill="1" applyBorder="1" applyAlignment="1">
      <alignment horizontal="center" vertical="center"/>
    </xf>
    <xf numFmtId="2" fontId="38" fillId="4" borderId="29" xfId="0" applyNumberFormat="1" applyFont="1" applyFill="1" applyBorder="1" applyAlignment="1">
      <alignment horizontal="center" vertical="center" wrapText="1"/>
    </xf>
    <xf numFmtId="171" fontId="38" fillId="0" borderId="29" xfId="0" applyNumberFormat="1" applyFont="1" applyBorder="1" applyAlignment="1">
      <alignment horizontal="center" vertical="center" wrapText="1"/>
    </xf>
    <xf numFmtId="2" fontId="38" fillId="0" borderId="29" xfId="0" applyNumberFormat="1" applyFont="1" applyBorder="1" applyAlignment="1">
      <alignment horizontal="center" vertical="center" wrapText="1"/>
    </xf>
    <xf numFmtId="169" fontId="38" fillId="0" borderId="29" xfId="0" applyNumberFormat="1" applyFont="1" applyBorder="1" applyAlignment="1">
      <alignment horizontal="center" vertical="center" wrapText="1"/>
    </xf>
    <xf numFmtId="2" fontId="37" fillId="0" borderId="29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2" fontId="10" fillId="4" borderId="31" xfId="0" applyNumberFormat="1" applyFont="1" applyFill="1" applyBorder="1" applyAlignment="1">
      <alignment vertical="center" wrapText="1"/>
    </xf>
    <xf numFmtId="0" fontId="39" fillId="3" borderId="29" xfId="0" applyFont="1" applyFill="1" applyBorder="1" applyAlignment="1">
      <alignment horizontal="right" vertical="center"/>
    </xf>
    <xf numFmtId="2" fontId="34" fillId="3" borderId="29" xfId="0" applyNumberFormat="1" applyFont="1" applyFill="1" applyBorder="1" applyAlignment="1">
      <alignment horizontal="center" vertical="center"/>
    </xf>
    <xf numFmtId="2" fontId="10" fillId="4" borderId="104" xfId="0" applyNumberFormat="1" applyFont="1" applyFill="1" applyBorder="1" applyAlignment="1">
      <alignment horizontal="center" vertical="center" wrapText="1"/>
    </xf>
    <xf numFmtId="2" fontId="38" fillId="0" borderId="84" xfId="0" applyNumberFormat="1" applyFont="1" applyBorder="1" applyAlignment="1">
      <alignment horizontal="center" vertical="center" wrapText="1"/>
    </xf>
    <xf numFmtId="0" fontId="10" fillId="0" borderId="88" xfId="0" applyFont="1" applyBorder="1" applyAlignment="1">
      <alignment horizontal="center" vertical="center"/>
    </xf>
    <xf numFmtId="0" fontId="40" fillId="11" borderId="103" xfId="0" applyFont="1" applyFill="1" applyBorder="1" applyAlignment="1">
      <alignment vertical="center" wrapText="1"/>
    </xf>
    <xf numFmtId="0" fontId="33" fillId="11" borderId="103" xfId="0" applyFont="1" applyFill="1" applyBorder="1" applyAlignment="1">
      <alignment vertical="center" wrapText="1"/>
    </xf>
    <xf numFmtId="0" fontId="40" fillId="11" borderId="94" xfId="0" applyFont="1" applyFill="1" applyBorder="1" applyAlignment="1">
      <alignment horizontal="center" vertical="center" wrapText="1"/>
    </xf>
    <xf numFmtId="2" fontId="37" fillId="0" borderId="84" xfId="0" applyNumberFormat="1" applyFont="1" applyBorder="1" applyAlignment="1">
      <alignment horizontal="center" vertical="center" wrapText="1"/>
    </xf>
    <xf numFmtId="0" fontId="37" fillId="0" borderId="84" xfId="0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10" fillId="4" borderId="113" xfId="0" applyNumberFormat="1" applyFont="1" applyFill="1" applyBorder="1" applyAlignment="1">
      <alignment vertical="center" wrapText="1"/>
    </xf>
    <xf numFmtId="2" fontId="10" fillId="0" borderId="113" xfId="0" applyNumberFormat="1" applyFont="1" applyBorder="1" applyAlignment="1">
      <alignment horizontal="center" vertical="center"/>
    </xf>
    <xf numFmtId="0" fontId="10" fillId="0" borderId="113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45" xfId="0" applyFont="1" applyBorder="1" applyAlignment="1">
      <alignment horizontal="center" vertical="center"/>
    </xf>
    <xf numFmtId="2" fontId="11" fillId="0" borderId="84" xfId="0" applyNumberFormat="1" applyFont="1" applyBorder="1" applyAlignment="1">
      <alignment horizontal="center" vertical="center" wrapText="1"/>
    </xf>
    <xf numFmtId="0" fontId="36" fillId="0" borderId="88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65" fontId="22" fillId="0" borderId="0" xfId="0" applyNumberFormat="1" applyFont="1" applyAlignment="1">
      <alignment horizontal="left" vertical="top"/>
    </xf>
    <xf numFmtId="0" fontId="42" fillId="11" borderId="103" xfId="0" applyFont="1" applyFill="1" applyBorder="1" applyAlignment="1">
      <alignment vertical="center" wrapText="1"/>
    </xf>
    <xf numFmtId="0" fontId="42" fillId="11" borderId="94" xfId="0" applyFont="1" applyFill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/>
    </xf>
    <xf numFmtId="165" fontId="38" fillId="0" borderId="30" xfId="0" applyNumberFormat="1" applyFont="1" applyBorder="1" applyAlignment="1">
      <alignment horizontal="left" vertical="center" wrapText="1"/>
    </xf>
    <xf numFmtId="0" fontId="43" fillId="0" borderId="88" xfId="0" applyFont="1" applyBorder="1" applyAlignment="1">
      <alignment horizontal="center" vertical="center"/>
    </xf>
    <xf numFmtId="165" fontId="38" fillId="0" borderId="85" xfId="0" applyNumberFormat="1" applyFont="1" applyBorder="1" applyAlignment="1">
      <alignment horizontal="left" vertical="center" wrapText="1"/>
    </xf>
    <xf numFmtId="165" fontId="38" fillId="0" borderId="112" xfId="0" applyNumberFormat="1" applyFont="1" applyBorder="1" applyAlignment="1">
      <alignment horizontal="left" vertical="center" wrapText="1"/>
    </xf>
    <xf numFmtId="2" fontId="38" fillId="0" borderId="113" xfId="0" applyNumberFormat="1" applyFont="1" applyBorder="1" applyAlignment="1">
      <alignment horizontal="center" vertical="center" wrapText="1"/>
    </xf>
    <xf numFmtId="0" fontId="43" fillId="0" borderId="113" xfId="0" applyFont="1" applyBorder="1" applyAlignment="1">
      <alignment horizontal="center" vertical="center"/>
    </xf>
    <xf numFmtId="165" fontId="38" fillId="0" borderId="115" xfId="0" applyNumberFormat="1" applyFont="1" applyBorder="1" applyAlignment="1">
      <alignment horizontal="left" vertical="center" wrapText="1"/>
    </xf>
    <xf numFmtId="0" fontId="40" fillId="11" borderId="86" xfId="0" applyFont="1" applyFill="1" applyBorder="1" applyAlignment="1">
      <alignment vertical="center" wrapText="1"/>
    </xf>
    <xf numFmtId="0" fontId="38" fillId="0" borderId="12" xfId="0" applyFont="1" applyBorder="1" applyAlignment="1">
      <alignment horizontal="center" vertical="center"/>
    </xf>
    <xf numFmtId="165" fontId="38" fillId="0" borderId="99" xfId="0" applyNumberFormat="1" applyFont="1" applyBorder="1" applyAlignment="1">
      <alignment horizontal="left" vertical="center" wrapText="1"/>
    </xf>
    <xf numFmtId="165" fontId="38" fillId="0" borderId="90" xfId="0" applyNumberFormat="1" applyFont="1" applyBorder="1" applyAlignment="1">
      <alignment horizontal="left" vertical="center" wrapText="1"/>
    </xf>
    <xf numFmtId="165" fontId="38" fillId="0" borderId="79" xfId="0" applyNumberFormat="1" applyFont="1" applyBorder="1" applyAlignment="1">
      <alignment horizontal="left" vertical="center" wrapText="1"/>
    </xf>
    <xf numFmtId="0" fontId="38" fillId="0" borderId="81" xfId="0" applyFont="1" applyBorder="1" applyAlignment="1">
      <alignment horizontal="left" vertical="center" wrapText="1"/>
    </xf>
    <xf numFmtId="165" fontId="38" fillId="0" borderId="81" xfId="0" applyNumberFormat="1" applyFont="1" applyBorder="1" applyAlignment="1">
      <alignment horizontal="left" vertical="center" wrapText="1"/>
    </xf>
    <xf numFmtId="165" fontId="9" fillId="3" borderId="65" xfId="0" applyNumberFormat="1" applyFont="1" applyFill="1" applyBorder="1" applyAlignment="1">
      <alignment vertical="center"/>
    </xf>
    <xf numFmtId="165" fontId="39" fillId="3" borderId="65" xfId="0" applyNumberFormat="1" applyFont="1" applyFill="1" applyBorder="1" applyAlignment="1">
      <alignment vertical="center"/>
    </xf>
    <xf numFmtId="2" fontId="15" fillId="3" borderId="65" xfId="0" applyNumberFormat="1" applyFont="1" applyFill="1" applyBorder="1" applyAlignment="1">
      <alignment horizontal="center" vertical="center"/>
    </xf>
    <xf numFmtId="165" fontId="15" fillId="3" borderId="65" xfId="0" applyNumberFormat="1" applyFont="1" applyFill="1" applyBorder="1" applyAlignment="1">
      <alignment vertical="center"/>
    </xf>
    <xf numFmtId="2" fontId="10" fillId="0" borderId="88" xfId="0" applyNumberFormat="1" applyFont="1" applyBorder="1" applyAlignment="1">
      <alignment horizontal="center" vertical="center"/>
    </xf>
    <xf numFmtId="2" fontId="10" fillId="4" borderId="85" xfId="0" applyNumberFormat="1" applyFont="1" applyFill="1" applyBorder="1" applyAlignment="1">
      <alignment horizontal="center" vertical="center" wrapText="1"/>
    </xf>
    <xf numFmtId="2" fontId="38" fillId="4" borderId="65" xfId="0" applyNumberFormat="1" applyFont="1" applyFill="1" applyBorder="1" applyAlignment="1">
      <alignment horizontal="center" vertical="center" wrapText="1"/>
    </xf>
    <xf numFmtId="2" fontId="38" fillId="0" borderId="65" xfId="0" applyNumberFormat="1" applyFont="1" applyBorder="1" applyAlignment="1">
      <alignment horizontal="center" vertical="center" wrapText="1"/>
    </xf>
    <xf numFmtId="2" fontId="38" fillId="4" borderId="89" xfId="0" applyNumberFormat="1" applyFont="1" applyFill="1" applyBorder="1" applyAlignment="1">
      <alignment horizontal="center" vertical="center" wrapText="1"/>
    </xf>
    <xf numFmtId="2" fontId="38" fillId="0" borderId="89" xfId="0" applyNumberFormat="1" applyFont="1" applyBorder="1" applyAlignment="1">
      <alignment horizontal="center" vertical="center" wrapText="1"/>
    </xf>
    <xf numFmtId="0" fontId="33" fillId="11" borderId="86" xfId="0" applyFont="1" applyFill="1" applyBorder="1" applyAlignment="1">
      <alignment vertical="center" wrapText="1"/>
    </xf>
    <xf numFmtId="171" fontId="38" fillId="0" borderId="84" xfId="0" applyNumberFormat="1" applyFont="1" applyBorder="1" applyAlignment="1">
      <alignment horizontal="center" vertical="center" wrapText="1"/>
    </xf>
    <xf numFmtId="2" fontId="38" fillId="4" borderId="84" xfId="0" applyNumberFormat="1" applyFont="1" applyFill="1" applyBorder="1" applyAlignment="1">
      <alignment horizontal="center" vertical="center" wrapText="1"/>
    </xf>
    <xf numFmtId="165" fontId="9" fillId="3" borderId="69" xfId="0" applyNumberFormat="1" applyFont="1" applyFill="1" applyBorder="1" applyAlignment="1">
      <alignment vertical="center"/>
    </xf>
    <xf numFmtId="0" fontId="10" fillId="0" borderId="35" xfId="0" applyFont="1" applyBorder="1" applyAlignment="1">
      <alignment horizontal="center" vertical="center"/>
    </xf>
    <xf numFmtId="165" fontId="37" fillId="3" borderId="69" xfId="0" applyNumberFormat="1" applyFont="1" applyFill="1" applyBorder="1" applyAlignment="1">
      <alignment vertical="center"/>
    </xf>
    <xf numFmtId="2" fontId="37" fillId="3" borderId="69" xfId="0" applyNumberFormat="1" applyFont="1" applyFill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65" xfId="0" applyFont="1" applyFill="1" applyBorder="1" applyAlignment="1">
      <alignment horizontal="center" vertical="center"/>
    </xf>
    <xf numFmtId="0" fontId="8" fillId="2" borderId="65" xfId="0" applyFont="1" applyFill="1" applyBorder="1" applyAlignment="1">
      <alignment horizontal="center" vertical="center" wrapText="1"/>
    </xf>
    <xf numFmtId="2" fontId="8" fillId="2" borderId="65" xfId="0" applyNumberFormat="1" applyFont="1" applyFill="1" applyBorder="1" applyAlignment="1">
      <alignment horizontal="center" vertical="center" wrapText="1"/>
    </xf>
    <xf numFmtId="0" fontId="0" fillId="0" borderId="117" xfId="0" applyBorder="1"/>
    <xf numFmtId="0" fontId="0" fillId="0" borderId="100" xfId="0" applyBorder="1"/>
    <xf numFmtId="0" fontId="0" fillId="0" borderId="118" xfId="0" applyBorder="1"/>
    <xf numFmtId="2" fontId="38" fillId="4" borderId="36" xfId="0" applyNumberFormat="1" applyFont="1" applyFill="1" applyBorder="1" applyAlignment="1">
      <alignment horizontal="center" vertical="center" wrapText="1"/>
    </xf>
    <xf numFmtId="2" fontId="38" fillId="0" borderId="36" xfId="0" applyNumberFormat="1" applyFont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2" fontId="38" fillId="4" borderId="34" xfId="0" applyNumberFormat="1" applyFont="1" applyFill="1" applyBorder="1" applyAlignment="1">
      <alignment horizontal="center" vertical="center" wrapText="1"/>
    </xf>
    <xf numFmtId="2" fontId="38" fillId="0" borderId="34" xfId="0" applyNumberFormat="1" applyFont="1" applyBorder="1" applyAlignment="1">
      <alignment horizontal="center" vertical="center" wrapText="1"/>
    </xf>
    <xf numFmtId="0" fontId="38" fillId="0" borderId="34" xfId="0" applyFont="1" applyBorder="1" applyAlignment="1">
      <alignment horizontal="center" vertical="center" wrapText="1"/>
    </xf>
    <xf numFmtId="0" fontId="38" fillId="4" borderId="9" xfId="0" applyFont="1" applyFill="1" applyBorder="1" applyAlignment="1">
      <alignment horizontal="center" vertical="center"/>
    </xf>
    <xf numFmtId="49" fontId="38" fillId="4" borderId="9" xfId="0" applyNumberFormat="1" applyFont="1" applyFill="1" applyBorder="1" applyAlignment="1">
      <alignment horizontal="center" vertical="center"/>
    </xf>
    <xf numFmtId="0" fontId="37" fillId="3" borderId="9" xfId="0" applyFont="1" applyFill="1" applyBorder="1" applyAlignment="1">
      <alignment vertical="center"/>
    </xf>
    <xf numFmtId="2" fontId="38" fillId="4" borderId="9" xfId="0" applyNumberFormat="1" applyFont="1" applyFill="1" applyBorder="1" applyAlignment="1">
      <alignment horizontal="center" vertical="center" wrapText="1"/>
    </xf>
    <xf numFmtId="165" fontId="38" fillId="0" borderId="12" xfId="0" applyNumberFormat="1" applyFont="1" applyBorder="1" applyAlignment="1">
      <alignment horizontal="left" vertical="center" wrapText="1"/>
    </xf>
    <xf numFmtId="10" fontId="37" fillId="7" borderId="9" xfId="0" applyNumberFormat="1" applyFont="1" applyFill="1" applyBorder="1" applyAlignment="1">
      <alignment horizontal="center" vertical="center"/>
    </xf>
    <xf numFmtId="2" fontId="38" fillId="4" borderId="12" xfId="0" applyNumberFormat="1" applyFont="1" applyFill="1" applyBorder="1" applyAlignment="1">
      <alignment horizontal="center" vertical="center" wrapText="1"/>
    </xf>
    <xf numFmtId="165" fontId="37" fillId="3" borderId="9" xfId="0" applyNumberFormat="1" applyFont="1" applyFill="1" applyBorder="1" applyAlignment="1">
      <alignment vertical="center"/>
    </xf>
    <xf numFmtId="2" fontId="38" fillId="0" borderId="9" xfId="0" applyNumberFormat="1" applyFont="1" applyBorder="1" applyAlignment="1">
      <alignment horizontal="center" vertical="center" wrapText="1"/>
    </xf>
    <xf numFmtId="0" fontId="3" fillId="0" borderId="119" xfId="0" applyFont="1" applyBorder="1" applyAlignment="1">
      <alignment horizontal="left" vertical="center"/>
    </xf>
    <xf numFmtId="0" fontId="4" fillId="0" borderId="72" xfId="0" applyFont="1" applyBorder="1" applyAlignment="1">
      <alignment vertical="center"/>
    </xf>
    <xf numFmtId="0" fontId="0" fillId="0" borderId="72" xfId="0" applyBorder="1"/>
    <xf numFmtId="4" fontId="5" fillId="0" borderId="72" xfId="0" applyNumberFormat="1" applyFont="1" applyBorder="1" applyAlignment="1">
      <alignment vertical="center"/>
    </xf>
    <xf numFmtId="0" fontId="8" fillId="2" borderId="122" xfId="0" applyFont="1" applyFill="1" applyBorder="1" applyAlignment="1">
      <alignment horizontal="center" vertical="center"/>
    </xf>
    <xf numFmtId="0" fontId="8" fillId="2" borderId="114" xfId="0" applyFont="1" applyFill="1" applyBorder="1" applyAlignment="1">
      <alignment horizontal="center" vertical="center" wrapText="1"/>
    </xf>
    <xf numFmtId="0" fontId="8" fillId="2" borderId="114" xfId="0" applyFont="1" applyFill="1" applyBorder="1" applyAlignment="1">
      <alignment horizontal="center" vertical="center"/>
    </xf>
    <xf numFmtId="0" fontId="8" fillId="2" borderId="123" xfId="0" applyFont="1" applyFill="1" applyBorder="1" applyAlignment="1">
      <alignment horizontal="center" vertical="center" wrapText="1"/>
    </xf>
    <xf numFmtId="0" fontId="10" fillId="0" borderId="122" xfId="0" applyFont="1" applyBorder="1" applyAlignment="1">
      <alignment horizontal="center" vertical="center"/>
    </xf>
    <xf numFmtId="172" fontId="10" fillId="0" borderId="114" xfId="0" applyNumberFormat="1" applyFont="1" applyBorder="1" applyAlignment="1">
      <alignment horizontal="left" vertical="center" wrapText="1"/>
    </xf>
    <xf numFmtId="9" fontId="10" fillId="0" borderId="114" xfId="1" applyFont="1" applyBorder="1" applyAlignment="1">
      <alignment horizontal="center" vertical="center"/>
    </xf>
    <xf numFmtId="9" fontId="38" fillId="4" borderId="114" xfId="1" applyFont="1" applyFill="1" applyBorder="1" applyAlignment="1">
      <alignment horizontal="center" vertical="center" wrapText="1"/>
    </xf>
    <xf numFmtId="9" fontId="38" fillId="0" borderId="114" xfId="1" applyFont="1" applyBorder="1" applyAlignment="1">
      <alignment horizontal="center" vertical="center" wrapText="1"/>
    </xf>
    <xf numFmtId="166" fontId="38" fillId="0" borderId="123" xfId="1" applyNumberFormat="1" applyFont="1" applyBorder="1" applyAlignment="1">
      <alignment horizontal="center" vertical="center" wrapText="1"/>
    </xf>
    <xf numFmtId="16" fontId="0" fillId="0" borderId="0" xfId="0" applyNumberFormat="1"/>
    <xf numFmtId="4" fontId="8" fillId="2" borderId="114" xfId="0" applyNumberFormat="1" applyFont="1" applyFill="1" applyBorder="1" applyAlignment="1">
      <alignment horizontal="center" vertical="center"/>
    </xf>
    <xf numFmtId="4" fontId="8" fillId="2" borderId="123" xfId="0" applyNumberFormat="1" applyFont="1" applyFill="1" applyBorder="1" applyAlignment="1">
      <alignment horizontal="center" vertical="center"/>
    </xf>
    <xf numFmtId="4" fontId="8" fillId="2" borderId="113" xfId="0" applyNumberFormat="1" applyFont="1" applyFill="1" applyBorder="1" applyAlignment="1">
      <alignment horizontal="center" vertical="center"/>
    </xf>
    <xf numFmtId="4" fontId="8" fillId="2" borderId="113" xfId="0" applyNumberFormat="1" applyFont="1" applyFill="1" applyBorder="1" applyAlignment="1">
      <alignment horizontal="center" vertical="center" wrapText="1"/>
    </xf>
    <xf numFmtId="0" fontId="8" fillId="2" borderId="115" xfId="0" applyFont="1" applyFill="1" applyBorder="1" applyAlignment="1">
      <alignment horizontal="center" vertical="center" wrapText="1"/>
    </xf>
    <xf numFmtId="4" fontId="0" fillId="0" borderId="0" xfId="0" applyNumberFormat="1"/>
    <xf numFmtId="43" fontId="0" fillId="0" borderId="0" xfId="0" applyNumberFormat="1"/>
    <xf numFmtId="10" fontId="10" fillId="0" borderId="114" xfId="1" applyNumberFormat="1" applyFont="1" applyBorder="1" applyAlignment="1">
      <alignment horizontal="center" vertical="center"/>
    </xf>
    <xf numFmtId="10" fontId="38" fillId="0" borderId="114" xfId="1" applyNumberFormat="1" applyFont="1" applyBorder="1" applyAlignment="1">
      <alignment horizontal="center" vertical="center" wrapText="1"/>
    </xf>
    <xf numFmtId="4" fontId="8" fillId="2" borderId="132" xfId="0" applyNumberFormat="1" applyFont="1" applyFill="1" applyBorder="1" applyAlignment="1">
      <alignment horizontal="center" vertical="center"/>
    </xf>
    <xf numFmtId="10" fontId="8" fillId="2" borderId="132" xfId="1" applyNumberFormat="1" applyFont="1" applyFill="1" applyBorder="1" applyAlignment="1">
      <alignment horizontal="center" vertical="center"/>
    </xf>
    <xf numFmtId="173" fontId="8" fillId="2" borderId="133" xfId="0" applyNumberFormat="1" applyFont="1" applyFill="1" applyBorder="1" applyAlignment="1">
      <alignment horizontal="center" vertical="center"/>
    </xf>
    <xf numFmtId="10" fontId="38" fillId="4" borderId="114" xfId="1" applyNumberFormat="1" applyFont="1" applyFill="1" applyBorder="1" applyAlignment="1">
      <alignment horizontal="center" vertical="center" wrapText="1"/>
    </xf>
    <xf numFmtId="10" fontId="38" fillId="0" borderId="123" xfId="1" applyNumberFormat="1" applyFont="1" applyBorder="1" applyAlignment="1">
      <alignment horizontal="center" vertical="center" wrapText="1"/>
    </xf>
    <xf numFmtId="174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100" xfId="0" applyFont="1" applyBorder="1" applyAlignment="1">
      <alignment vertical="center"/>
    </xf>
    <xf numFmtId="0" fontId="0" fillId="0" borderId="72" xfId="0" applyBorder="1" applyAlignment="1">
      <alignment horizontal="left"/>
    </xf>
    <xf numFmtId="0" fontId="4" fillId="0" borderId="72" xfId="0" applyFont="1" applyBorder="1" applyAlignment="1">
      <alignment horizontal="left" vertical="center"/>
    </xf>
    <xf numFmtId="2" fontId="21" fillId="0" borderId="72" xfId="0" applyNumberFormat="1" applyFont="1" applyBorder="1" applyAlignment="1">
      <alignment horizontal="center" vertical="top"/>
    </xf>
    <xf numFmtId="0" fontId="21" fillId="0" borderId="72" xfId="0" applyFont="1" applyBorder="1"/>
    <xf numFmtId="10" fontId="7" fillId="0" borderId="100" xfId="0" applyNumberFormat="1" applyFont="1" applyBorder="1" applyAlignment="1">
      <alignment vertical="center"/>
    </xf>
    <xf numFmtId="2" fontId="21" fillId="0" borderId="100" xfId="0" applyNumberFormat="1" applyFont="1" applyBorder="1" applyAlignment="1">
      <alignment horizontal="center" vertical="top"/>
    </xf>
    <xf numFmtId="0" fontId="21" fillId="0" borderId="100" xfId="0" applyFont="1" applyBorder="1"/>
    <xf numFmtId="4" fontId="46" fillId="0" borderId="0" xfId="0" applyNumberFormat="1" applyFont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2" fillId="0" borderId="13" xfId="0" applyFont="1" applyBorder="1"/>
    <xf numFmtId="0" fontId="9" fillId="7" borderId="11" xfId="0" applyFont="1" applyFill="1" applyBorder="1" applyAlignment="1">
      <alignment horizontal="right" vertical="center"/>
    </xf>
    <xf numFmtId="165" fontId="9" fillId="7" borderId="14" xfId="0" applyNumberFormat="1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19" xfId="0" applyFont="1" applyBorder="1"/>
    <xf numFmtId="0" fontId="9" fillId="7" borderId="16" xfId="0" applyFont="1" applyFill="1" applyBorder="1" applyAlignment="1">
      <alignment horizontal="right" vertical="center"/>
    </xf>
    <xf numFmtId="0" fontId="2" fillId="0" borderId="17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14" fillId="0" borderId="72" xfId="0" applyFont="1" applyBorder="1" applyAlignment="1">
      <alignment horizontal="right" vertical="center" wrapText="1" indent="3"/>
    </xf>
    <xf numFmtId="0" fontId="14" fillId="0" borderId="72" xfId="0" applyFont="1" applyBorder="1" applyAlignment="1">
      <alignment horizontal="right" vertical="center" indent="3"/>
    </xf>
    <xf numFmtId="0" fontId="14" fillId="0" borderId="15" xfId="0" applyFont="1" applyBorder="1" applyAlignment="1">
      <alignment horizontal="right" vertical="center" indent="3"/>
    </xf>
    <xf numFmtId="0" fontId="14" fillId="0" borderId="45" xfId="0" applyFont="1" applyBorder="1" applyAlignment="1">
      <alignment horizontal="right" vertical="center" indent="3"/>
    </xf>
    <xf numFmtId="0" fontId="14" fillId="0" borderId="46" xfId="0" applyFont="1" applyBorder="1" applyAlignment="1">
      <alignment horizontal="right" vertical="center" indent="3"/>
    </xf>
    <xf numFmtId="0" fontId="3" fillId="0" borderId="13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19" xfId="0" applyFont="1" applyBorder="1" applyAlignment="1">
      <alignment vertical="center"/>
    </xf>
    <xf numFmtId="0" fontId="3" fillId="0" borderId="72" xfId="0" applyFont="1" applyBorder="1" applyAlignment="1">
      <alignment vertical="center"/>
    </xf>
    <xf numFmtId="165" fontId="38" fillId="0" borderId="110" xfId="0" applyNumberFormat="1" applyFont="1" applyBorder="1" applyAlignment="1">
      <alignment horizontal="center" vertical="center" wrapText="1"/>
    </xf>
    <xf numFmtId="165" fontId="38" fillId="0" borderId="111" xfId="0" applyNumberFormat="1" applyFont="1" applyBorder="1" applyAlignment="1">
      <alignment horizontal="center" vertical="center" wrapText="1"/>
    </xf>
    <xf numFmtId="165" fontId="38" fillId="0" borderId="90" xfId="0" applyNumberFormat="1" applyFont="1" applyBorder="1" applyAlignment="1">
      <alignment horizontal="center" vertical="center" wrapText="1"/>
    </xf>
    <xf numFmtId="2" fontId="37" fillId="4" borderId="106" xfId="0" applyNumberFormat="1" applyFont="1" applyFill="1" applyBorder="1" applyAlignment="1">
      <alignment horizontal="center" vertical="center" wrapText="1"/>
    </xf>
    <xf numFmtId="2" fontId="37" fillId="4" borderId="100" xfId="0" applyNumberFormat="1" applyFont="1" applyFill="1" applyBorder="1" applyAlignment="1">
      <alignment horizontal="center" vertical="center" wrapText="1"/>
    </xf>
    <xf numFmtId="2" fontId="37" fillId="4" borderId="107" xfId="0" applyNumberFormat="1" applyFont="1" applyFill="1" applyBorder="1" applyAlignment="1">
      <alignment horizontal="center" vertical="center" wrapText="1"/>
    </xf>
    <xf numFmtId="0" fontId="44" fillId="0" borderId="6" xfId="0" applyFont="1" applyBorder="1" applyAlignment="1">
      <alignment horizontal="right" vertical="center" wrapText="1" indent="2"/>
    </xf>
    <xf numFmtId="0" fontId="44" fillId="0" borderId="137" xfId="0" applyFont="1" applyBorder="1" applyAlignment="1">
      <alignment horizontal="right" vertical="center" indent="2"/>
    </xf>
    <xf numFmtId="0" fontId="44" fillId="0" borderId="72" xfId="0" applyFont="1" applyBorder="1" applyAlignment="1">
      <alignment horizontal="right" vertical="center" indent="2"/>
    </xf>
    <xf numFmtId="0" fontId="44" fillId="0" borderId="120" xfId="0" applyFont="1" applyBorder="1" applyAlignment="1">
      <alignment horizontal="right" vertical="center" indent="2"/>
    </xf>
    <xf numFmtId="0" fontId="44" fillId="0" borderId="100" xfId="0" applyFont="1" applyBorder="1" applyAlignment="1">
      <alignment horizontal="right" vertical="center" indent="2"/>
    </xf>
    <xf numFmtId="0" fontId="44" fillId="0" borderId="118" xfId="0" applyFont="1" applyBorder="1" applyAlignment="1">
      <alignment horizontal="right" vertical="center" indent="2"/>
    </xf>
    <xf numFmtId="0" fontId="8" fillId="11" borderId="103" xfId="0" applyFont="1" applyFill="1" applyBorder="1" applyAlignment="1">
      <alignment horizontal="center" vertical="center" wrapText="1"/>
    </xf>
    <xf numFmtId="2" fontId="10" fillId="4" borderId="104" xfId="0" applyNumberFormat="1" applyFont="1" applyFill="1" applyBorder="1" applyAlignment="1">
      <alignment horizontal="center" vertical="center" wrapText="1"/>
    </xf>
    <xf numFmtId="2" fontId="10" fillId="4" borderId="88" xfId="0" applyNumberFormat="1" applyFont="1" applyFill="1" applyBorder="1" applyAlignment="1">
      <alignment horizontal="center" vertical="center" wrapText="1"/>
    </xf>
    <xf numFmtId="0" fontId="3" fillId="0" borderId="117" xfId="0" applyFont="1" applyBorder="1" applyAlignment="1">
      <alignment vertical="center"/>
    </xf>
    <xf numFmtId="0" fontId="3" fillId="0" borderId="100" xfId="0" applyFont="1" applyBorder="1" applyAlignment="1">
      <alignment vertical="center"/>
    </xf>
    <xf numFmtId="0" fontId="8" fillId="11" borderId="86" xfId="0" applyFont="1" applyFill="1" applyBorder="1" applyAlignment="1">
      <alignment horizontal="center" vertical="center" wrapText="1"/>
    </xf>
    <xf numFmtId="2" fontId="10" fillId="0" borderId="91" xfId="0" applyNumberFormat="1" applyFont="1" applyBorder="1" applyAlignment="1">
      <alignment horizontal="center" vertical="center" wrapText="1"/>
    </xf>
    <xf numFmtId="2" fontId="10" fillId="0" borderId="92" xfId="0" applyNumberFormat="1" applyFont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2" fillId="0" borderId="37" xfId="0" applyFont="1" applyBorder="1"/>
    <xf numFmtId="2" fontId="38" fillId="4" borderId="31" xfId="0" applyNumberFormat="1" applyFont="1" applyFill="1" applyBorder="1" applyAlignment="1">
      <alignment horizontal="center" vertical="center" wrapText="1"/>
    </xf>
    <xf numFmtId="2" fontId="38" fillId="4" borderId="32" xfId="0" applyNumberFormat="1" applyFont="1" applyFill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65" fontId="38" fillId="0" borderId="75" xfId="0" applyNumberFormat="1" applyFont="1" applyBorder="1" applyAlignment="1">
      <alignment horizontal="center" vertical="center" wrapText="1"/>
    </xf>
    <xf numFmtId="165" fontId="38" fillId="0" borderId="102" xfId="0" applyNumberFormat="1" applyFont="1" applyBorder="1" applyAlignment="1">
      <alignment horizontal="center" vertical="center" wrapText="1"/>
    </xf>
    <xf numFmtId="165" fontId="38" fillId="0" borderId="27" xfId="0" applyNumberFormat="1" applyFont="1" applyBorder="1" applyAlignment="1">
      <alignment horizontal="center" vertical="center" wrapText="1"/>
    </xf>
    <xf numFmtId="2" fontId="10" fillId="4" borderId="105" xfId="0" applyNumberFormat="1" applyFont="1" applyFill="1" applyBorder="1" applyAlignment="1">
      <alignment horizontal="center" vertical="center" wrapText="1"/>
    </xf>
    <xf numFmtId="0" fontId="10" fillId="0" borderId="108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06" xfId="0" applyFont="1" applyBorder="1" applyAlignment="1">
      <alignment horizontal="center" vertical="center" wrapText="1"/>
    </xf>
    <xf numFmtId="2" fontId="10" fillId="4" borderId="31" xfId="0" applyNumberFormat="1" applyFont="1" applyFill="1" applyBorder="1" applyAlignment="1">
      <alignment horizontal="center" vertical="center" wrapText="1"/>
    </xf>
    <xf numFmtId="2" fontId="10" fillId="4" borderId="12" xfId="0" applyNumberFormat="1" applyFont="1" applyFill="1" applyBorder="1" applyAlignment="1">
      <alignment horizontal="center" vertical="center" wrapText="1"/>
    </xf>
    <xf numFmtId="0" fontId="8" fillId="11" borderId="94" xfId="0" applyFont="1" applyFill="1" applyBorder="1" applyAlignment="1">
      <alignment horizontal="center" vertical="center" wrapText="1"/>
    </xf>
    <xf numFmtId="2" fontId="38" fillId="4" borderId="104" xfId="0" applyNumberFormat="1" applyFont="1" applyFill="1" applyBorder="1" applyAlignment="1">
      <alignment horizontal="center" vertical="center" wrapText="1"/>
    </xf>
    <xf numFmtId="2" fontId="38" fillId="4" borderId="105" xfId="0" applyNumberFormat="1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/>
    </xf>
    <xf numFmtId="165" fontId="38" fillId="0" borderId="31" xfId="0" applyNumberFormat="1" applyFont="1" applyBorder="1" applyAlignment="1">
      <alignment horizontal="center" vertical="center" wrapText="1"/>
    </xf>
    <xf numFmtId="165" fontId="38" fillId="0" borderId="38" xfId="0" applyNumberFormat="1" applyFont="1" applyBorder="1" applyAlignment="1">
      <alignment horizontal="center" vertical="center" wrapText="1"/>
    </xf>
    <xf numFmtId="0" fontId="2" fillId="0" borderId="39" xfId="0" applyFont="1" applyBorder="1"/>
    <xf numFmtId="0" fontId="1" fillId="2" borderId="134" xfId="0" applyFont="1" applyFill="1" applyBorder="1" applyAlignment="1">
      <alignment horizontal="center" vertical="center"/>
    </xf>
    <xf numFmtId="0" fontId="2" fillId="0" borderId="86" xfId="0" applyFont="1" applyBorder="1"/>
    <xf numFmtId="0" fontId="2" fillId="0" borderId="135" xfId="0" applyFont="1" applyBorder="1"/>
    <xf numFmtId="0" fontId="34" fillId="6" borderId="11" xfId="0" applyFont="1" applyFill="1" applyBorder="1" applyAlignment="1">
      <alignment horizontal="left" vertical="center" wrapText="1"/>
    </xf>
    <xf numFmtId="0" fontId="35" fillId="0" borderId="12" xfId="0" applyFont="1" applyBorder="1" applyAlignment="1">
      <alignment horizontal="left"/>
    </xf>
    <xf numFmtId="0" fontId="35" fillId="0" borderId="13" xfId="0" applyFont="1" applyBorder="1" applyAlignment="1">
      <alignment horizontal="left"/>
    </xf>
    <xf numFmtId="0" fontId="10" fillId="0" borderId="77" xfId="0" applyFont="1" applyBorder="1" applyAlignment="1">
      <alignment horizontal="center" vertical="center" wrapText="1"/>
    </xf>
    <xf numFmtId="0" fontId="10" fillId="0" borderId="73" xfId="0" applyFont="1" applyBorder="1" applyAlignment="1">
      <alignment horizontal="center" vertical="center" wrapText="1"/>
    </xf>
    <xf numFmtId="0" fontId="10" fillId="0" borderId="83" xfId="0" applyFont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 wrapText="1"/>
    </xf>
    <xf numFmtId="165" fontId="38" fillId="0" borderId="116" xfId="0" applyNumberFormat="1" applyFont="1" applyBorder="1" applyAlignment="1">
      <alignment horizontal="center" vertical="center" wrapText="1"/>
    </xf>
    <xf numFmtId="2" fontId="38" fillId="4" borderId="113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/>
    <xf numFmtId="0" fontId="2" fillId="0" borderId="4" xfId="0" applyFont="1" applyBorder="1"/>
    <xf numFmtId="0" fontId="2" fillId="0" borderId="72" xfId="0" applyFont="1" applyBorder="1"/>
    <xf numFmtId="0" fontId="14" fillId="3" borderId="40" xfId="0" applyFont="1" applyFill="1" applyBorder="1" applyAlignment="1">
      <alignment horizontal="center"/>
    </xf>
    <xf numFmtId="0" fontId="2" fillId="0" borderId="41" xfId="0" applyFont="1" applyBorder="1"/>
    <xf numFmtId="0" fontId="2" fillId="0" borderId="42" xfId="0" applyFont="1" applyBorder="1"/>
    <xf numFmtId="0" fontId="15" fillId="0" borderId="43" xfId="0" applyFont="1" applyBorder="1" applyAlignment="1">
      <alignment horizontal="right" vertical="center" wrapText="1"/>
    </xf>
    <xf numFmtId="0" fontId="2" fillId="0" borderId="43" xfId="0" applyFont="1" applyBorder="1"/>
    <xf numFmtId="2" fontId="19" fillId="0" borderId="31" xfId="0" applyNumberFormat="1" applyFont="1" applyBorder="1" applyAlignment="1">
      <alignment horizontal="center" vertical="center" wrapText="1"/>
    </xf>
    <xf numFmtId="2" fontId="19" fillId="0" borderId="32" xfId="0" applyNumberFormat="1" applyFont="1" applyBorder="1" applyAlignment="1">
      <alignment horizontal="center" vertical="center" wrapText="1"/>
    </xf>
    <xf numFmtId="0" fontId="17" fillId="3" borderId="44" xfId="0" applyFont="1" applyFill="1" applyBorder="1" applyAlignment="1">
      <alignment horizontal="center" vertical="center"/>
    </xf>
    <xf numFmtId="0" fontId="2" fillId="0" borderId="45" xfId="0" applyFont="1" applyBorder="1"/>
    <xf numFmtId="0" fontId="2" fillId="0" borderId="46" xfId="0" applyFont="1" applyBorder="1"/>
    <xf numFmtId="0" fontId="18" fillId="8" borderId="31" xfId="0" applyFont="1" applyFill="1" applyBorder="1" applyAlignment="1">
      <alignment horizontal="center" vertical="center" wrapText="1"/>
    </xf>
    <xf numFmtId="0" fontId="18" fillId="8" borderId="12" xfId="0" applyFont="1" applyFill="1" applyBorder="1" applyAlignment="1">
      <alignment horizontal="center" vertical="center" wrapText="1"/>
    </xf>
    <xf numFmtId="0" fontId="18" fillId="8" borderId="32" xfId="0" applyFont="1" applyFill="1" applyBorder="1" applyAlignment="1">
      <alignment horizontal="center" vertical="center" wrapText="1"/>
    </xf>
    <xf numFmtId="0" fontId="15" fillId="8" borderId="31" xfId="0" applyFont="1" applyFill="1" applyBorder="1" applyAlignment="1">
      <alignment horizontal="center" vertical="center" wrapText="1"/>
    </xf>
    <xf numFmtId="0" fontId="2" fillId="0" borderId="32" xfId="0" applyFont="1" applyBorder="1"/>
    <xf numFmtId="0" fontId="7" fillId="0" borderId="3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right" vertical="center" wrapText="1" indent="2"/>
    </xf>
    <xf numFmtId="0" fontId="4" fillId="0" borderId="72" xfId="0" applyFont="1" applyBorder="1" applyAlignment="1">
      <alignment horizontal="right" vertical="center" indent="2"/>
    </xf>
    <xf numFmtId="0" fontId="4" fillId="0" borderId="15" xfId="0" applyFont="1" applyBorder="1" applyAlignment="1">
      <alignment horizontal="right" vertical="center" indent="2"/>
    </xf>
    <xf numFmtId="0" fontId="4" fillId="0" borderId="139" xfId="0" applyFont="1" applyBorder="1" applyAlignment="1">
      <alignment horizontal="right" vertical="center" indent="2"/>
    </xf>
    <xf numFmtId="0" fontId="4" fillId="0" borderId="140" xfId="0" applyFont="1" applyBorder="1" applyAlignment="1">
      <alignment horizontal="right" vertical="center" indent="2"/>
    </xf>
    <xf numFmtId="0" fontId="3" fillId="0" borderId="119" xfId="0" applyFont="1" applyBorder="1" applyAlignment="1">
      <alignment horizontal="left" vertical="center"/>
    </xf>
    <xf numFmtId="0" fontId="3" fillId="0" borderId="138" xfId="0" applyFont="1" applyBorder="1" applyAlignment="1">
      <alignment horizontal="left" vertical="center"/>
    </xf>
    <xf numFmtId="0" fontId="3" fillId="0" borderId="139" xfId="0" applyFont="1" applyBorder="1" applyAlignment="1">
      <alignment horizontal="left" vertical="center"/>
    </xf>
    <xf numFmtId="2" fontId="11" fillId="0" borderId="31" xfId="0" applyNumberFormat="1" applyFont="1" applyBorder="1" applyAlignment="1">
      <alignment horizontal="center" vertical="center"/>
    </xf>
    <xf numFmtId="2" fontId="20" fillId="0" borderId="31" xfId="0" applyNumberFormat="1" applyFont="1" applyBorder="1" applyAlignment="1">
      <alignment horizontal="center" vertical="center"/>
    </xf>
    <xf numFmtId="0" fontId="1" fillId="2" borderId="93" xfId="0" applyFont="1" applyFill="1" applyBorder="1" applyAlignment="1">
      <alignment horizontal="center" vertical="center"/>
    </xf>
    <xf numFmtId="0" fontId="1" fillId="2" borderId="94" xfId="0" applyFont="1" applyFill="1" applyBorder="1" applyAlignment="1">
      <alignment horizontal="center" vertical="center"/>
    </xf>
    <xf numFmtId="0" fontId="1" fillId="2" borderId="95" xfId="0" applyFont="1" applyFill="1" applyBorder="1" applyAlignment="1">
      <alignment horizontal="center" vertical="center"/>
    </xf>
    <xf numFmtId="0" fontId="3" fillId="0" borderId="117" xfId="0" applyFont="1" applyBorder="1" applyAlignment="1">
      <alignment horizontal="left" vertical="center"/>
    </xf>
    <xf numFmtId="0" fontId="3" fillId="0" borderId="100" xfId="0" applyFont="1" applyBorder="1" applyAlignment="1">
      <alignment horizontal="left" vertical="center"/>
    </xf>
    <xf numFmtId="167" fontId="22" fillId="3" borderId="53" xfId="0" applyNumberFormat="1" applyFont="1" applyFill="1" applyBorder="1" applyAlignment="1">
      <alignment horizontal="center" vertical="center" wrapText="1"/>
    </xf>
    <xf numFmtId="0" fontId="2" fillId="0" borderId="56" xfId="0" applyFont="1" applyBorder="1"/>
    <xf numFmtId="2" fontId="22" fillId="3" borderId="53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Alignment="1">
      <alignment horizontal="left" vertical="top"/>
    </xf>
    <xf numFmtId="0" fontId="0" fillId="0" borderId="0" xfId="0"/>
    <xf numFmtId="0" fontId="23" fillId="2" borderId="51" xfId="0" applyFont="1" applyFill="1" applyBorder="1" applyAlignment="1">
      <alignment horizontal="center" vertical="top"/>
    </xf>
    <xf numFmtId="0" fontId="2" fillId="0" borderId="49" xfId="0" applyFont="1" applyBorder="1"/>
    <xf numFmtId="0" fontId="2" fillId="0" borderId="52" xfId="0" applyFont="1" applyBorder="1"/>
    <xf numFmtId="0" fontId="22" fillId="3" borderId="53" xfId="0" applyFont="1" applyFill="1" applyBorder="1" applyAlignment="1">
      <alignment horizontal="center" vertical="center"/>
    </xf>
    <xf numFmtId="0" fontId="22" fillId="3" borderId="54" xfId="0" applyFont="1" applyFill="1" applyBorder="1" applyAlignment="1">
      <alignment horizontal="center" vertical="center" wrapText="1"/>
    </xf>
    <xf numFmtId="0" fontId="2" fillId="0" borderId="55" xfId="0" applyFont="1" applyBorder="1"/>
    <xf numFmtId="0" fontId="2" fillId="0" borderId="57" xfId="0" applyFont="1" applyBorder="1"/>
    <xf numFmtId="0" fontId="22" fillId="3" borderId="53" xfId="0" applyFont="1" applyFill="1" applyBorder="1" applyAlignment="1">
      <alignment horizontal="center" vertical="center" wrapText="1"/>
    </xf>
    <xf numFmtId="0" fontId="14" fillId="0" borderId="120" xfId="0" applyFont="1" applyBorder="1" applyAlignment="1">
      <alignment horizontal="right" vertical="center" indent="3"/>
    </xf>
    <xf numFmtId="0" fontId="14" fillId="0" borderId="100" xfId="0" applyFont="1" applyBorder="1" applyAlignment="1">
      <alignment horizontal="right" vertical="center" indent="3"/>
    </xf>
    <xf numFmtId="0" fontId="14" fillId="0" borderId="118" xfId="0" applyFont="1" applyBorder="1" applyAlignment="1">
      <alignment horizontal="right" vertical="center" indent="3"/>
    </xf>
    <xf numFmtId="0" fontId="23" fillId="2" borderId="51" xfId="0" applyFont="1" applyFill="1" applyBorder="1" applyAlignment="1">
      <alignment horizontal="center" vertical="center"/>
    </xf>
    <xf numFmtId="0" fontId="22" fillId="7" borderId="63" xfId="0" applyFont="1" applyFill="1" applyBorder="1" applyAlignment="1">
      <alignment horizontal="right" vertical="center"/>
    </xf>
    <xf numFmtId="0" fontId="2" fillId="0" borderId="64" xfId="0" applyFont="1" applyBorder="1"/>
    <xf numFmtId="0" fontId="25" fillId="0" borderId="58" xfId="0" applyFont="1" applyBorder="1" applyAlignment="1">
      <alignment horizontal="center" vertical="center" wrapText="1"/>
    </xf>
    <xf numFmtId="0" fontId="2" fillId="0" borderId="58" xfId="0" applyFont="1" applyBorder="1"/>
    <xf numFmtId="0" fontId="25" fillId="0" borderId="58" xfId="0" applyFont="1" applyBorder="1" applyAlignment="1">
      <alignment horizontal="left" vertical="center" wrapText="1"/>
    </xf>
    <xf numFmtId="0" fontId="25" fillId="0" borderId="59" xfId="0" applyFont="1" applyBorder="1" applyAlignment="1">
      <alignment horizontal="left" vertical="center" wrapText="1"/>
    </xf>
    <xf numFmtId="0" fontId="2" fillId="0" borderId="59" xfId="0" applyFont="1" applyBorder="1"/>
    <xf numFmtId="0" fontId="45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9" fillId="9" borderId="31" xfId="0" applyFont="1" applyFill="1" applyBorder="1" applyAlignment="1">
      <alignment horizontal="center"/>
    </xf>
    <xf numFmtId="0" fontId="9" fillId="9" borderId="67" xfId="0" applyFont="1" applyFill="1" applyBorder="1" applyAlignment="1">
      <alignment horizontal="center" vertical="center" wrapText="1"/>
    </xf>
    <xf numFmtId="0" fontId="2" fillId="0" borderId="68" xfId="0" applyFont="1" applyBorder="1"/>
    <xf numFmtId="0" fontId="4" fillId="0" borderId="0" xfId="0" applyFont="1" applyAlignment="1">
      <alignment horizontal="center"/>
    </xf>
    <xf numFmtId="0" fontId="3" fillId="0" borderId="31" xfId="0" applyFont="1" applyBorder="1" applyAlignment="1">
      <alignment horizontal="center" vertical="top"/>
    </xf>
    <xf numFmtId="0" fontId="7" fillId="0" borderId="12" xfId="0" applyFont="1" applyBorder="1" applyAlignment="1">
      <alignment horizontal="left" vertical="center" wrapText="1"/>
    </xf>
    <xf numFmtId="0" fontId="9" fillId="9" borderId="67" xfId="0" applyFont="1" applyFill="1" applyBorder="1" applyAlignment="1">
      <alignment horizontal="center" vertical="center"/>
    </xf>
    <xf numFmtId="0" fontId="2" fillId="0" borderId="65" xfId="0" applyFont="1" applyBorder="1"/>
    <xf numFmtId="0" fontId="3" fillId="6" borderId="67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29" fillId="6" borderId="71" xfId="0" applyFont="1" applyFill="1" applyBorder="1" applyAlignment="1">
      <alignment horizontal="center" vertical="center" wrapText="1"/>
    </xf>
    <xf numFmtId="0" fontId="14" fillId="0" borderId="72" xfId="0" applyFont="1" applyBorder="1" applyAlignment="1">
      <alignment horizontal="right" vertical="center" wrapText="1" indent="7"/>
    </xf>
    <xf numFmtId="0" fontId="14" fillId="0" borderId="120" xfId="0" applyFont="1" applyBorder="1" applyAlignment="1">
      <alignment horizontal="right" vertical="center" wrapText="1" indent="7"/>
    </xf>
    <xf numFmtId="0" fontId="14" fillId="0" borderId="121" xfId="0" applyFont="1" applyBorder="1" applyAlignment="1">
      <alignment horizontal="right" vertical="center" wrapText="1" indent="7"/>
    </xf>
    <xf numFmtId="0" fontId="14" fillId="0" borderId="142" xfId="0" applyFont="1" applyBorder="1" applyAlignment="1">
      <alignment horizontal="right" vertical="center" wrapText="1" indent="7"/>
    </xf>
    <xf numFmtId="0" fontId="8" fillId="2" borderId="114" xfId="0" applyFont="1" applyFill="1" applyBorder="1" applyAlignment="1">
      <alignment horizontal="center" vertical="center" wrapText="1"/>
    </xf>
    <xf numFmtId="0" fontId="10" fillId="4" borderId="124" xfId="0" applyFont="1" applyFill="1" applyBorder="1" applyAlignment="1">
      <alignment horizontal="left" vertical="center" wrapText="1"/>
    </xf>
    <xf numFmtId="0" fontId="10" fillId="4" borderId="125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indent="2"/>
    </xf>
    <xf numFmtId="0" fontId="3" fillId="0" borderId="72" xfId="0" applyFont="1" applyBorder="1" applyAlignment="1">
      <alignment horizontal="left" vertical="center" indent="2"/>
    </xf>
    <xf numFmtId="0" fontId="3" fillId="0" borderId="141" xfId="0" applyFont="1" applyBorder="1" applyAlignment="1">
      <alignment horizontal="left" vertical="center" indent="2"/>
    </xf>
    <xf numFmtId="0" fontId="3" fillId="0" borderId="121" xfId="0" applyFont="1" applyBorder="1" applyAlignment="1">
      <alignment horizontal="left" vertical="center" indent="2"/>
    </xf>
    <xf numFmtId="0" fontId="8" fillId="2" borderId="126" xfId="0" applyFont="1" applyFill="1" applyBorder="1" applyAlignment="1">
      <alignment horizontal="right" vertical="center"/>
    </xf>
    <xf numFmtId="0" fontId="8" fillId="2" borderId="127" xfId="0" applyFont="1" applyFill="1" applyBorder="1" applyAlignment="1">
      <alignment horizontal="right" vertical="center"/>
    </xf>
    <xf numFmtId="0" fontId="8" fillId="2" borderId="125" xfId="0" applyFont="1" applyFill="1" applyBorder="1" applyAlignment="1">
      <alignment horizontal="right" vertical="center"/>
    </xf>
    <xf numFmtId="0" fontId="8" fillId="2" borderId="129" xfId="0" applyFont="1" applyFill="1" applyBorder="1" applyAlignment="1">
      <alignment horizontal="right" vertical="center"/>
    </xf>
    <xf numFmtId="0" fontId="8" fillId="2" borderId="130" xfId="0" applyFont="1" applyFill="1" applyBorder="1" applyAlignment="1">
      <alignment horizontal="right" vertical="center"/>
    </xf>
    <xf numFmtId="0" fontId="8" fillId="2" borderId="131" xfId="0" applyFont="1" applyFill="1" applyBorder="1" applyAlignment="1">
      <alignment horizontal="right" vertical="center"/>
    </xf>
    <xf numFmtId="0" fontId="9" fillId="6" borderId="126" xfId="0" applyFont="1" applyFill="1" applyBorder="1" applyAlignment="1">
      <alignment horizontal="left" vertical="center" wrapText="1"/>
    </xf>
    <xf numFmtId="0" fontId="9" fillId="6" borderId="127" xfId="0" applyFont="1" applyFill="1" applyBorder="1" applyAlignment="1">
      <alignment horizontal="left" vertical="center" wrapText="1"/>
    </xf>
    <xf numFmtId="0" fontId="9" fillId="6" borderId="128" xfId="0" applyFont="1" applyFill="1" applyBorder="1" applyAlignment="1">
      <alignment horizontal="left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814916</xdr:colOff>
      <xdr:row>2</xdr:row>
      <xdr:rowOff>74083</xdr:rowOff>
    </xdr:from>
    <xdr:to>
      <xdr:col>8</xdr:col>
      <xdr:colOff>906144</xdr:colOff>
      <xdr:row>6</xdr:row>
      <xdr:rowOff>114299</xdr:rowOff>
    </xdr:to>
    <xdr:pic>
      <xdr:nvPicPr>
        <xdr:cNvPr id="2" name="Imagem 1" descr="brasao">
          <a:extLst>
            <a:ext uri="{FF2B5EF4-FFF2-40B4-BE49-F238E27FC236}">
              <a16:creationId xmlns:a16="http://schemas.microsoft.com/office/drawing/2014/main" id="{F630CB45-8492-FA3C-8303-EBCFB825F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0416" y="656166"/>
          <a:ext cx="1160145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194892</xdr:colOff>
      <xdr:row>2</xdr:row>
      <xdr:rowOff>172927</xdr:rowOff>
    </xdr:from>
    <xdr:to>
      <xdr:col>8</xdr:col>
      <xdr:colOff>857620</xdr:colOff>
      <xdr:row>7</xdr:row>
      <xdr:rowOff>15455</xdr:rowOff>
    </xdr:to>
    <xdr:pic>
      <xdr:nvPicPr>
        <xdr:cNvPr id="2" name="Imagem 1" descr="brasao">
          <a:extLst>
            <a:ext uri="{FF2B5EF4-FFF2-40B4-BE49-F238E27FC236}">
              <a16:creationId xmlns:a16="http://schemas.microsoft.com/office/drawing/2014/main" id="{7B044041-70AD-4EBA-9A32-F35C71554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9255" y="748021"/>
          <a:ext cx="1156950" cy="8579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576791</xdr:colOff>
      <xdr:row>3</xdr:row>
      <xdr:rowOff>169333</xdr:rowOff>
    </xdr:from>
    <xdr:to>
      <xdr:col>12</xdr:col>
      <xdr:colOff>382269</xdr:colOff>
      <xdr:row>8</xdr:row>
      <xdr:rowOff>76199</xdr:rowOff>
    </xdr:to>
    <xdr:pic>
      <xdr:nvPicPr>
        <xdr:cNvPr id="2" name="Imagem 1" descr="brasao">
          <a:extLst>
            <a:ext uri="{FF2B5EF4-FFF2-40B4-BE49-F238E27FC236}">
              <a16:creationId xmlns:a16="http://schemas.microsoft.com/office/drawing/2014/main" id="{F415EED3-20C9-4C8B-AB7B-CD95A2916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6241" y="712258"/>
          <a:ext cx="1158028" cy="8688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37</xdr:row>
      <xdr:rowOff>0</xdr:rowOff>
    </xdr:from>
    <xdr:ext cx="6219825" cy="5124450"/>
    <xdr:pic>
      <xdr:nvPicPr>
        <xdr:cNvPr id="2" name="image2.png" title="Imagem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13</xdr:col>
      <xdr:colOff>814916</xdr:colOff>
      <xdr:row>2</xdr:row>
      <xdr:rowOff>74083</xdr:rowOff>
    </xdr:from>
    <xdr:to>
      <xdr:col>15</xdr:col>
      <xdr:colOff>448944</xdr:colOff>
      <xdr:row>6</xdr:row>
      <xdr:rowOff>28574</xdr:rowOff>
    </xdr:to>
    <xdr:pic>
      <xdr:nvPicPr>
        <xdr:cNvPr id="3" name="Imagem 2" descr="brasao">
          <a:extLst>
            <a:ext uri="{FF2B5EF4-FFF2-40B4-BE49-F238E27FC236}">
              <a16:creationId xmlns:a16="http://schemas.microsoft.com/office/drawing/2014/main" id="{8F1B1082-BF88-40B6-A5E5-F16F1FFD5C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54066" y="655108"/>
          <a:ext cx="1158028" cy="8688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30</xdr:row>
      <xdr:rowOff>123825</xdr:rowOff>
    </xdr:from>
    <xdr:ext cx="5267325" cy="6572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640291</xdr:colOff>
      <xdr:row>1</xdr:row>
      <xdr:rowOff>121708</xdr:rowOff>
    </xdr:from>
    <xdr:to>
      <xdr:col>1</xdr:col>
      <xdr:colOff>1811019</xdr:colOff>
      <xdr:row>6</xdr:row>
      <xdr:rowOff>9524</xdr:rowOff>
    </xdr:to>
    <xdr:pic>
      <xdr:nvPicPr>
        <xdr:cNvPr id="3" name="Imagem 2" descr="brasao">
          <a:extLst>
            <a:ext uri="{FF2B5EF4-FFF2-40B4-BE49-F238E27FC236}">
              <a16:creationId xmlns:a16="http://schemas.microsoft.com/office/drawing/2014/main" id="{4E585DE6-F219-4806-BA3B-F621E83D8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041" y="201083"/>
          <a:ext cx="1170728" cy="8561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52916</xdr:colOff>
      <xdr:row>2</xdr:row>
      <xdr:rowOff>153458</xdr:rowOff>
    </xdr:from>
    <xdr:to>
      <xdr:col>11</xdr:col>
      <xdr:colOff>302894</xdr:colOff>
      <xdr:row>6</xdr:row>
      <xdr:rowOff>146049</xdr:rowOff>
    </xdr:to>
    <xdr:pic>
      <xdr:nvPicPr>
        <xdr:cNvPr id="2" name="Imagem 1" descr="brasao">
          <a:extLst>
            <a:ext uri="{FF2B5EF4-FFF2-40B4-BE49-F238E27FC236}">
              <a16:creationId xmlns:a16="http://schemas.microsoft.com/office/drawing/2014/main" id="{9167CD05-09BD-4F77-8A0A-4485C3EE7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2291" y="740833"/>
          <a:ext cx="1170728" cy="8815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DGU\02%20-%20PROJETOS%20POR%20ANO\A_PROJETOS%202024\PAVIMENTA&#199;&#195;O%20ASFALTICA\RECURSOS%20FEDERAIS\POLONESES%20CONTINUA&#199;&#195;O\Projeto\Assinados\Corrigidos\ANEXO%20III%20Editavele.xlsx" TargetMode="External"/><Relationship Id="rId1" Type="http://schemas.openxmlformats.org/officeDocument/2006/relationships/externalLinkPath" Target="/DGU/02%20-%20PROJETOS%20POR%20ANO/A_PROJETOS%202024/PAVIMENTA&#199;&#195;O%20ASFALTICA/RECURSOS%20FEDERAIS/POLONESES%20CONTINUA&#199;&#195;O/Projeto/Assinados/Corrigidos/ANEXO%20III%20Editave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ÇAMENTO"/>
      <sheetName val="MEMÓRIA DE CALCULO"/>
      <sheetName val="DMT-Jazida"/>
      <sheetName val="BDI"/>
      <sheetName val="CRONOGRAMA"/>
      <sheetName val="COMPOSIÇOES"/>
    </sheetNames>
    <sheetDataSet>
      <sheetData sheetId="0">
        <row r="17">
          <cell r="B17">
            <v>4</v>
          </cell>
        </row>
        <row r="31">
          <cell r="B31">
            <v>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034"/>
  <sheetViews>
    <sheetView showGridLines="0" view="pageBreakPreview" zoomScale="90" zoomScaleNormal="100" zoomScaleSheetLayoutView="90" workbookViewId="0">
      <selection activeCell="G84" sqref="G84:G94"/>
    </sheetView>
  </sheetViews>
  <sheetFormatPr defaultColWidth="14.42578125" defaultRowHeight="15" customHeight="1" x14ac:dyDescent="0.25"/>
  <cols>
    <col min="1" max="1" width="1.85546875" customWidth="1"/>
    <col min="2" max="2" width="10.7109375" customWidth="1"/>
    <col min="3" max="3" width="18" customWidth="1"/>
    <col min="4" max="4" width="12.42578125" customWidth="1"/>
    <col min="5" max="5" width="63.28515625" customWidth="1"/>
    <col min="6" max="6" width="8.7109375" customWidth="1"/>
    <col min="7" max="7" width="11.5703125" customWidth="1"/>
    <col min="8" max="8" width="16" customWidth="1"/>
    <col min="9" max="10" width="21.85546875" customWidth="1"/>
    <col min="11" max="11" width="13.42578125" customWidth="1"/>
    <col min="12" max="12" width="55" customWidth="1"/>
  </cols>
  <sheetData>
    <row r="1" spans="2:12" ht="15.75" customHeight="1" x14ac:dyDescent="0.25"/>
    <row r="2" spans="2:12" ht="30" x14ac:dyDescent="0.25">
      <c r="B2" s="325" t="s">
        <v>0</v>
      </c>
      <c r="C2" s="326"/>
      <c r="D2" s="326"/>
      <c r="E2" s="326"/>
      <c r="F2" s="326"/>
      <c r="G2" s="326"/>
      <c r="H2" s="326"/>
      <c r="I2" s="326"/>
      <c r="J2" s="326"/>
      <c r="K2" s="327"/>
    </row>
    <row r="3" spans="2:12" ht="18" x14ac:dyDescent="0.25">
      <c r="B3" s="214" t="s">
        <v>317</v>
      </c>
      <c r="C3" s="304"/>
      <c r="D3" s="305"/>
      <c r="E3" s="305"/>
      <c r="F3" s="274"/>
      <c r="G3" s="274"/>
      <c r="H3" s="332" t="s">
        <v>339</v>
      </c>
      <c r="I3" s="333"/>
      <c r="J3" s="333"/>
      <c r="K3" s="334"/>
    </row>
    <row r="4" spans="2:12" ht="15.75" customHeight="1" x14ac:dyDescent="0.25">
      <c r="B4" s="328" t="s">
        <v>318</v>
      </c>
      <c r="C4" s="329"/>
      <c r="D4" s="329"/>
      <c r="E4" s="329"/>
      <c r="F4" s="274"/>
      <c r="G4" s="274"/>
      <c r="H4" s="333"/>
      <c r="I4" s="333"/>
      <c r="J4" s="333"/>
      <c r="K4" s="334"/>
    </row>
    <row r="5" spans="2:12" ht="15.75" customHeight="1" x14ac:dyDescent="0.25">
      <c r="B5" s="328" t="s">
        <v>319</v>
      </c>
      <c r="C5" s="329"/>
      <c r="D5" s="329"/>
      <c r="E5" s="329"/>
      <c r="F5" s="274"/>
      <c r="G5" s="274"/>
      <c r="H5" s="333"/>
      <c r="I5" s="333"/>
      <c r="J5" s="333"/>
      <c r="K5" s="334"/>
    </row>
    <row r="6" spans="2:12" ht="15.75" customHeight="1" x14ac:dyDescent="0.25">
      <c r="B6" s="328" t="s">
        <v>320</v>
      </c>
      <c r="C6" s="329"/>
      <c r="D6" s="329"/>
      <c r="E6" s="329"/>
      <c r="F6" s="274"/>
      <c r="G6" s="274"/>
      <c r="H6" s="333"/>
      <c r="I6" s="333"/>
      <c r="J6" s="333"/>
      <c r="K6" s="334"/>
    </row>
    <row r="7" spans="2:12" ht="15.75" customHeight="1" x14ac:dyDescent="0.25">
      <c r="B7" s="328" t="s">
        <v>340</v>
      </c>
      <c r="C7" s="329"/>
      <c r="D7" s="329"/>
      <c r="E7" s="329"/>
      <c r="F7" s="274"/>
      <c r="G7" s="274"/>
      <c r="H7" s="333"/>
      <c r="I7" s="333"/>
      <c r="J7" s="333"/>
      <c r="K7" s="334"/>
    </row>
    <row r="8" spans="2:12" ht="15.75" customHeight="1" x14ac:dyDescent="0.25">
      <c r="B8" s="330" t="s">
        <v>345</v>
      </c>
      <c r="C8" s="331"/>
      <c r="D8" s="331"/>
      <c r="E8" s="331"/>
      <c r="F8" s="1" t="s">
        <v>1</v>
      </c>
      <c r="G8" s="2">
        <v>0.21479999999999999</v>
      </c>
      <c r="H8" s="335"/>
      <c r="I8" s="335"/>
      <c r="J8" s="335"/>
      <c r="K8" s="336"/>
    </row>
    <row r="9" spans="2:12" ht="30" x14ac:dyDescent="0.25">
      <c r="B9" s="3" t="s">
        <v>2</v>
      </c>
      <c r="C9" s="4" t="s">
        <v>3</v>
      </c>
      <c r="D9" s="4" t="s">
        <v>4</v>
      </c>
      <c r="E9" s="5" t="s">
        <v>5</v>
      </c>
      <c r="F9" s="4" t="s">
        <v>6</v>
      </c>
      <c r="G9" s="4" t="s">
        <v>7</v>
      </c>
      <c r="H9" s="6" t="s">
        <v>8</v>
      </c>
      <c r="I9" s="4" t="s">
        <v>9</v>
      </c>
      <c r="J9" s="4" t="s">
        <v>10</v>
      </c>
      <c r="K9" s="7" t="s">
        <v>11</v>
      </c>
    </row>
    <row r="10" spans="2:12" x14ac:dyDescent="0.25">
      <c r="B10" s="8">
        <v>1</v>
      </c>
      <c r="C10" s="9"/>
      <c r="D10" s="9"/>
      <c r="E10" s="10" t="s">
        <v>12</v>
      </c>
      <c r="F10" s="9"/>
      <c r="G10" s="9"/>
      <c r="H10" s="9"/>
      <c r="I10" s="11"/>
      <c r="J10" s="11">
        <f>ROUND(SUM(J11:J13),2)</f>
        <v>21519.78</v>
      </c>
      <c r="K10" s="12">
        <f t="shared" ref="K10:K14" si="0">J10/$J$72</f>
        <v>9.1250597990108692E-3</v>
      </c>
      <c r="L10" s="294"/>
    </row>
    <row r="11" spans="2:12" ht="28.5" x14ac:dyDescent="0.25">
      <c r="B11" s="13" t="s">
        <v>13</v>
      </c>
      <c r="C11" s="14" t="s">
        <v>14</v>
      </c>
      <c r="D11" s="14">
        <v>103689</v>
      </c>
      <c r="E11" s="15" t="s">
        <v>15</v>
      </c>
      <c r="F11" s="16" t="s">
        <v>16</v>
      </c>
      <c r="G11" s="267">
        <f>'MEMÓRIA DE CALCULO'!G11</f>
        <v>6</v>
      </c>
      <c r="H11" s="268">
        <v>316.95</v>
      </c>
      <c r="I11" s="19">
        <f>ROUND(H11+(H11*$G$8),2)</f>
        <v>385.03</v>
      </c>
      <c r="J11" s="19">
        <f t="shared" ref="J11" si="1">ROUND(G11*I11,2)</f>
        <v>2310.1799999999998</v>
      </c>
      <c r="K11" s="20">
        <f>J11/$J$72</f>
        <v>9.7958857602070898E-4</v>
      </c>
    </row>
    <row r="12" spans="2:12" x14ac:dyDescent="0.25">
      <c r="B12" s="13" t="s">
        <v>17</v>
      </c>
      <c r="C12" s="264" t="s">
        <v>18</v>
      </c>
      <c r="D12" s="265" t="s">
        <v>19</v>
      </c>
      <c r="E12" s="15" t="s">
        <v>20</v>
      </c>
      <c r="F12" s="16" t="s">
        <v>21</v>
      </c>
      <c r="G12" s="267">
        <f>'MEMÓRIA DE CALCULO'!G12</f>
        <v>1</v>
      </c>
      <c r="H12" s="268">
        <f>COMPOSIÇÕES!Q25</f>
        <v>7906.49</v>
      </c>
      <c r="I12" s="19">
        <f t="shared" ref="I12:I13" si="2">ROUND(H12+(H12*$G$8),2)</f>
        <v>9604.7999999999993</v>
      </c>
      <c r="J12" s="19">
        <f t="shared" ref="J12:J13" si="3">ROUND(G12*I12,2)</f>
        <v>9604.7999999999993</v>
      </c>
      <c r="K12" s="20">
        <f t="shared" ref="K12:K13" si="4">J12/$J$72</f>
        <v>4.0727356114950803E-3</v>
      </c>
      <c r="L12" s="314"/>
    </row>
    <row r="13" spans="2:12" x14ac:dyDescent="0.25">
      <c r="B13" s="13" t="s">
        <v>51</v>
      </c>
      <c r="C13" s="264" t="s">
        <v>18</v>
      </c>
      <c r="D13" s="265" t="s">
        <v>19</v>
      </c>
      <c r="E13" s="15" t="s">
        <v>22</v>
      </c>
      <c r="F13" s="16" t="s">
        <v>21</v>
      </c>
      <c r="G13" s="267">
        <f>'MEMÓRIA DE CALCULO'!G13</f>
        <v>1</v>
      </c>
      <c r="H13" s="268">
        <f>COMPOSIÇÕES!Q25</f>
        <v>7906.49</v>
      </c>
      <c r="I13" s="19">
        <f t="shared" si="2"/>
        <v>9604.7999999999993</v>
      </c>
      <c r="J13" s="19">
        <f t="shared" si="3"/>
        <v>9604.7999999999993</v>
      </c>
      <c r="K13" s="20">
        <f t="shared" si="4"/>
        <v>4.0727356114950803E-3</v>
      </c>
    </row>
    <row r="14" spans="2:12" x14ac:dyDescent="0.25">
      <c r="B14" s="8">
        <v>2</v>
      </c>
      <c r="C14" s="266"/>
      <c r="D14" s="266"/>
      <c r="E14" s="10" t="s">
        <v>23</v>
      </c>
      <c r="F14" s="9"/>
      <c r="G14" s="266"/>
      <c r="H14" s="266"/>
      <c r="I14" s="24"/>
      <c r="J14" s="11">
        <f>ROUND(SUM(J15:J16),2)</f>
        <v>59056.77</v>
      </c>
      <c r="K14" s="12">
        <f t="shared" si="0"/>
        <v>2.504191761191012E-2</v>
      </c>
    </row>
    <row r="15" spans="2:12" x14ac:dyDescent="0.25">
      <c r="B15" s="13" t="s">
        <v>24</v>
      </c>
      <c r="C15" s="264" t="s">
        <v>25</v>
      </c>
      <c r="D15" s="265" t="s">
        <v>26</v>
      </c>
      <c r="E15" s="15" t="s">
        <v>27</v>
      </c>
      <c r="F15" s="16" t="s">
        <v>21</v>
      </c>
      <c r="G15" s="267">
        <v>1</v>
      </c>
      <c r="H15" s="268">
        <f>COMPOSIÇÕES!H33</f>
        <v>48614.400000000001</v>
      </c>
      <c r="I15" s="19">
        <f>ROUND(H15+(H15*$G$8),2)</f>
        <v>59056.77</v>
      </c>
      <c r="J15" s="19">
        <f t="shared" ref="J15" si="5">ROUND(G15*I15,2)</f>
        <v>59056.77</v>
      </c>
      <c r="K15" s="20">
        <f>J15/$J$72</f>
        <v>2.504191761191012E-2</v>
      </c>
    </row>
    <row r="16" spans="2:12" x14ac:dyDescent="0.25">
      <c r="B16" s="13"/>
      <c r="C16" s="21"/>
      <c r="D16" s="22"/>
      <c r="E16" s="15"/>
      <c r="F16" s="16"/>
      <c r="G16" s="25"/>
      <c r="H16" s="26"/>
      <c r="I16" s="19">
        <f t="shared" ref="I16" si="6">H16+(H16*$G$8)</f>
        <v>0</v>
      </c>
      <c r="J16" s="19"/>
      <c r="K16" s="20"/>
    </row>
    <row r="17" spans="2:12" ht="15" customHeight="1" x14ac:dyDescent="0.25">
      <c r="B17" s="316" t="s">
        <v>143</v>
      </c>
      <c r="C17" s="317"/>
      <c r="D17" s="317"/>
      <c r="E17" s="317"/>
      <c r="F17" s="317"/>
      <c r="G17" s="317"/>
      <c r="H17" s="317"/>
      <c r="I17" s="317"/>
      <c r="J17" s="317"/>
      <c r="K17" s="318"/>
    </row>
    <row r="18" spans="2:12" x14ac:dyDescent="0.25">
      <c r="B18" s="8">
        <v>3</v>
      </c>
      <c r="C18" s="27"/>
      <c r="D18" s="27"/>
      <c r="E18" s="10" t="s">
        <v>173</v>
      </c>
      <c r="F18" s="9"/>
      <c r="G18" s="28"/>
      <c r="H18" s="9"/>
      <c r="I18" s="24"/>
      <c r="J18" s="11">
        <f>ROUND(SUM(J19:J32),2)</f>
        <v>275497.74</v>
      </c>
      <c r="K18" s="12">
        <f t="shared" ref="K18:K31" si="7">J18/$J$72</f>
        <v>0.1168196585649272</v>
      </c>
    </row>
    <row r="19" spans="2:12" ht="28.5" x14ac:dyDescent="0.25">
      <c r="B19" s="29" t="s">
        <v>29</v>
      </c>
      <c r="C19" s="14" t="s">
        <v>14</v>
      </c>
      <c r="D19" s="14">
        <v>97636</v>
      </c>
      <c r="E19" s="15" t="s">
        <v>154</v>
      </c>
      <c r="F19" s="30" t="s">
        <v>16</v>
      </c>
      <c r="G19" s="267">
        <f>'MEMÓRIA DE CALCULO'!G16+'MEMÓRIA DE CALCULO'!G17+'MEMÓRIA DE CALCULO'!G18+'MEMÓRIA DE CALCULO'!G19+'MEMÓRIA DE CALCULO'!G20+'MEMÓRIA DE CALCULO'!G21+'MEMÓRIA DE CALCULO'!G22+'MEMÓRIA DE CALCULO'!G23</f>
        <v>1440</v>
      </c>
      <c r="H19" s="268">
        <v>24.53</v>
      </c>
      <c r="I19" s="19">
        <f t="shared" ref="I19:I31" si="8">ROUND(H19+(H19*$G$8),2)</f>
        <v>29.8</v>
      </c>
      <c r="J19" s="19">
        <f t="shared" ref="J19:J31" si="9">ROUND(G19*I19,2)</f>
        <v>42912</v>
      </c>
      <c r="K19" s="20">
        <f t="shared" si="7"/>
        <v>1.8196030168298863E-2</v>
      </c>
      <c r="L19" s="23"/>
    </row>
    <row r="20" spans="2:12" ht="42.75" x14ac:dyDescent="0.25">
      <c r="B20" s="29" t="s">
        <v>31</v>
      </c>
      <c r="C20" s="14" t="s">
        <v>14</v>
      </c>
      <c r="D20" s="14">
        <v>97914</v>
      </c>
      <c r="E20" s="15" t="s">
        <v>155</v>
      </c>
      <c r="F20" s="30" t="s">
        <v>156</v>
      </c>
      <c r="G20" s="267">
        <f>'MEMÓRIA DE CALCULO'!G25</f>
        <v>2808</v>
      </c>
      <c r="H20" s="268">
        <v>3.02</v>
      </c>
      <c r="I20" s="19">
        <f t="shared" si="8"/>
        <v>3.67</v>
      </c>
      <c r="J20" s="19">
        <f t="shared" si="9"/>
        <v>10305.36</v>
      </c>
      <c r="K20" s="20">
        <f t="shared" si="7"/>
        <v>4.3697949630681476E-3</v>
      </c>
      <c r="L20" s="23"/>
    </row>
    <row r="21" spans="2:12" ht="42.75" x14ac:dyDescent="0.25">
      <c r="B21" s="29" t="s">
        <v>33</v>
      </c>
      <c r="C21" s="14" t="s">
        <v>14</v>
      </c>
      <c r="D21" s="14">
        <v>100576</v>
      </c>
      <c r="E21" s="15" t="s">
        <v>157</v>
      </c>
      <c r="F21" s="30" t="s">
        <v>158</v>
      </c>
      <c r="G21" s="267">
        <f>'MEMÓRIA DE CALCULO'!G27</f>
        <v>1440</v>
      </c>
      <c r="H21" s="268">
        <v>2.79</v>
      </c>
      <c r="I21" s="19">
        <f t="shared" si="8"/>
        <v>3.39</v>
      </c>
      <c r="J21" s="19">
        <f t="shared" si="9"/>
        <v>4881.6000000000004</v>
      </c>
      <c r="K21" s="20">
        <f t="shared" si="7"/>
        <v>2.0699510829037967E-3</v>
      </c>
      <c r="L21" s="23"/>
    </row>
    <row r="22" spans="2:12" ht="42.75" x14ac:dyDescent="0.25">
      <c r="B22" s="29" t="s">
        <v>144</v>
      </c>
      <c r="C22" s="14" t="s">
        <v>14</v>
      </c>
      <c r="D22" s="14">
        <v>96400</v>
      </c>
      <c r="E22" s="15" t="s">
        <v>159</v>
      </c>
      <c r="F22" s="30" t="s">
        <v>160</v>
      </c>
      <c r="G22" s="267">
        <f>'MEMÓRIA DE CALCULO'!G29</f>
        <v>288</v>
      </c>
      <c r="H22" s="268">
        <v>111.46</v>
      </c>
      <c r="I22" s="19">
        <f t="shared" si="8"/>
        <v>135.4</v>
      </c>
      <c r="J22" s="19">
        <f t="shared" si="9"/>
        <v>38995.199999999997</v>
      </c>
      <c r="K22" s="20">
        <f t="shared" si="7"/>
        <v>1.6535184461662186E-2</v>
      </c>
      <c r="L22" s="23"/>
    </row>
    <row r="23" spans="2:12" ht="42.75" x14ac:dyDescent="0.25">
      <c r="B23" s="29" t="s">
        <v>145</v>
      </c>
      <c r="C23" s="14" t="s">
        <v>14</v>
      </c>
      <c r="D23" s="14">
        <v>93590</v>
      </c>
      <c r="E23" s="15" t="s">
        <v>162</v>
      </c>
      <c r="F23" s="30" t="s">
        <v>156</v>
      </c>
      <c r="G23" s="267">
        <f>'MEMÓRIA DE CALCULO'!G31</f>
        <v>10368</v>
      </c>
      <c r="H23" s="268">
        <v>0.97</v>
      </c>
      <c r="I23" s="19">
        <f t="shared" si="8"/>
        <v>1.18</v>
      </c>
      <c r="J23" s="19">
        <f t="shared" si="9"/>
        <v>12234.24</v>
      </c>
      <c r="K23" s="20">
        <f t="shared" si="7"/>
        <v>5.1877004130827893E-3</v>
      </c>
      <c r="L23" s="23"/>
    </row>
    <row r="24" spans="2:12" ht="42.75" x14ac:dyDescent="0.25">
      <c r="B24" s="29" t="s">
        <v>146</v>
      </c>
      <c r="C24" s="14" t="s">
        <v>14</v>
      </c>
      <c r="D24" s="14">
        <v>96396</v>
      </c>
      <c r="E24" s="15" t="s">
        <v>163</v>
      </c>
      <c r="F24" s="30" t="s">
        <v>160</v>
      </c>
      <c r="G24" s="267">
        <f>'MEMÓRIA DE CALCULO'!G33</f>
        <v>216</v>
      </c>
      <c r="H24" s="268">
        <v>122.2</v>
      </c>
      <c r="I24" s="19">
        <f t="shared" si="8"/>
        <v>148.44999999999999</v>
      </c>
      <c r="J24" s="19">
        <f t="shared" si="9"/>
        <v>32065.200000000001</v>
      </c>
      <c r="K24" s="20">
        <f t="shared" si="7"/>
        <v>1.3596647710489762E-2</v>
      </c>
      <c r="L24" s="23"/>
    </row>
    <row r="25" spans="2:12" ht="42.75" x14ac:dyDescent="0.25">
      <c r="B25" s="29" t="s">
        <v>147</v>
      </c>
      <c r="C25" s="14" t="s">
        <v>14</v>
      </c>
      <c r="D25" s="14">
        <v>93590</v>
      </c>
      <c r="E25" s="15" t="s">
        <v>162</v>
      </c>
      <c r="F25" s="30" t="s">
        <v>156</v>
      </c>
      <c r="G25" s="267">
        <f>'MEMÓRIA DE CALCULO'!G35</f>
        <v>7776</v>
      </c>
      <c r="H25" s="268">
        <v>0.97</v>
      </c>
      <c r="I25" s="19">
        <f t="shared" si="8"/>
        <v>1.18</v>
      </c>
      <c r="J25" s="19">
        <f t="shared" si="9"/>
        <v>9175.68</v>
      </c>
      <c r="K25" s="20">
        <f t="shared" si="7"/>
        <v>3.8907753098120922E-3</v>
      </c>
      <c r="L25" s="23"/>
    </row>
    <row r="26" spans="2:12" x14ac:dyDescent="0.25">
      <c r="B26" s="29" t="s">
        <v>148</v>
      </c>
      <c r="C26" s="315" t="s">
        <v>30</v>
      </c>
      <c r="D26" s="315">
        <v>4011351</v>
      </c>
      <c r="E26" s="15" t="s">
        <v>169</v>
      </c>
      <c r="F26" s="30" t="s">
        <v>158</v>
      </c>
      <c r="G26" s="272">
        <f>'MEMÓRIA DE CALCULO'!G37</f>
        <v>1440</v>
      </c>
      <c r="H26" s="268">
        <v>0.38</v>
      </c>
      <c r="I26" s="19">
        <f t="shared" si="8"/>
        <v>0.46</v>
      </c>
      <c r="J26" s="19">
        <f t="shared" si="9"/>
        <v>662.4</v>
      </c>
      <c r="K26" s="20">
        <f t="shared" si="7"/>
        <v>2.8087831803414348E-4</v>
      </c>
      <c r="L26" s="23"/>
    </row>
    <row r="27" spans="2:12" x14ac:dyDescent="0.25">
      <c r="B27" s="29" t="s">
        <v>149</v>
      </c>
      <c r="C27" s="315" t="s">
        <v>164</v>
      </c>
      <c r="D27" s="315">
        <v>170300</v>
      </c>
      <c r="E27" s="15" t="s">
        <v>165</v>
      </c>
      <c r="F27" s="30" t="s">
        <v>166</v>
      </c>
      <c r="G27" s="272">
        <f>'MEMÓRIA DE CALCULO'!G39</f>
        <v>1.73</v>
      </c>
      <c r="H27" s="268">
        <v>5894.81</v>
      </c>
      <c r="I27" s="19">
        <f t="shared" si="8"/>
        <v>7161.02</v>
      </c>
      <c r="J27" s="19">
        <f t="shared" si="9"/>
        <v>12388.56</v>
      </c>
      <c r="K27" s="20">
        <f t="shared" si="7"/>
        <v>5.2531369197842221E-3</v>
      </c>
      <c r="L27" s="23"/>
    </row>
    <row r="28" spans="2:12" x14ac:dyDescent="0.25">
      <c r="B28" s="29" t="s">
        <v>150</v>
      </c>
      <c r="C28" s="315" t="s">
        <v>30</v>
      </c>
      <c r="D28" s="315">
        <v>4011353</v>
      </c>
      <c r="E28" s="15" t="s">
        <v>170</v>
      </c>
      <c r="F28" s="30" t="s">
        <v>158</v>
      </c>
      <c r="G28" s="272">
        <f>'MEMÓRIA DE CALCULO'!G41</f>
        <v>1440</v>
      </c>
      <c r="H28" s="268">
        <v>0.28000000000000003</v>
      </c>
      <c r="I28" s="19">
        <f t="shared" si="8"/>
        <v>0.34</v>
      </c>
      <c r="J28" s="19">
        <f t="shared" si="9"/>
        <v>489.6</v>
      </c>
      <c r="K28" s="20">
        <f t="shared" si="7"/>
        <v>2.0760571332958434E-4</v>
      </c>
      <c r="L28" s="23"/>
    </row>
    <row r="29" spans="2:12" x14ac:dyDescent="0.25">
      <c r="B29" s="29" t="s">
        <v>151</v>
      </c>
      <c r="C29" s="315" t="s">
        <v>164</v>
      </c>
      <c r="D29" s="315">
        <v>173040</v>
      </c>
      <c r="E29" s="15" t="s">
        <v>167</v>
      </c>
      <c r="F29" s="30" t="s">
        <v>166</v>
      </c>
      <c r="G29" s="272">
        <f>'MEMÓRIA DE CALCULO'!G43</f>
        <v>1.1499999999999999</v>
      </c>
      <c r="H29" s="268">
        <v>3748.59</v>
      </c>
      <c r="I29" s="19">
        <f t="shared" si="8"/>
        <v>4553.79</v>
      </c>
      <c r="J29" s="19">
        <f t="shared" si="9"/>
        <v>5236.8599999999997</v>
      </c>
      <c r="K29" s="20">
        <f t="shared" si="7"/>
        <v>2.2205924344509127E-3</v>
      </c>
      <c r="L29" s="23"/>
    </row>
    <row r="30" spans="2:12" ht="42.75" x14ac:dyDescent="0.25">
      <c r="B30" s="29" t="s">
        <v>152</v>
      </c>
      <c r="C30" s="14" t="s">
        <v>14</v>
      </c>
      <c r="D30" s="14">
        <v>95995</v>
      </c>
      <c r="E30" s="15" t="s">
        <v>168</v>
      </c>
      <c r="F30" s="30" t="s">
        <v>160</v>
      </c>
      <c r="G30" s="267">
        <f>'MEMÓRIA DE CALCULO'!G45</f>
        <v>57.6</v>
      </c>
      <c r="H30" s="268">
        <v>1482.07</v>
      </c>
      <c r="I30" s="19">
        <f t="shared" si="8"/>
        <v>1800.42</v>
      </c>
      <c r="J30" s="19">
        <f t="shared" si="9"/>
        <v>103704.19</v>
      </c>
      <c r="K30" s="20">
        <f t="shared" si="7"/>
        <v>4.3973820139331592E-2</v>
      </c>
      <c r="L30" s="23"/>
    </row>
    <row r="31" spans="2:12" ht="42.75" x14ac:dyDescent="0.25">
      <c r="B31" s="29" t="s">
        <v>153</v>
      </c>
      <c r="C31" s="14" t="s">
        <v>14</v>
      </c>
      <c r="D31" s="14">
        <v>93590</v>
      </c>
      <c r="E31" s="15" t="s">
        <v>162</v>
      </c>
      <c r="F31" s="30" t="s">
        <v>156</v>
      </c>
      <c r="G31" s="267">
        <f>'MEMÓRIA DE CALCULO'!G47</f>
        <v>2073.6</v>
      </c>
      <c r="H31" s="268">
        <v>0.97</v>
      </c>
      <c r="I31" s="19">
        <f t="shared" si="8"/>
        <v>1.18</v>
      </c>
      <c r="J31" s="19">
        <f t="shared" si="9"/>
        <v>2446.85</v>
      </c>
      <c r="K31" s="20">
        <f t="shared" si="7"/>
        <v>1.0375409306791123E-3</v>
      </c>
      <c r="L31" s="23"/>
    </row>
    <row r="32" spans="2:12" x14ac:dyDescent="0.25">
      <c r="B32" s="29"/>
      <c r="C32" s="14"/>
      <c r="D32" s="14"/>
      <c r="E32" s="15"/>
      <c r="F32" s="30"/>
      <c r="G32" s="17"/>
      <c r="H32" s="18"/>
      <c r="I32" s="19"/>
      <c r="J32" s="19"/>
      <c r="K32" s="20"/>
      <c r="L32" s="23"/>
    </row>
    <row r="33" spans="2:12" ht="15.75" customHeight="1" x14ac:dyDescent="0.25">
      <c r="B33" s="8">
        <v>4</v>
      </c>
      <c r="C33" s="31"/>
      <c r="D33" s="31"/>
      <c r="E33" s="11" t="s">
        <v>172</v>
      </c>
      <c r="F33" s="11"/>
      <c r="G33" s="11"/>
      <c r="H33" s="11"/>
      <c r="I33" s="24"/>
      <c r="J33" s="11">
        <f>ROUND(SUM(J34:J39),2)</f>
        <v>1088491.93</v>
      </c>
      <c r="K33" s="12">
        <f t="shared" ref="K33:K38" si="10">J33/$J$72</f>
        <v>0.46155462332750397</v>
      </c>
    </row>
    <row r="34" spans="2:12" ht="31.5" customHeight="1" x14ac:dyDescent="0.25">
      <c r="B34" s="29" t="s">
        <v>35</v>
      </c>
      <c r="C34" s="132" t="s">
        <v>14</v>
      </c>
      <c r="D34" s="132">
        <v>99814</v>
      </c>
      <c r="E34" s="15" t="s">
        <v>171</v>
      </c>
      <c r="F34" s="30" t="s">
        <v>158</v>
      </c>
      <c r="G34" s="267">
        <f>'MEMÓRIA DE CALCULO'!G50</f>
        <v>13500</v>
      </c>
      <c r="H34" s="268">
        <v>2.41</v>
      </c>
      <c r="I34" s="19">
        <f t="shared" ref="I34:I38" si="11">ROUND(H34+(H34*$G$8),2)</f>
        <v>2.93</v>
      </c>
      <c r="J34" s="19">
        <f t="shared" ref="J34:J38" si="12">ROUND(G34*I34,2)</f>
        <v>39555</v>
      </c>
      <c r="K34" s="20">
        <f t="shared" si="10"/>
        <v>1.6772557170652999E-2</v>
      </c>
    </row>
    <row r="35" spans="2:12" ht="18" customHeight="1" x14ac:dyDescent="0.25">
      <c r="B35" s="29" t="s">
        <v>36</v>
      </c>
      <c r="C35" s="315" t="s">
        <v>30</v>
      </c>
      <c r="D35" s="315">
        <v>4011353</v>
      </c>
      <c r="E35" s="15" t="s">
        <v>170</v>
      </c>
      <c r="F35" s="30" t="s">
        <v>158</v>
      </c>
      <c r="G35" s="272">
        <f>'MEMÓRIA DE CALCULO'!G52</f>
        <v>13500</v>
      </c>
      <c r="H35" s="268">
        <v>0.28000000000000003</v>
      </c>
      <c r="I35" s="19">
        <f t="shared" si="11"/>
        <v>0.34</v>
      </c>
      <c r="J35" s="19">
        <f t="shared" si="12"/>
        <v>4590</v>
      </c>
      <c r="K35" s="20">
        <f t="shared" si="10"/>
        <v>1.946303562464853E-3</v>
      </c>
      <c r="L35" s="23"/>
    </row>
    <row r="36" spans="2:12" ht="29.25" customHeight="1" x14ac:dyDescent="0.25">
      <c r="B36" s="29" t="s">
        <v>37</v>
      </c>
      <c r="C36" s="315" t="s">
        <v>164</v>
      </c>
      <c r="D36" s="315">
        <v>173040</v>
      </c>
      <c r="E36" s="15" t="s">
        <v>167</v>
      </c>
      <c r="F36" s="30" t="s">
        <v>166</v>
      </c>
      <c r="G36" s="272">
        <f>'MEMÓRIA DE CALCULO'!G54</f>
        <v>10.8</v>
      </c>
      <c r="H36" s="268">
        <v>3748.59</v>
      </c>
      <c r="I36" s="19">
        <f t="shared" si="11"/>
        <v>4553.79</v>
      </c>
      <c r="J36" s="19">
        <f t="shared" si="12"/>
        <v>49180.93</v>
      </c>
      <c r="K36" s="20">
        <f t="shared" si="10"/>
        <v>2.0854252563035854E-2</v>
      </c>
      <c r="L36" s="23"/>
    </row>
    <row r="37" spans="2:12" ht="42.75" x14ac:dyDescent="0.25">
      <c r="B37" s="29" t="s">
        <v>174</v>
      </c>
      <c r="C37" s="132" t="s">
        <v>14</v>
      </c>
      <c r="D37" s="132">
        <v>95995</v>
      </c>
      <c r="E37" s="15" t="s">
        <v>168</v>
      </c>
      <c r="F37" s="30" t="s">
        <v>160</v>
      </c>
      <c r="G37" s="267">
        <f>'MEMÓRIA DE CALCULO'!G56</f>
        <v>540</v>
      </c>
      <c r="H37" s="268">
        <v>1482.07</v>
      </c>
      <c r="I37" s="19">
        <f t="shared" si="11"/>
        <v>1800.42</v>
      </c>
      <c r="J37" s="19">
        <f t="shared" si="12"/>
        <v>972226.8</v>
      </c>
      <c r="K37" s="20">
        <f t="shared" si="10"/>
        <v>0.41225457175682012</v>
      </c>
      <c r="L37" s="23"/>
    </row>
    <row r="38" spans="2:12" ht="42.75" x14ac:dyDescent="0.25">
      <c r="B38" s="29" t="s">
        <v>175</v>
      </c>
      <c r="C38" s="132" t="s">
        <v>14</v>
      </c>
      <c r="D38" s="132">
        <v>93590</v>
      </c>
      <c r="E38" s="15" t="s">
        <v>162</v>
      </c>
      <c r="F38" s="30" t="s">
        <v>156</v>
      </c>
      <c r="G38" s="267">
        <f>'MEMÓRIA DE CALCULO'!G58</f>
        <v>19440</v>
      </c>
      <c r="H38" s="268">
        <v>0.97</v>
      </c>
      <c r="I38" s="19">
        <f t="shared" si="11"/>
        <v>1.18</v>
      </c>
      <c r="J38" s="19">
        <f t="shared" si="12"/>
        <v>22939.200000000001</v>
      </c>
      <c r="K38" s="20">
        <f t="shared" si="10"/>
        <v>9.7269382745302311E-3</v>
      </c>
      <c r="L38" s="23"/>
    </row>
    <row r="39" spans="2:12" x14ac:dyDescent="0.25">
      <c r="B39" s="29"/>
      <c r="C39" s="132"/>
      <c r="D39" s="132"/>
      <c r="E39" s="15"/>
      <c r="F39" s="30"/>
      <c r="G39" s="133"/>
      <c r="H39" s="18"/>
      <c r="I39" s="134"/>
      <c r="J39" s="134"/>
      <c r="K39" s="135"/>
      <c r="L39" s="23"/>
    </row>
    <row r="40" spans="2:12" ht="15.75" customHeight="1" x14ac:dyDescent="0.25">
      <c r="B40" s="8">
        <v>5</v>
      </c>
      <c r="C40" s="31"/>
      <c r="D40" s="31"/>
      <c r="E40" s="11" t="s">
        <v>176</v>
      </c>
      <c r="F40" s="11"/>
      <c r="G40" s="31"/>
      <c r="H40" s="31"/>
      <c r="I40" s="24"/>
      <c r="J40" s="11">
        <f>ROUND(SUM(J41:J44),2)</f>
        <v>63329.37</v>
      </c>
      <c r="K40" s="12">
        <f t="shared" ref="K40:K43" si="13">J40/$J$72</f>
        <v>2.6853633646983614E-2</v>
      </c>
    </row>
    <row r="41" spans="2:12" ht="57" x14ac:dyDescent="0.25">
      <c r="B41" s="29" t="s">
        <v>38</v>
      </c>
      <c r="C41" s="132" t="s">
        <v>14</v>
      </c>
      <c r="D41" s="132">
        <v>102512</v>
      </c>
      <c r="E41" s="15" t="s">
        <v>177</v>
      </c>
      <c r="F41" s="30" t="s">
        <v>39</v>
      </c>
      <c r="G41" s="272">
        <f>'MEMÓRIA DE CALCULO'!G60</f>
        <v>8070</v>
      </c>
      <c r="H41" s="268">
        <v>5.97</v>
      </c>
      <c r="I41" s="19">
        <f t="shared" ref="I41:I43" si="14">ROUND(H41+(H41*$G$8),2)</f>
        <v>7.25</v>
      </c>
      <c r="J41" s="19">
        <f t="shared" ref="J41:J43" si="15">ROUND(G41*I41,2)</f>
        <v>58507.5</v>
      </c>
      <c r="K41" s="20">
        <f t="shared" si="13"/>
        <v>2.4809009952268493E-2</v>
      </c>
    </row>
    <row r="42" spans="2:12" ht="42.75" x14ac:dyDescent="0.25">
      <c r="B42" s="29" t="s">
        <v>180</v>
      </c>
      <c r="C42" s="132" t="s">
        <v>14</v>
      </c>
      <c r="D42" s="132">
        <v>103695</v>
      </c>
      <c r="E42" s="15" t="s">
        <v>178</v>
      </c>
      <c r="F42" s="30" t="s">
        <v>179</v>
      </c>
      <c r="G42" s="272">
        <f>'MEMÓRIA DE CALCULO'!G61</f>
        <v>21</v>
      </c>
      <c r="H42" s="268">
        <v>103.09</v>
      </c>
      <c r="I42" s="19">
        <f t="shared" si="14"/>
        <v>125.23</v>
      </c>
      <c r="J42" s="19">
        <f t="shared" si="15"/>
        <v>2629.83</v>
      </c>
      <c r="K42" s="20">
        <f t="shared" si="13"/>
        <v>1.1151301737858266E-3</v>
      </c>
    </row>
    <row r="43" spans="2:12" ht="42.75" x14ac:dyDescent="0.25">
      <c r="B43" s="29" t="s">
        <v>181</v>
      </c>
      <c r="C43" s="315" t="s">
        <v>30</v>
      </c>
      <c r="D43" s="16">
        <v>5213416</v>
      </c>
      <c r="E43" s="15" t="s">
        <v>182</v>
      </c>
      <c r="F43" s="30" t="s">
        <v>158</v>
      </c>
      <c r="G43" s="272">
        <f>'MEMÓRIA DE CALCULO'!G67</f>
        <v>4.5</v>
      </c>
      <c r="H43" s="268">
        <v>400.99</v>
      </c>
      <c r="I43" s="19">
        <f t="shared" si="14"/>
        <v>487.12</v>
      </c>
      <c r="J43" s="19">
        <f t="shared" si="15"/>
        <v>2192.04</v>
      </c>
      <c r="K43" s="20">
        <f t="shared" si="13"/>
        <v>9.2949352092929329E-4</v>
      </c>
      <c r="L43" s="136"/>
    </row>
    <row r="44" spans="2:12" x14ac:dyDescent="0.25">
      <c r="B44" s="29"/>
      <c r="C44" s="132"/>
      <c r="D44" s="132"/>
      <c r="E44" s="15"/>
      <c r="F44" s="30"/>
      <c r="G44" s="133"/>
      <c r="H44" s="18"/>
      <c r="I44" s="134"/>
      <c r="J44" s="134"/>
      <c r="K44" s="135"/>
    </row>
    <row r="45" spans="2:12" x14ac:dyDescent="0.25">
      <c r="B45" s="316" t="s">
        <v>183</v>
      </c>
      <c r="C45" s="317"/>
      <c r="D45" s="317"/>
      <c r="E45" s="317"/>
      <c r="F45" s="317"/>
      <c r="G45" s="317"/>
      <c r="H45" s="317"/>
      <c r="I45" s="317"/>
      <c r="J45" s="317"/>
      <c r="K45" s="318"/>
    </row>
    <row r="46" spans="2:12" ht="15.75" customHeight="1" x14ac:dyDescent="0.25">
      <c r="B46" s="8">
        <v>6</v>
      </c>
      <c r="C46" s="27"/>
      <c r="D46" s="27"/>
      <c r="E46" s="10" t="s">
        <v>188</v>
      </c>
      <c r="F46" s="9"/>
      <c r="G46" s="28"/>
      <c r="H46" s="9"/>
      <c r="I46" s="24"/>
      <c r="J46" s="11">
        <f>ROUND(SUM(J47:J54),2)</f>
        <v>173073</v>
      </c>
      <c r="K46" s="12">
        <f t="shared" ref="K46:K53" si="16">J46/$J$72</f>
        <v>7.3388365243241729E-2</v>
      </c>
    </row>
    <row r="47" spans="2:12" ht="42.75" x14ac:dyDescent="0.25">
      <c r="B47" s="29" t="s">
        <v>190</v>
      </c>
      <c r="C47" s="132" t="s">
        <v>14</v>
      </c>
      <c r="D47" s="132">
        <v>102315</v>
      </c>
      <c r="E47" s="15" t="s">
        <v>184</v>
      </c>
      <c r="F47" s="30" t="s">
        <v>160</v>
      </c>
      <c r="G47" s="267">
        <f>'MEMÓRIA DE CALCULO'!G70</f>
        <v>1860</v>
      </c>
      <c r="H47" s="268">
        <v>8.2899999999999991</v>
      </c>
      <c r="I47" s="19">
        <f t="shared" ref="I47:I53" si="17">ROUND(H47+(H47*$G$8),2)</f>
        <v>10.07</v>
      </c>
      <c r="J47" s="19">
        <f t="shared" ref="J47:J53" si="18">ROUND(G47*I47,2)</f>
        <v>18730.2</v>
      </c>
      <c r="K47" s="20">
        <f t="shared" si="16"/>
        <v>7.9421906286882768E-3</v>
      </c>
      <c r="L47" s="23"/>
    </row>
    <row r="48" spans="2:12" ht="42.75" x14ac:dyDescent="0.25">
      <c r="B48" s="29" t="s">
        <v>191</v>
      </c>
      <c r="C48" s="132" t="s">
        <v>14</v>
      </c>
      <c r="D48" s="132">
        <v>93589</v>
      </c>
      <c r="E48" s="15" t="s">
        <v>185</v>
      </c>
      <c r="F48" s="30" t="s">
        <v>156</v>
      </c>
      <c r="G48" s="267">
        <f>'MEMÓRIA DE CALCULO'!G72</f>
        <v>9300</v>
      </c>
      <c r="H48" s="268">
        <v>2.69</v>
      </c>
      <c r="I48" s="19">
        <f t="shared" si="17"/>
        <v>3.27</v>
      </c>
      <c r="J48" s="19">
        <f t="shared" si="18"/>
        <v>30411</v>
      </c>
      <c r="K48" s="20">
        <f t="shared" si="16"/>
        <v>1.2895215171703408E-2</v>
      </c>
      <c r="L48" s="23"/>
    </row>
    <row r="49" spans="2:12" ht="42.75" x14ac:dyDescent="0.25">
      <c r="B49" s="29" t="s">
        <v>192</v>
      </c>
      <c r="C49" s="132" t="s">
        <v>14</v>
      </c>
      <c r="D49" s="132">
        <v>102283</v>
      </c>
      <c r="E49" s="15" t="s">
        <v>186</v>
      </c>
      <c r="F49" s="30" t="s">
        <v>160</v>
      </c>
      <c r="G49" s="267">
        <f>'MEMÓRIA DE CALCULO'!G77</f>
        <v>432</v>
      </c>
      <c r="H49" s="268">
        <v>13.36</v>
      </c>
      <c r="I49" s="19">
        <f t="shared" si="17"/>
        <v>16.23</v>
      </c>
      <c r="J49" s="19">
        <f t="shared" si="18"/>
        <v>7011.36</v>
      </c>
      <c r="K49" s="20">
        <f t="shared" si="16"/>
        <v>2.9730359358874883E-3</v>
      </c>
      <c r="L49" s="23"/>
    </row>
    <row r="50" spans="2:12" ht="42.75" x14ac:dyDescent="0.25">
      <c r="B50" s="29" t="s">
        <v>193</v>
      </c>
      <c r="C50" s="132" t="s">
        <v>14</v>
      </c>
      <c r="D50" s="132">
        <v>93589</v>
      </c>
      <c r="E50" s="15" t="s">
        <v>185</v>
      </c>
      <c r="F50" s="30" t="s">
        <v>156</v>
      </c>
      <c r="G50" s="267">
        <f>'MEMÓRIA DE CALCULO'!G79</f>
        <v>2160</v>
      </c>
      <c r="H50" s="268">
        <v>2.69</v>
      </c>
      <c r="I50" s="19">
        <f t="shared" si="17"/>
        <v>3.27</v>
      </c>
      <c r="J50" s="19">
        <f t="shared" si="18"/>
        <v>7063.2</v>
      </c>
      <c r="K50" s="20">
        <f t="shared" si="16"/>
        <v>2.9950177172988562E-3</v>
      </c>
      <c r="L50" s="23"/>
    </row>
    <row r="51" spans="2:12" x14ac:dyDescent="0.25">
      <c r="B51" s="29" t="s">
        <v>194</v>
      </c>
      <c r="C51" s="16" t="s">
        <v>164</v>
      </c>
      <c r="D51" s="16">
        <v>516200</v>
      </c>
      <c r="E51" s="15" t="s">
        <v>187</v>
      </c>
      <c r="F51" s="30" t="s">
        <v>160</v>
      </c>
      <c r="G51" s="272">
        <f>'MEMÓRIA DE CALCULO'!G84</f>
        <v>432</v>
      </c>
      <c r="H51" s="268">
        <v>114.29</v>
      </c>
      <c r="I51" s="19">
        <f t="shared" si="17"/>
        <v>138.84</v>
      </c>
      <c r="J51" s="19">
        <f t="shared" si="18"/>
        <v>59978.879999999997</v>
      </c>
      <c r="K51" s="20">
        <f t="shared" si="16"/>
        <v>2.5432921092952487E-2</v>
      </c>
      <c r="L51" s="23"/>
    </row>
    <row r="52" spans="2:12" ht="42.75" x14ac:dyDescent="0.25">
      <c r="B52" s="29" t="s">
        <v>195</v>
      </c>
      <c r="C52" s="132" t="s">
        <v>14</v>
      </c>
      <c r="D52" s="132">
        <v>93590</v>
      </c>
      <c r="E52" s="15" t="s">
        <v>162</v>
      </c>
      <c r="F52" s="30" t="s">
        <v>156</v>
      </c>
      <c r="G52" s="267">
        <f>'MEMÓRIA DE CALCULO'!G86</f>
        <v>15552</v>
      </c>
      <c r="H52" s="268">
        <v>0.97</v>
      </c>
      <c r="I52" s="19">
        <f t="shared" si="17"/>
        <v>1.18</v>
      </c>
      <c r="J52" s="19">
        <f t="shared" si="18"/>
        <v>18351.36</v>
      </c>
      <c r="K52" s="20">
        <f t="shared" si="16"/>
        <v>7.7815506196241844E-3</v>
      </c>
      <c r="L52" s="23"/>
    </row>
    <row r="53" spans="2:12" ht="42.75" x14ac:dyDescent="0.25">
      <c r="B53" s="29" t="s">
        <v>196</v>
      </c>
      <c r="C53" s="132" t="s">
        <v>14</v>
      </c>
      <c r="D53" s="132">
        <v>100576</v>
      </c>
      <c r="E53" s="15" t="s">
        <v>157</v>
      </c>
      <c r="F53" s="30" t="s">
        <v>158</v>
      </c>
      <c r="G53" s="267">
        <f>'MEMÓRIA DE CALCULO'!G88</f>
        <v>9300</v>
      </c>
      <c r="H53" s="268">
        <v>2.79</v>
      </c>
      <c r="I53" s="19">
        <f t="shared" si="17"/>
        <v>3.39</v>
      </c>
      <c r="J53" s="19">
        <f t="shared" si="18"/>
        <v>31527</v>
      </c>
      <c r="K53" s="20">
        <f t="shared" si="16"/>
        <v>1.3368434077087019E-2</v>
      </c>
      <c r="L53" s="23"/>
    </row>
    <row r="54" spans="2:12" ht="15.75" customHeight="1" x14ac:dyDescent="0.25">
      <c r="B54" s="29"/>
      <c r="C54" s="132"/>
      <c r="D54" s="132"/>
      <c r="E54" s="15"/>
      <c r="F54" s="30"/>
      <c r="G54" s="270"/>
      <c r="H54" s="268"/>
      <c r="I54" s="134"/>
      <c r="J54" s="134"/>
      <c r="K54" s="135"/>
      <c r="L54" s="23"/>
    </row>
    <row r="55" spans="2:12" ht="15.75" customHeight="1" x14ac:dyDescent="0.25">
      <c r="B55" s="8">
        <v>7</v>
      </c>
      <c r="C55" s="31"/>
      <c r="D55" s="31"/>
      <c r="E55" s="11" t="s">
        <v>189</v>
      </c>
      <c r="F55" s="11"/>
      <c r="G55" s="271"/>
      <c r="H55" s="271"/>
      <c r="I55" s="24"/>
      <c r="J55" s="11">
        <f>ROUND(SUM(J56:J66),2)</f>
        <v>1147582.96</v>
      </c>
      <c r="K55" s="12">
        <f t="shared" ref="K55:K65" si="19">J55/$J$72</f>
        <v>0.48661106825097189</v>
      </c>
    </row>
    <row r="56" spans="2:12" ht="42.75" x14ac:dyDescent="0.25">
      <c r="B56" s="29" t="s">
        <v>197</v>
      </c>
      <c r="C56" s="132" t="s">
        <v>14</v>
      </c>
      <c r="D56" s="132">
        <v>96400</v>
      </c>
      <c r="E56" s="15" t="s">
        <v>159</v>
      </c>
      <c r="F56" s="30" t="s">
        <v>160</v>
      </c>
      <c r="G56" s="267">
        <f>'MEMÓRIA DE CALCULO'!G90</f>
        <v>1395</v>
      </c>
      <c r="H56" s="268">
        <v>111.46</v>
      </c>
      <c r="I56" s="19">
        <f t="shared" ref="I56:I65" si="20">ROUND(H56+(H56*$G$8),2)</f>
        <v>135.4</v>
      </c>
      <c r="J56" s="19">
        <f t="shared" ref="J56:J65" si="21">ROUND(G56*I56,2)</f>
        <v>188883</v>
      </c>
      <c r="K56" s="20">
        <f t="shared" si="19"/>
        <v>8.0092299736176223E-2</v>
      </c>
    </row>
    <row r="57" spans="2:12" ht="42.75" x14ac:dyDescent="0.25">
      <c r="B57" s="29" t="s">
        <v>198</v>
      </c>
      <c r="C57" s="132" t="s">
        <v>14</v>
      </c>
      <c r="D57" s="132">
        <v>93590</v>
      </c>
      <c r="E57" s="15" t="s">
        <v>162</v>
      </c>
      <c r="F57" s="30" t="s">
        <v>156</v>
      </c>
      <c r="G57" s="267">
        <f>'MEMÓRIA DE CALCULO'!G92</f>
        <v>50220</v>
      </c>
      <c r="H57" s="268">
        <v>0.97</v>
      </c>
      <c r="I57" s="19">
        <f t="shared" si="20"/>
        <v>1.18</v>
      </c>
      <c r="J57" s="19">
        <f t="shared" si="21"/>
        <v>59259.6</v>
      </c>
      <c r="K57" s="20">
        <f t="shared" si="19"/>
        <v>2.5127923875869762E-2</v>
      </c>
      <c r="L57" s="23"/>
    </row>
    <row r="58" spans="2:12" ht="42.75" x14ac:dyDescent="0.25">
      <c r="B58" s="29" t="s">
        <v>199</v>
      </c>
      <c r="C58" s="132" t="s">
        <v>14</v>
      </c>
      <c r="D58" s="132">
        <v>96396</v>
      </c>
      <c r="E58" s="15" t="s">
        <v>163</v>
      </c>
      <c r="F58" s="30" t="s">
        <v>160</v>
      </c>
      <c r="G58" s="267">
        <f>'MEMÓRIA DE CALCULO'!G94</f>
        <v>1116</v>
      </c>
      <c r="H58" s="268">
        <v>122.2</v>
      </c>
      <c r="I58" s="19">
        <f t="shared" si="20"/>
        <v>148.44999999999999</v>
      </c>
      <c r="J58" s="19">
        <f t="shared" si="21"/>
        <v>165670.20000000001</v>
      </c>
      <c r="K58" s="20">
        <f t="shared" si="19"/>
        <v>7.0249346504197105E-2</v>
      </c>
      <c r="L58" s="23"/>
    </row>
    <row r="59" spans="2:12" ht="42.75" x14ac:dyDescent="0.25">
      <c r="B59" s="29" t="s">
        <v>200</v>
      </c>
      <c r="C59" s="132" t="s">
        <v>14</v>
      </c>
      <c r="D59" s="132" t="s">
        <v>161</v>
      </c>
      <c r="E59" s="15" t="s">
        <v>162</v>
      </c>
      <c r="F59" s="30" t="s">
        <v>156</v>
      </c>
      <c r="G59" s="267">
        <f>'MEMÓRIA DE CALCULO'!G96</f>
        <v>40176</v>
      </c>
      <c r="H59" s="268">
        <v>0.97</v>
      </c>
      <c r="I59" s="19">
        <f t="shared" si="20"/>
        <v>1.18</v>
      </c>
      <c r="J59" s="19">
        <f t="shared" si="21"/>
        <v>47407.68</v>
      </c>
      <c r="K59" s="20">
        <f t="shared" si="19"/>
        <v>2.010233910069581E-2</v>
      </c>
      <c r="L59" s="23"/>
    </row>
    <row r="60" spans="2:12" x14ac:dyDescent="0.25">
      <c r="B60" s="29" t="s">
        <v>201</v>
      </c>
      <c r="C60" s="315" t="s">
        <v>30</v>
      </c>
      <c r="D60" s="315">
        <v>4011351</v>
      </c>
      <c r="E60" s="15" t="s">
        <v>169</v>
      </c>
      <c r="F60" s="30" t="s">
        <v>158</v>
      </c>
      <c r="G60" s="272">
        <f>'MEMÓRIA DE CALCULO'!G98</f>
        <v>9300</v>
      </c>
      <c r="H60" s="268">
        <v>0.38</v>
      </c>
      <c r="I60" s="19">
        <f t="shared" si="20"/>
        <v>0.46</v>
      </c>
      <c r="J60" s="19">
        <f t="shared" si="21"/>
        <v>4278</v>
      </c>
      <c r="K60" s="20">
        <f t="shared" si="19"/>
        <v>1.81400580397051E-3</v>
      </c>
      <c r="L60" s="23"/>
    </row>
    <row r="61" spans="2:12" ht="15.75" customHeight="1" x14ac:dyDescent="0.25">
      <c r="B61" s="29" t="s">
        <v>202</v>
      </c>
      <c r="C61" s="315" t="s">
        <v>164</v>
      </c>
      <c r="D61" s="315">
        <v>170300</v>
      </c>
      <c r="E61" s="15" t="s">
        <v>165</v>
      </c>
      <c r="F61" s="30" t="s">
        <v>166</v>
      </c>
      <c r="G61" s="272">
        <f>'MEMÓRIA DE CALCULO'!G100</f>
        <v>11.16</v>
      </c>
      <c r="H61" s="268">
        <v>5894.81</v>
      </c>
      <c r="I61" s="19">
        <f t="shared" si="20"/>
        <v>7161.02</v>
      </c>
      <c r="J61" s="19">
        <f t="shared" si="21"/>
        <v>79916.98</v>
      </c>
      <c r="K61" s="20">
        <f t="shared" si="19"/>
        <v>3.3887299101401397E-2</v>
      </c>
      <c r="L61" s="23"/>
    </row>
    <row r="62" spans="2:12" ht="15.75" customHeight="1" x14ac:dyDescent="0.25">
      <c r="B62" s="29" t="s">
        <v>203</v>
      </c>
      <c r="C62" s="315" t="s">
        <v>30</v>
      </c>
      <c r="D62" s="315">
        <v>4011353</v>
      </c>
      <c r="E62" s="15" t="s">
        <v>170</v>
      </c>
      <c r="F62" s="30" t="s">
        <v>158</v>
      </c>
      <c r="G62" s="272">
        <f>'MEMÓRIA DE CALCULO'!G102</f>
        <v>7750</v>
      </c>
      <c r="H62" s="268">
        <v>0.28000000000000003</v>
      </c>
      <c r="I62" s="19">
        <f t="shared" si="20"/>
        <v>0.34</v>
      </c>
      <c r="J62" s="19">
        <f t="shared" si="21"/>
        <v>2635</v>
      </c>
      <c r="K62" s="20">
        <f t="shared" si="19"/>
        <v>1.1173224154890824E-3</v>
      </c>
      <c r="L62" s="23"/>
    </row>
    <row r="63" spans="2:12" ht="15.75" customHeight="1" x14ac:dyDescent="0.25">
      <c r="B63" s="29" t="s">
        <v>204</v>
      </c>
      <c r="C63" s="315" t="s">
        <v>164</v>
      </c>
      <c r="D63" s="315">
        <v>173040</v>
      </c>
      <c r="E63" s="15" t="s">
        <v>167</v>
      </c>
      <c r="F63" s="30" t="s">
        <v>166</v>
      </c>
      <c r="G63" s="272">
        <f>'MEMÓRIA DE CALCULO'!G104</f>
        <v>6.2</v>
      </c>
      <c r="H63" s="268">
        <v>3748.59</v>
      </c>
      <c r="I63" s="19">
        <f t="shared" si="20"/>
        <v>4553.79</v>
      </c>
      <c r="J63" s="19">
        <f t="shared" si="21"/>
        <v>28233.5</v>
      </c>
      <c r="K63" s="20">
        <f t="shared" si="19"/>
        <v>1.1971887065544973E-2</v>
      </c>
      <c r="L63" s="23"/>
    </row>
    <row r="64" spans="2:12" ht="42.75" x14ac:dyDescent="0.25">
      <c r="B64" s="29" t="s">
        <v>205</v>
      </c>
      <c r="C64" s="132" t="s">
        <v>14</v>
      </c>
      <c r="D64" s="132">
        <v>95995</v>
      </c>
      <c r="E64" s="15" t="s">
        <v>168</v>
      </c>
      <c r="F64" s="30" t="s">
        <v>160</v>
      </c>
      <c r="G64" s="267">
        <f>'MEMÓRIA DE CALCULO'!G106</f>
        <v>310</v>
      </c>
      <c r="H64" s="268">
        <v>1482.07</v>
      </c>
      <c r="I64" s="19">
        <f t="shared" si="20"/>
        <v>1800.42</v>
      </c>
      <c r="J64" s="19">
        <f t="shared" si="21"/>
        <v>558130.19999999995</v>
      </c>
      <c r="K64" s="20">
        <f t="shared" si="19"/>
        <v>0.2366646615641004</v>
      </c>
      <c r="L64" s="23"/>
    </row>
    <row r="65" spans="2:12" ht="42.75" x14ac:dyDescent="0.25">
      <c r="B65" s="29" t="s">
        <v>206</v>
      </c>
      <c r="C65" s="132" t="s">
        <v>14</v>
      </c>
      <c r="D65" s="132">
        <v>93590</v>
      </c>
      <c r="E65" s="15" t="s">
        <v>162</v>
      </c>
      <c r="F65" s="30" t="s">
        <v>156</v>
      </c>
      <c r="G65" s="267">
        <f>'MEMÓRIA DE CALCULO'!G108</f>
        <v>11160</v>
      </c>
      <c r="H65" s="268">
        <v>0.97</v>
      </c>
      <c r="I65" s="19">
        <f t="shared" si="20"/>
        <v>1.18</v>
      </c>
      <c r="J65" s="19">
        <f t="shared" si="21"/>
        <v>13168.8</v>
      </c>
      <c r="K65" s="20">
        <f t="shared" si="19"/>
        <v>5.5839830835266134E-3</v>
      </c>
      <c r="L65" s="23"/>
    </row>
    <row r="66" spans="2:12" ht="15.75" customHeight="1" x14ac:dyDescent="0.25">
      <c r="B66" s="29"/>
      <c r="C66" s="132"/>
      <c r="D66" s="132"/>
      <c r="E66" s="15"/>
      <c r="F66" s="30"/>
      <c r="G66" s="270"/>
      <c r="H66" s="268"/>
      <c r="I66" s="134"/>
      <c r="J66" s="134"/>
      <c r="K66" s="135"/>
      <c r="L66" s="23"/>
    </row>
    <row r="67" spans="2:12" ht="15.75" customHeight="1" x14ac:dyDescent="0.25">
      <c r="B67" s="8">
        <v>8</v>
      </c>
      <c r="C67" s="31"/>
      <c r="D67" s="31"/>
      <c r="E67" s="11" t="s">
        <v>176</v>
      </c>
      <c r="F67" s="11"/>
      <c r="G67" s="271"/>
      <c r="H67" s="271"/>
      <c r="I67" s="24"/>
      <c r="J67" s="11">
        <f>ROUND(SUM(J68:J71),2)</f>
        <v>36331.449999999997</v>
      </c>
      <c r="K67" s="12">
        <f t="shared" ref="K67:K70" si="22">J67/$J$72</f>
        <v>1.5405671146952871E-2</v>
      </c>
    </row>
    <row r="68" spans="2:12" ht="57" x14ac:dyDescent="0.25">
      <c r="B68" s="29" t="s">
        <v>207</v>
      </c>
      <c r="C68" s="132" t="s">
        <v>14</v>
      </c>
      <c r="D68" s="132">
        <v>102512</v>
      </c>
      <c r="E68" s="15" t="s">
        <v>177</v>
      </c>
      <c r="F68" s="30" t="s">
        <v>39</v>
      </c>
      <c r="G68" s="267">
        <f>'MEMÓRIA DE CALCULO'!G110</f>
        <v>4638</v>
      </c>
      <c r="H68" s="268">
        <v>5.97</v>
      </c>
      <c r="I68" s="19">
        <f t="shared" ref="I68:I70" si="23">ROUND(H68+(H68*$G$8),2)</f>
        <v>7.25</v>
      </c>
      <c r="J68" s="19">
        <f t="shared" ref="J68:J70" si="24">ROUND(G68*I68,2)</f>
        <v>33625.5</v>
      </c>
      <c r="K68" s="20">
        <f t="shared" si="22"/>
        <v>1.4258263712344644E-2</v>
      </c>
    </row>
    <row r="69" spans="2:12" ht="42.75" x14ac:dyDescent="0.25">
      <c r="B69" s="29" t="s">
        <v>208</v>
      </c>
      <c r="C69" s="132" t="s">
        <v>14</v>
      </c>
      <c r="D69" s="132">
        <v>103695</v>
      </c>
      <c r="E69" s="15" t="s">
        <v>178</v>
      </c>
      <c r="F69" s="30" t="s">
        <v>179</v>
      </c>
      <c r="G69" s="267">
        <f>'MEMÓRIA DE CALCULO'!G111</f>
        <v>12</v>
      </c>
      <c r="H69" s="268">
        <v>103.09</v>
      </c>
      <c r="I69" s="19">
        <f t="shared" si="23"/>
        <v>125.23</v>
      </c>
      <c r="J69" s="19">
        <f t="shared" si="24"/>
        <v>1502.76</v>
      </c>
      <c r="K69" s="20">
        <f t="shared" si="22"/>
        <v>6.3721724216332957E-4</v>
      </c>
    </row>
    <row r="70" spans="2:12" ht="42.75" x14ac:dyDescent="0.25">
      <c r="B70" s="29" t="s">
        <v>209</v>
      </c>
      <c r="C70" s="315" t="s">
        <v>30</v>
      </c>
      <c r="D70" s="16">
        <v>5213416</v>
      </c>
      <c r="E70" s="15" t="s">
        <v>182</v>
      </c>
      <c r="F70" s="30" t="s">
        <v>158</v>
      </c>
      <c r="G70" s="272">
        <f>'MEMÓRIA DE CALCULO'!G117</f>
        <v>2.4700000000000002</v>
      </c>
      <c r="H70" s="268">
        <v>400.99</v>
      </c>
      <c r="I70" s="19">
        <f t="shared" si="23"/>
        <v>487.12</v>
      </c>
      <c r="J70" s="19">
        <f t="shared" si="24"/>
        <v>1203.19</v>
      </c>
      <c r="K70" s="20">
        <f t="shared" si="22"/>
        <v>5.1019019244489909E-4</v>
      </c>
    </row>
    <row r="71" spans="2:12" ht="15.75" customHeight="1" x14ac:dyDescent="0.25">
      <c r="B71" s="29"/>
      <c r="C71" s="132"/>
      <c r="D71" s="132"/>
      <c r="E71" s="15"/>
      <c r="F71" s="30"/>
      <c r="G71" s="133"/>
      <c r="H71" s="18"/>
      <c r="I71" s="134"/>
      <c r="J71" s="134"/>
      <c r="K71" s="137"/>
    </row>
    <row r="72" spans="2:12" ht="15.75" customHeight="1" x14ac:dyDescent="0.25">
      <c r="B72" s="319" t="s">
        <v>40</v>
      </c>
      <c r="C72" s="317"/>
      <c r="D72" s="317"/>
      <c r="E72" s="317"/>
      <c r="F72" s="317"/>
      <c r="G72" s="317"/>
      <c r="H72" s="317"/>
      <c r="I72" s="32"/>
      <c r="J72" s="32">
        <f>ROUND(J74/(1+$G$8),2)</f>
        <v>2358316.6</v>
      </c>
      <c r="K72" s="320"/>
    </row>
    <row r="73" spans="2:12" ht="15.75" customHeight="1" x14ac:dyDescent="0.25">
      <c r="B73" s="319" t="s">
        <v>41</v>
      </c>
      <c r="C73" s="317"/>
      <c r="D73" s="317"/>
      <c r="E73" s="317"/>
      <c r="F73" s="317"/>
      <c r="G73" s="317"/>
      <c r="H73" s="317"/>
      <c r="I73" s="269">
        <f>$G$8</f>
        <v>0.21479999999999999</v>
      </c>
      <c r="J73" s="32">
        <f>ROUND(J72*$G$8,2)</f>
        <v>506566.41</v>
      </c>
      <c r="K73" s="321"/>
    </row>
    <row r="74" spans="2:12" ht="15.75" customHeight="1" x14ac:dyDescent="0.25">
      <c r="B74" s="323" t="s">
        <v>42</v>
      </c>
      <c r="C74" s="324"/>
      <c r="D74" s="324"/>
      <c r="E74" s="324"/>
      <c r="F74" s="324"/>
      <c r="G74" s="324"/>
      <c r="H74" s="324"/>
      <c r="I74" s="34"/>
      <c r="J74" s="34">
        <f>J67+J55+J46+J40+J33+J18+J14+J10</f>
        <v>2864883</v>
      </c>
      <c r="K74" s="322"/>
    </row>
    <row r="75" spans="2:12" ht="15.75" customHeight="1" x14ac:dyDescent="0.25"/>
    <row r="76" spans="2:12" ht="15.75" customHeight="1" x14ac:dyDescent="0.25"/>
    <row r="77" spans="2:12" ht="15.75" customHeight="1" x14ac:dyDescent="0.25"/>
    <row r="78" spans="2:12" ht="15.75" customHeight="1" x14ac:dyDescent="0.25"/>
    <row r="79" spans="2:12" ht="15.75" customHeight="1" x14ac:dyDescent="0.25"/>
    <row r="80" spans="2:12" ht="15.75" customHeight="1" x14ac:dyDescent="0.25"/>
    <row r="81" spans="7:7" ht="15.75" customHeight="1" x14ac:dyDescent="0.25"/>
    <row r="82" spans="7:7" ht="15.75" customHeight="1" x14ac:dyDescent="0.25"/>
    <row r="83" spans="7:7" ht="15.75" customHeight="1" x14ac:dyDescent="0.25"/>
    <row r="84" spans="7:7" ht="15.75" customHeight="1" x14ac:dyDescent="0.25"/>
    <row r="85" spans="7:7" ht="15.75" customHeight="1" x14ac:dyDescent="0.25"/>
    <row r="86" spans="7:7" ht="15.75" customHeight="1" x14ac:dyDescent="0.25"/>
    <row r="87" spans="7:7" ht="15.75" customHeight="1" x14ac:dyDescent="0.25">
      <c r="G87" s="303"/>
    </row>
    <row r="88" spans="7:7" ht="15.75" customHeight="1" x14ac:dyDescent="0.25">
      <c r="G88" s="303"/>
    </row>
    <row r="89" spans="7:7" ht="15.75" customHeight="1" x14ac:dyDescent="0.25"/>
    <row r="90" spans="7:7" ht="15.75" customHeight="1" x14ac:dyDescent="0.25"/>
    <row r="91" spans="7:7" ht="15.75" customHeight="1" x14ac:dyDescent="0.25"/>
    <row r="92" spans="7:7" ht="15.75" customHeight="1" x14ac:dyDescent="0.25"/>
    <row r="93" spans="7:7" ht="15.75" customHeight="1" x14ac:dyDescent="0.25"/>
    <row r="94" spans="7:7" ht="15.75" customHeight="1" x14ac:dyDescent="0.25"/>
    <row r="95" spans="7:7" ht="15.75" customHeight="1" x14ac:dyDescent="0.25"/>
    <row r="96" spans="7:7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</sheetData>
  <mergeCells count="13">
    <mergeCell ref="B2:K2"/>
    <mergeCell ref="B4:E4"/>
    <mergeCell ref="B5:E5"/>
    <mergeCell ref="B6:E6"/>
    <mergeCell ref="B8:E8"/>
    <mergeCell ref="H3:K8"/>
    <mergeCell ref="B7:E7"/>
    <mergeCell ref="B17:K17"/>
    <mergeCell ref="B45:K45"/>
    <mergeCell ref="B72:H72"/>
    <mergeCell ref="K72:K74"/>
    <mergeCell ref="B73:H73"/>
    <mergeCell ref="B74:H74"/>
  </mergeCells>
  <phoneticPr fontId="32" type="noConversion"/>
  <pageMargins left="0.51181102362204722" right="0.51181102362204722" top="0.78740157480314965" bottom="0.78740157480314965" header="0" footer="0"/>
  <pageSetup paperSize="9" scale="68" orientation="landscape" r:id="rId1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082"/>
  <sheetViews>
    <sheetView view="pageBreakPreview" zoomScale="106" zoomScaleNormal="100" zoomScaleSheetLayoutView="106" workbookViewId="0">
      <selection activeCell="B8" sqref="B8:G8"/>
    </sheetView>
  </sheetViews>
  <sheetFormatPr defaultColWidth="14.42578125" defaultRowHeight="15" customHeight="1" x14ac:dyDescent="0.25"/>
  <cols>
    <col min="1" max="1" width="3.28515625" customWidth="1"/>
    <col min="2" max="2" width="9.140625" customWidth="1"/>
    <col min="3" max="3" width="51.7109375" customWidth="1"/>
    <col min="4" max="4" width="10.42578125" customWidth="1"/>
    <col min="5" max="6" width="14.28515625" customWidth="1"/>
    <col min="7" max="7" width="17.28515625" customWidth="1"/>
    <col min="8" max="8" width="7.42578125" customWidth="1"/>
    <col min="9" max="9" width="53.140625" customWidth="1"/>
    <col min="10" max="10" width="8.7109375" customWidth="1"/>
  </cols>
  <sheetData>
    <row r="1" spans="2:9" ht="15" customHeight="1" thickBot="1" x14ac:dyDescent="0.3"/>
    <row r="2" spans="2:9" ht="30.75" thickBot="1" x14ac:dyDescent="0.3">
      <c r="B2" s="390" t="s">
        <v>43</v>
      </c>
      <c r="C2" s="391"/>
      <c r="D2" s="391"/>
      <c r="E2" s="391"/>
      <c r="F2" s="391"/>
      <c r="G2" s="391"/>
      <c r="H2" s="391"/>
      <c r="I2" s="392"/>
    </row>
    <row r="3" spans="2:9" ht="18" customHeight="1" x14ac:dyDescent="0.25">
      <c r="B3" s="337" t="s">
        <v>317</v>
      </c>
      <c r="C3" s="338"/>
      <c r="D3" s="338"/>
      <c r="E3" s="338"/>
      <c r="F3" s="338"/>
      <c r="G3" s="338"/>
      <c r="H3" s="347" t="s">
        <v>342</v>
      </c>
      <c r="I3" s="348"/>
    </row>
    <row r="4" spans="2:9" ht="15.75" x14ac:dyDescent="0.25">
      <c r="B4" s="339" t="s">
        <v>318</v>
      </c>
      <c r="C4" s="340"/>
      <c r="D4" s="340"/>
      <c r="E4" s="340"/>
      <c r="F4" s="340"/>
      <c r="G4" s="340"/>
      <c r="H4" s="349"/>
      <c r="I4" s="350"/>
    </row>
    <row r="5" spans="2:9" ht="15.75" x14ac:dyDescent="0.25">
      <c r="B5" s="339" t="s">
        <v>319</v>
      </c>
      <c r="C5" s="340"/>
      <c r="D5" s="340"/>
      <c r="E5" s="340"/>
      <c r="F5" s="340"/>
      <c r="G5" s="340"/>
      <c r="H5" s="349"/>
      <c r="I5" s="350"/>
    </row>
    <row r="6" spans="2:9" ht="15.75" x14ac:dyDescent="0.25">
      <c r="B6" s="339" t="s">
        <v>320</v>
      </c>
      <c r="C6" s="340"/>
      <c r="D6" s="340"/>
      <c r="E6" s="340"/>
      <c r="F6" s="340"/>
      <c r="G6" s="340"/>
      <c r="H6" s="349"/>
      <c r="I6" s="350"/>
    </row>
    <row r="7" spans="2:9" ht="15.75" x14ac:dyDescent="0.25">
      <c r="B7" s="339" t="s">
        <v>340</v>
      </c>
      <c r="C7" s="340"/>
      <c r="D7" s="340"/>
      <c r="E7" s="340"/>
      <c r="F7" s="340"/>
      <c r="G7" s="340"/>
      <c r="H7" s="349"/>
      <c r="I7" s="350"/>
    </row>
    <row r="8" spans="2:9" ht="16.5" thickBot="1" x14ac:dyDescent="0.3">
      <c r="B8" s="356" t="s">
        <v>345</v>
      </c>
      <c r="C8" s="357"/>
      <c r="D8" s="357"/>
      <c r="E8" s="357"/>
      <c r="F8" s="357"/>
      <c r="G8" s="357"/>
      <c r="H8" s="351"/>
      <c r="I8" s="352"/>
    </row>
    <row r="9" spans="2:9" ht="15.75" thickBot="1" x14ac:dyDescent="0.3">
      <c r="B9" s="35" t="s">
        <v>2</v>
      </c>
      <c r="C9" s="36" t="s">
        <v>5</v>
      </c>
      <c r="D9" s="37" t="s">
        <v>44</v>
      </c>
      <c r="E9" s="38" t="s">
        <v>45</v>
      </c>
      <c r="F9" s="38" t="s">
        <v>46</v>
      </c>
      <c r="G9" s="38" t="s">
        <v>47</v>
      </c>
      <c r="H9" s="37" t="s">
        <v>6</v>
      </c>
      <c r="I9" s="39" t="s">
        <v>48</v>
      </c>
    </row>
    <row r="10" spans="2:9" x14ac:dyDescent="0.25">
      <c r="B10" s="40">
        <v>1</v>
      </c>
      <c r="C10" s="41" t="s">
        <v>12</v>
      </c>
      <c r="D10" s="42"/>
      <c r="E10" s="43"/>
      <c r="F10" s="43"/>
      <c r="G10" s="43"/>
      <c r="H10" s="42"/>
      <c r="I10" s="44"/>
    </row>
    <row r="11" spans="2:9" ht="28.5" x14ac:dyDescent="0.25">
      <c r="B11" s="45" t="s">
        <v>13</v>
      </c>
      <c r="C11" s="46" t="s">
        <v>15</v>
      </c>
      <c r="D11" s="189">
        <v>2</v>
      </c>
      <c r="E11" s="191">
        <v>3</v>
      </c>
      <c r="F11" s="191"/>
      <c r="G11" s="47">
        <f>D11*E11</f>
        <v>6</v>
      </c>
      <c r="H11" s="48" t="s">
        <v>16</v>
      </c>
      <c r="I11" s="219" t="s">
        <v>49</v>
      </c>
    </row>
    <row r="12" spans="2:9" ht="28.5" x14ac:dyDescent="0.25">
      <c r="B12" s="45" t="s">
        <v>17</v>
      </c>
      <c r="C12" s="46" t="s">
        <v>20</v>
      </c>
      <c r="D12" s="189" t="s">
        <v>50</v>
      </c>
      <c r="E12" s="191" t="s">
        <v>50</v>
      </c>
      <c r="F12" s="191"/>
      <c r="G12" s="47">
        <v>1</v>
      </c>
      <c r="H12" s="48" t="s">
        <v>21</v>
      </c>
      <c r="I12" s="219" t="s">
        <v>234</v>
      </c>
    </row>
    <row r="13" spans="2:9" ht="28.5" x14ac:dyDescent="0.25">
      <c r="B13" s="45" t="s">
        <v>51</v>
      </c>
      <c r="C13" s="46" t="s">
        <v>22</v>
      </c>
      <c r="D13" s="189" t="s">
        <v>50</v>
      </c>
      <c r="E13" s="191" t="s">
        <v>50</v>
      </c>
      <c r="F13" s="191"/>
      <c r="G13" s="47">
        <v>1</v>
      </c>
      <c r="H13" s="48" t="s">
        <v>21</v>
      </c>
      <c r="I13" s="219" t="s">
        <v>234</v>
      </c>
    </row>
    <row r="14" spans="2:9" ht="15" customHeight="1" x14ac:dyDescent="0.25">
      <c r="B14" s="393" t="s">
        <v>143</v>
      </c>
      <c r="C14" s="394"/>
      <c r="D14" s="394"/>
      <c r="E14" s="394"/>
      <c r="F14" s="394"/>
      <c r="G14" s="394"/>
      <c r="H14" s="394"/>
      <c r="I14" s="395"/>
    </row>
    <row r="15" spans="2:9" ht="15.75" thickBot="1" x14ac:dyDescent="0.3">
      <c r="B15" s="140">
        <v>3</v>
      </c>
      <c r="C15" s="141" t="s">
        <v>28</v>
      </c>
      <c r="D15" s="142" t="s">
        <v>44</v>
      </c>
      <c r="E15" s="143" t="s">
        <v>45</v>
      </c>
      <c r="F15" s="143" t="s">
        <v>46</v>
      </c>
      <c r="G15" s="143" t="s">
        <v>47</v>
      </c>
      <c r="H15" s="144" t="s">
        <v>6</v>
      </c>
      <c r="I15" s="145"/>
    </row>
    <row r="16" spans="2:9" ht="42.75" customHeight="1" x14ac:dyDescent="0.25">
      <c r="B16" s="399" t="s">
        <v>29</v>
      </c>
      <c r="C16" s="396" t="s">
        <v>154</v>
      </c>
      <c r="D16" s="148">
        <v>40</v>
      </c>
      <c r="E16" s="148">
        <v>6</v>
      </c>
      <c r="F16" s="148">
        <v>0.39</v>
      </c>
      <c r="G16" s="148">
        <f>ROUND(D16*E16,2)</f>
        <v>240</v>
      </c>
      <c r="H16" s="149" t="s">
        <v>16</v>
      </c>
      <c r="I16" s="230" t="s">
        <v>235</v>
      </c>
    </row>
    <row r="17" spans="2:9" ht="28.5" customHeight="1" x14ac:dyDescent="0.25">
      <c r="B17" s="376"/>
      <c r="C17" s="397"/>
      <c r="D17" s="47">
        <v>30</v>
      </c>
      <c r="E17" s="47">
        <v>6</v>
      </c>
      <c r="F17" s="47">
        <v>0.39</v>
      </c>
      <c r="G17" s="47">
        <f>ROUND(D17*E17,2)</f>
        <v>180</v>
      </c>
      <c r="H17" s="56" t="s">
        <v>16</v>
      </c>
      <c r="I17" s="231" t="s">
        <v>236</v>
      </c>
    </row>
    <row r="18" spans="2:9" ht="28.5" customHeight="1" x14ac:dyDescent="0.25">
      <c r="B18" s="376"/>
      <c r="C18" s="397"/>
      <c r="D18" s="47">
        <v>80</v>
      </c>
      <c r="E18" s="47">
        <v>2</v>
      </c>
      <c r="F18" s="47">
        <v>0.39</v>
      </c>
      <c r="G18" s="47">
        <f t="shared" ref="G18:G23" si="0">ROUND(D18*E18,2)</f>
        <v>160</v>
      </c>
      <c r="H18" s="56" t="s">
        <v>16</v>
      </c>
      <c r="I18" s="232"/>
    </row>
    <row r="19" spans="2:9" ht="28.5" customHeight="1" x14ac:dyDescent="0.25">
      <c r="B19" s="376"/>
      <c r="C19" s="397"/>
      <c r="D19" s="47">
        <v>40</v>
      </c>
      <c r="E19" s="47">
        <v>3</v>
      </c>
      <c r="F19" s="47">
        <v>0.39</v>
      </c>
      <c r="G19" s="47">
        <f t="shared" si="0"/>
        <v>120</v>
      </c>
      <c r="H19" s="56" t="s">
        <v>16</v>
      </c>
      <c r="I19" s="231"/>
    </row>
    <row r="20" spans="2:9" ht="28.5" customHeight="1" x14ac:dyDescent="0.25">
      <c r="B20" s="376"/>
      <c r="C20" s="397"/>
      <c r="D20" s="47">
        <v>20</v>
      </c>
      <c r="E20" s="47">
        <v>6</v>
      </c>
      <c r="F20" s="47">
        <v>0.39</v>
      </c>
      <c r="G20" s="47">
        <f t="shared" si="0"/>
        <v>120</v>
      </c>
      <c r="H20" s="56" t="s">
        <v>16</v>
      </c>
      <c r="I20" s="232"/>
    </row>
    <row r="21" spans="2:9" ht="28.5" customHeight="1" x14ac:dyDescent="0.25">
      <c r="B21" s="376"/>
      <c r="C21" s="397"/>
      <c r="D21" s="47">
        <v>40</v>
      </c>
      <c r="E21" s="47">
        <v>3</v>
      </c>
      <c r="F21" s="47">
        <v>0.39</v>
      </c>
      <c r="G21" s="47">
        <f t="shared" si="0"/>
        <v>120</v>
      </c>
      <c r="H21" s="56" t="s">
        <v>16</v>
      </c>
      <c r="I21" s="232" t="s">
        <v>237</v>
      </c>
    </row>
    <row r="22" spans="2:9" ht="28.5" customHeight="1" x14ac:dyDescent="0.25">
      <c r="B22" s="376"/>
      <c r="C22" s="397"/>
      <c r="D22" s="47">
        <v>100</v>
      </c>
      <c r="E22" s="47">
        <v>2</v>
      </c>
      <c r="F22" s="47">
        <v>0.39</v>
      </c>
      <c r="G22" s="47">
        <f t="shared" si="0"/>
        <v>200</v>
      </c>
      <c r="H22" s="56" t="s">
        <v>16</v>
      </c>
      <c r="I22" s="231" t="s">
        <v>238</v>
      </c>
    </row>
    <row r="23" spans="2:9" ht="28.5" customHeight="1" thickBot="1" x14ac:dyDescent="0.3">
      <c r="B23" s="377"/>
      <c r="C23" s="398"/>
      <c r="D23" s="151">
        <v>50</v>
      </c>
      <c r="E23" s="151">
        <v>6</v>
      </c>
      <c r="F23" s="151">
        <v>0.39</v>
      </c>
      <c r="G23" s="47">
        <f t="shared" si="0"/>
        <v>300</v>
      </c>
      <c r="H23" s="152" t="s">
        <v>16</v>
      </c>
      <c r="I23" s="153"/>
    </row>
    <row r="24" spans="2:9" x14ac:dyDescent="0.25">
      <c r="B24" s="178"/>
      <c r="C24" s="179"/>
      <c r="D24" s="179" t="s">
        <v>239</v>
      </c>
      <c r="E24" s="179" t="s">
        <v>64</v>
      </c>
      <c r="F24" s="179"/>
      <c r="G24" s="179" t="s">
        <v>47</v>
      </c>
      <c r="H24" s="179" t="s">
        <v>6</v>
      </c>
      <c r="I24" s="180"/>
    </row>
    <row r="25" spans="2:9" ht="43.5" thickBot="1" x14ac:dyDescent="0.3">
      <c r="B25" s="154" t="s">
        <v>31</v>
      </c>
      <c r="C25" s="155" t="s">
        <v>155</v>
      </c>
      <c r="D25" s="151">
        <v>561.6</v>
      </c>
      <c r="E25" s="151">
        <v>5</v>
      </c>
      <c r="F25" s="151"/>
      <c r="G25" s="151">
        <f>ROUND(D25*E25,2)</f>
        <v>2808</v>
      </c>
      <c r="H25" s="152" t="s">
        <v>156</v>
      </c>
      <c r="I25" s="221" t="s">
        <v>244</v>
      </c>
    </row>
    <row r="26" spans="2:9" ht="15.75" customHeight="1" thickBot="1" x14ac:dyDescent="0.3">
      <c r="B26" s="178"/>
      <c r="C26" s="179"/>
      <c r="D26" s="358" t="s">
        <v>240</v>
      </c>
      <c r="E26" s="358"/>
      <c r="F26" s="179"/>
      <c r="G26" s="179" t="s">
        <v>47</v>
      </c>
      <c r="H26" s="179" t="s">
        <v>6</v>
      </c>
      <c r="I26" s="180"/>
    </row>
    <row r="27" spans="2:9" ht="43.5" thickBot="1" x14ac:dyDescent="0.3">
      <c r="B27" s="150" t="s">
        <v>33</v>
      </c>
      <c r="C27" s="156" t="s">
        <v>157</v>
      </c>
      <c r="D27" s="359">
        <v>1440</v>
      </c>
      <c r="E27" s="360"/>
      <c r="F27" s="157"/>
      <c r="G27" s="157">
        <f>D27</f>
        <v>1440</v>
      </c>
      <c r="H27" s="152" t="s">
        <v>16</v>
      </c>
      <c r="I27" s="229" t="s">
        <v>241</v>
      </c>
    </row>
    <row r="28" spans="2:9" ht="15.75" thickBot="1" x14ac:dyDescent="0.3">
      <c r="B28" s="178"/>
      <c r="C28" s="179"/>
      <c r="D28" s="358" t="s">
        <v>240</v>
      </c>
      <c r="E28" s="358"/>
      <c r="F28" s="179" t="s">
        <v>46</v>
      </c>
      <c r="G28" s="179" t="s">
        <v>47</v>
      </c>
      <c r="H28" s="179" t="s">
        <v>6</v>
      </c>
      <c r="I28" s="180"/>
    </row>
    <row r="29" spans="2:9" ht="57.75" thickBot="1" x14ac:dyDescent="0.3">
      <c r="B29" s="154" t="s">
        <v>144</v>
      </c>
      <c r="C29" s="156" t="s">
        <v>159</v>
      </c>
      <c r="D29" s="359">
        <v>1440</v>
      </c>
      <c r="E29" s="360"/>
      <c r="F29" s="151">
        <v>0.2</v>
      </c>
      <c r="G29" s="151">
        <f>ROUND(D29*F29,2)</f>
        <v>288</v>
      </c>
      <c r="H29" s="152" t="s">
        <v>242</v>
      </c>
      <c r="I29" s="229" t="s">
        <v>243</v>
      </c>
    </row>
    <row r="30" spans="2:9" ht="15.75" thickBot="1" x14ac:dyDescent="0.3">
      <c r="B30" s="178"/>
      <c r="C30" s="179"/>
      <c r="D30" s="179" t="s">
        <v>239</v>
      </c>
      <c r="E30" s="179" t="s">
        <v>64</v>
      </c>
      <c r="F30" s="179"/>
      <c r="G30" s="179" t="s">
        <v>47</v>
      </c>
      <c r="H30" s="179" t="s">
        <v>6</v>
      </c>
      <c r="I30" s="180"/>
    </row>
    <row r="31" spans="2:9" ht="57.75" thickBot="1" x14ac:dyDescent="0.3">
      <c r="B31" s="158" t="s">
        <v>145</v>
      </c>
      <c r="C31" s="159" t="s">
        <v>162</v>
      </c>
      <c r="D31" s="160">
        <v>288</v>
      </c>
      <c r="E31" s="160">
        <v>36</v>
      </c>
      <c r="F31" s="160"/>
      <c r="G31" s="160">
        <f>D31*E31</f>
        <v>10368</v>
      </c>
      <c r="H31" s="161" t="s">
        <v>156</v>
      </c>
      <c r="I31" s="228" t="s">
        <v>263</v>
      </c>
    </row>
    <row r="32" spans="2:9" ht="15.75" thickBot="1" x14ac:dyDescent="0.3">
      <c r="B32" s="178"/>
      <c r="C32" s="179"/>
      <c r="D32" s="358" t="s">
        <v>240</v>
      </c>
      <c r="E32" s="358"/>
      <c r="F32" s="179" t="s">
        <v>46</v>
      </c>
      <c r="G32" s="179" t="s">
        <v>47</v>
      </c>
      <c r="H32" s="179" t="s">
        <v>6</v>
      </c>
      <c r="I32" s="180"/>
    </row>
    <row r="33" spans="2:9" ht="57.75" thickBot="1" x14ac:dyDescent="0.3">
      <c r="B33" s="154" t="s">
        <v>146</v>
      </c>
      <c r="C33" s="15" t="s">
        <v>163</v>
      </c>
      <c r="D33" s="359">
        <v>1440</v>
      </c>
      <c r="E33" s="360"/>
      <c r="F33" s="151">
        <v>0.15</v>
      </c>
      <c r="G33" s="151">
        <f>ROUND(D33*F33,2)</f>
        <v>216</v>
      </c>
      <c r="H33" s="152" t="s">
        <v>242</v>
      </c>
      <c r="I33" s="229" t="s">
        <v>264</v>
      </c>
    </row>
    <row r="34" spans="2:9" ht="15.75" thickBot="1" x14ac:dyDescent="0.3">
      <c r="B34" s="178"/>
      <c r="C34" s="179"/>
      <c r="D34" s="179" t="s">
        <v>239</v>
      </c>
      <c r="E34" s="179" t="s">
        <v>64</v>
      </c>
      <c r="F34" s="179"/>
      <c r="G34" s="179" t="s">
        <v>47</v>
      </c>
      <c r="H34" s="179" t="s">
        <v>6</v>
      </c>
      <c r="I34" s="180"/>
    </row>
    <row r="35" spans="2:9" ht="57.75" thickBot="1" x14ac:dyDescent="0.3">
      <c r="B35" s="158" t="s">
        <v>147</v>
      </c>
      <c r="C35" s="156" t="s">
        <v>162</v>
      </c>
      <c r="D35" s="160">
        <v>216</v>
      </c>
      <c r="E35" s="160">
        <v>36</v>
      </c>
      <c r="F35" s="160"/>
      <c r="G35" s="160">
        <f>D35*E35</f>
        <v>7776</v>
      </c>
      <c r="H35" s="161" t="s">
        <v>156</v>
      </c>
      <c r="I35" s="228" t="s">
        <v>263</v>
      </c>
    </row>
    <row r="36" spans="2:9" ht="15.75" thickBot="1" x14ac:dyDescent="0.3">
      <c r="B36" s="178"/>
      <c r="C36" s="179"/>
      <c r="D36" s="358" t="s">
        <v>240</v>
      </c>
      <c r="E36" s="358"/>
      <c r="F36" s="179"/>
      <c r="G36" s="179" t="s">
        <v>47</v>
      </c>
      <c r="H36" s="179" t="s">
        <v>6</v>
      </c>
      <c r="I36" s="180"/>
    </row>
    <row r="37" spans="2:9" ht="28.5" customHeight="1" thickBot="1" x14ac:dyDescent="0.3">
      <c r="B37" s="150" t="s">
        <v>148</v>
      </c>
      <c r="C37" s="156" t="s">
        <v>169</v>
      </c>
      <c r="D37" s="359">
        <v>1440</v>
      </c>
      <c r="E37" s="360"/>
      <c r="F37" s="157"/>
      <c r="G37" s="157">
        <f>D37</f>
        <v>1440</v>
      </c>
      <c r="H37" s="152" t="s">
        <v>16</v>
      </c>
      <c r="I37" s="229" t="s">
        <v>241</v>
      </c>
    </row>
    <row r="38" spans="2:9" ht="24.75" thickBot="1" x14ac:dyDescent="0.3">
      <c r="B38" s="178"/>
      <c r="C38" s="179"/>
      <c r="D38" s="358" t="s">
        <v>240</v>
      </c>
      <c r="E38" s="358"/>
      <c r="F38" s="183" t="s">
        <v>266</v>
      </c>
      <c r="G38" s="179" t="s">
        <v>47</v>
      </c>
      <c r="H38" s="179" t="s">
        <v>6</v>
      </c>
      <c r="I38" s="180"/>
    </row>
    <row r="39" spans="2:9" ht="28.5" customHeight="1" thickBot="1" x14ac:dyDescent="0.3">
      <c r="B39" s="150" t="s">
        <v>149</v>
      </c>
      <c r="C39" s="156" t="s">
        <v>165</v>
      </c>
      <c r="D39" s="359">
        <v>1440</v>
      </c>
      <c r="E39" s="360"/>
      <c r="F39" s="182">
        <v>1.1999999999999999E-3</v>
      </c>
      <c r="G39" s="157">
        <f>ROUND(D39*F39,2)</f>
        <v>1.73</v>
      </c>
      <c r="H39" s="152" t="s">
        <v>265</v>
      </c>
      <c r="I39" s="229" t="s">
        <v>267</v>
      </c>
    </row>
    <row r="40" spans="2:9" ht="28.5" customHeight="1" thickBot="1" x14ac:dyDescent="0.3">
      <c r="B40" s="178"/>
      <c r="C40" s="179"/>
      <c r="D40" s="358" t="s">
        <v>240</v>
      </c>
      <c r="E40" s="358"/>
      <c r="F40" s="179"/>
      <c r="G40" s="179" t="s">
        <v>47</v>
      </c>
      <c r="H40" s="179" t="s">
        <v>6</v>
      </c>
      <c r="I40" s="180"/>
    </row>
    <row r="41" spans="2:9" ht="28.5" customHeight="1" thickBot="1" x14ac:dyDescent="0.3">
      <c r="B41" s="150" t="s">
        <v>150</v>
      </c>
      <c r="C41" s="15" t="s">
        <v>170</v>
      </c>
      <c r="D41" s="359">
        <v>1440</v>
      </c>
      <c r="E41" s="360"/>
      <c r="F41" s="157"/>
      <c r="G41" s="157">
        <f>D41</f>
        <v>1440</v>
      </c>
      <c r="H41" s="152" t="s">
        <v>16</v>
      </c>
      <c r="I41" s="229" t="s">
        <v>241</v>
      </c>
    </row>
    <row r="42" spans="2:9" ht="28.5" customHeight="1" thickBot="1" x14ac:dyDescent="0.3">
      <c r="B42" s="178"/>
      <c r="C42" s="179"/>
      <c r="D42" s="358" t="s">
        <v>240</v>
      </c>
      <c r="E42" s="358"/>
      <c r="F42" s="183" t="s">
        <v>266</v>
      </c>
      <c r="G42" s="179" t="s">
        <v>47</v>
      </c>
      <c r="H42" s="179" t="s">
        <v>6</v>
      </c>
      <c r="I42" s="180"/>
    </row>
    <row r="43" spans="2:9" ht="43.5" thickBot="1" x14ac:dyDescent="0.3">
      <c r="B43" s="150" t="s">
        <v>151</v>
      </c>
      <c r="C43" s="156" t="s">
        <v>167</v>
      </c>
      <c r="D43" s="359">
        <v>1440</v>
      </c>
      <c r="E43" s="360"/>
      <c r="F43" s="182">
        <v>8.0000000000000004E-4</v>
      </c>
      <c r="G43" s="157">
        <f>ROUND(D43*F43,2)</f>
        <v>1.1499999999999999</v>
      </c>
      <c r="H43" s="152" t="s">
        <v>265</v>
      </c>
      <c r="I43" s="229" t="s">
        <v>268</v>
      </c>
    </row>
    <row r="44" spans="2:9" ht="15.75" thickBot="1" x14ac:dyDescent="0.3">
      <c r="B44" s="178"/>
      <c r="C44" s="179"/>
      <c r="D44" s="358" t="s">
        <v>240</v>
      </c>
      <c r="E44" s="358"/>
      <c r="F44" s="183" t="s">
        <v>269</v>
      </c>
      <c r="G44" s="179" t="s">
        <v>47</v>
      </c>
      <c r="H44" s="179" t="s">
        <v>6</v>
      </c>
      <c r="I44" s="180"/>
    </row>
    <row r="45" spans="2:9" ht="28.5" customHeight="1" thickBot="1" x14ac:dyDescent="0.3">
      <c r="B45" s="150" t="s">
        <v>152</v>
      </c>
      <c r="C45" s="156" t="s">
        <v>168</v>
      </c>
      <c r="D45" s="359">
        <v>1440</v>
      </c>
      <c r="E45" s="360"/>
      <c r="F45" s="181">
        <v>0.04</v>
      </c>
      <c r="G45" s="157">
        <f>ROUND(D45*F45,2)</f>
        <v>57.6</v>
      </c>
      <c r="H45" s="152" t="s">
        <v>32</v>
      </c>
      <c r="I45" s="221" t="s">
        <v>270</v>
      </c>
    </row>
    <row r="46" spans="2:9" ht="15.75" thickBot="1" x14ac:dyDescent="0.3">
      <c r="B46" s="178"/>
      <c r="C46" s="179"/>
      <c r="D46" s="179" t="s">
        <v>239</v>
      </c>
      <c r="E46" s="179" t="s">
        <v>64</v>
      </c>
      <c r="F46" s="179"/>
      <c r="G46" s="179" t="s">
        <v>47</v>
      </c>
      <c r="H46" s="179" t="s">
        <v>6</v>
      </c>
      <c r="I46" s="180"/>
    </row>
    <row r="47" spans="2:9" ht="57.75" thickBot="1" x14ac:dyDescent="0.3">
      <c r="B47" s="158" t="s">
        <v>153</v>
      </c>
      <c r="C47" s="156" t="s">
        <v>162</v>
      </c>
      <c r="D47" s="160">
        <v>57.6</v>
      </c>
      <c r="E47" s="160">
        <v>36</v>
      </c>
      <c r="F47" s="160"/>
      <c r="G47" s="160">
        <f>D47*E47</f>
        <v>2073.6</v>
      </c>
      <c r="H47" s="161" t="s">
        <v>156</v>
      </c>
      <c r="I47" s="228" t="s">
        <v>271</v>
      </c>
    </row>
    <row r="48" spans="2:9" x14ac:dyDescent="0.25">
      <c r="B48" s="55"/>
      <c r="C48" s="46"/>
      <c r="D48" s="47"/>
      <c r="E48" s="47"/>
      <c r="F48" s="47"/>
      <c r="G48" s="47"/>
      <c r="H48" s="56"/>
      <c r="I48" s="49"/>
    </row>
    <row r="49" spans="2:9" ht="15.75" thickBot="1" x14ac:dyDescent="0.3">
      <c r="B49" s="50">
        <v>4</v>
      </c>
      <c r="C49" s="57" t="s">
        <v>34</v>
      </c>
      <c r="D49" s="142" t="s">
        <v>44</v>
      </c>
      <c r="E49" s="143" t="s">
        <v>45</v>
      </c>
      <c r="F49" s="143" t="s">
        <v>46</v>
      </c>
      <c r="G49" s="143" t="s">
        <v>47</v>
      </c>
      <c r="H49" s="144" t="s">
        <v>6</v>
      </c>
      <c r="I49" s="54"/>
    </row>
    <row r="50" spans="2:9" ht="29.25" thickBot="1" x14ac:dyDescent="0.3">
      <c r="B50" s="55" t="s">
        <v>35</v>
      </c>
      <c r="C50" s="15" t="s">
        <v>171</v>
      </c>
      <c r="D50" s="148">
        <v>2700</v>
      </c>
      <c r="E50" s="148">
        <v>5</v>
      </c>
      <c r="F50" s="148" t="s">
        <v>50</v>
      </c>
      <c r="G50" s="148">
        <f>D50*E50</f>
        <v>13500</v>
      </c>
      <c r="H50" s="56" t="s">
        <v>16</v>
      </c>
      <c r="I50" s="219" t="s">
        <v>273</v>
      </c>
    </row>
    <row r="51" spans="2:9" ht="15.75" customHeight="1" thickBot="1" x14ac:dyDescent="0.3">
      <c r="B51" s="178"/>
      <c r="C51" s="179"/>
      <c r="D51" s="184" t="s">
        <v>44</v>
      </c>
      <c r="E51" s="184" t="s">
        <v>45</v>
      </c>
      <c r="F51" s="179" t="s">
        <v>46</v>
      </c>
      <c r="G51" s="179" t="s">
        <v>47</v>
      </c>
      <c r="H51" s="179" t="s">
        <v>6</v>
      </c>
      <c r="I51" s="180"/>
    </row>
    <row r="52" spans="2:9" ht="28.5" customHeight="1" thickBot="1" x14ac:dyDescent="0.3">
      <c r="B52" s="150" t="s">
        <v>36</v>
      </c>
      <c r="C52" s="15" t="s">
        <v>170</v>
      </c>
      <c r="D52" s="148">
        <v>2700</v>
      </c>
      <c r="E52" s="148">
        <v>5</v>
      </c>
      <c r="F52" s="148" t="s">
        <v>50</v>
      </c>
      <c r="G52" s="148">
        <f>D52*E52</f>
        <v>13500</v>
      </c>
      <c r="H52" s="152" t="s">
        <v>16</v>
      </c>
      <c r="I52" s="229" t="s">
        <v>272</v>
      </c>
    </row>
    <row r="53" spans="2:9" ht="28.5" customHeight="1" thickBot="1" x14ac:dyDescent="0.3">
      <c r="B53" s="178"/>
      <c r="C53" s="179"/>
      <c r="D53" s="226" t="s">
        <v>44</v>
      </c>
      <c r="E53" s="184" t="s">
        <v>45</v>
      </c>
      <c r="F53" s="183" t="s">
        <v>266</v>
      </c>
      <c r="G53" s="179" t="s">
        <v>47</v>
      </c>
      <c r="H53" s="179" t="s">
        <v>6</v>
      </c>
      <c r="I53" s="180"/>
    </row>
    <row r="54" spans="2:9" ht="28.5" customHeight="1" thickBot="1" x14ac:dyDescent="0.3">
      <c r="B54" s="150" t="s">
        <v>37</v>
      </c>
      <c r="C54" s="156" t="s">
        <v>167</v>
      </c>
      <c r="D54" s="160">
        <v>2700</v>
      </c>
      <c r="E54" s="160">
        <v>5</v>
      </c>
      <c r="F54" s="182">
        <v>8.0000000000000004E-4</v>
      </c>
      <c r="G54" s="157">
        <f>ROUND(D54*E54*F54,2)</f>
        <v>10.8</v>
      </c>
      <c r="H54" s="152" t="s">
        <v>265</v>
      </c>
      <c r="I54" s="229" t="s">
        <v>274</v>
      </c>
    </row>
    <row r="55" spans="2:9" ht="15.75" thickBot="1" x14ac:dyDescent="0.3">
      <c r="B55" s="178"/>
      <c r="C55" s="179"/>
      <c r="D55" s="243" t="s">
        <v>44</v>
      </c>
      <c r="E55" s="184" t="s">
        <v>45</v>
      </c>
      <c r="F55" s="183" t="s">
        <v>276</v>
      </c>
      <c r="G55" s="179" t="s">
        <v>47</v>
      </c>
      <c r="H55" s="179" t="s">
        <v>6</v>
      </c>
      <c r="I55" s="180"/>
    </row>
    <row r="56" spans="2:9" ht="57.75" thickBot="1" x14ac:dyDescent="0.3">
      <c r="B56" s="150" t="s">
        <v>174</v>
      </c>
      <c r="C56" s="185" t="s">
        <v>168</v>
      </c>
      <c r="D56" s="151">
        <v>2700</v>
      </c>
      <c r="E56" s="151">
        <v>5</v>
      </c>
      <c r="F56" s="151">
        <v>0.04</v>
      </c>
      <c r="G56" s="157">
        <f>ROUND(D56*E56*F56,2)</f>
        <v>540</v>
      </c>
      <c r="H56" s="186" t="s">
        <v>275</v>
      </c>
      <c r="I56" s="229" t="s">
        <v>277</v>
      </c>
    </row>
    <row r="57" spans="2:9" ht="15.75" thickBot="1" x14ac:dyDescent="0.3">
      <c r="B57" s="178"/>
      <c r="C57" s="179"/>
      <c r="D57" s="179" t="s">
        <v>239</v>
      </c>
      <c r="E57" s="179" t="s">
        <v>64</v>
      </c>
      <c r="F57" s="179"/>
      <c r="G57" s="179" t="s">
        <v>47</v>
      </c>
      <c r="H57" s="179" t="s">
        <v>6</v>
      </c>
      <c r="I57" s="180"/>
    </row>
    <row r="58" spans="2:9" ht="28.5" customHeight="1" thickBot="1" x14ac:dyDescent="0.3">
      <c r="B58" s="158" t="s">
        <v>175</v>
      </c>
      <c r="C58" s="159" t="s">
        <v>162</v>
      </c>
      <c r="D58" s="160">
        <f>G56</f>
        <v>540</v>
      </c>
      <c r="E58" s="160">
        <v>36</v>
      </c>
      <c r="F58" s="160"/>
      <c r="G58" s="160">
        <f>D58*E58</f>
        <v>19440</v>
      </c>
      <c r="H58" s="161" t="s">
        <v>156</v>
      </c>
      <c r="I58" s="228" t="s">
        <v>278</v>
      </c>
    </row>
    <row r="59" spans="2:9" ht="15.75" customHeight="1" x14ac:dyDescent="0.25">
      <c r="B59" s="50">
        <v>5</v>
      </c>
      <c r="C59" s="57" t="s">
        <v>279</v>
      </c>
      <c r="D59" s="187" t="s">
        <v>292</v>
      </c>
      <c r="E59" s="188" t="s">
        <v>293</v>
      </c>
      <c r="F59" s="188" t="s">
        <v>294</v>
      </c>
      <c r="G59" s="188"/>
      <c r="H59" s="57"/>
      <c r="I59" s="54"/>
    </row>
    <row r="60" spans="2:9" ht="71.25" x14ac:dyDescent="0.25">
      <c r="B60" s="55" t="s">
        <v>38</v>
      </c>
      <c r="C60" s="15" t="s">
        <v>177</v>
      </c>
      <c r="D60" s="189">
        <v>2700</v>
      </c>
      <c r="E60" s="191">
        <v>3</v>
      </c>
      <c r="F60" s="191">
        <v>30</v>
      </c>
      <c r="G60" s="191">
        <f>D60*E60-F60</f>
        <v>8070</v>
      </c>
      <c r="H60" s="227" t="s">
        <v>39</v>
      </c>
      <c r="I60" s="219" t="s">
        <v>295</v>
      </c>
    </row>
    <row r="61" spans="2:9" ht="57.75" thickBot="1" x14ac:dyDescent="0.3">
      <c r="B61" s="55" t="s">
        <v>180</v>
      </c>
      <c r="C61" s="15" t="s">
        <v>178</v>
      </c>
      <c r="D61" s="189"/>
      <c r="E61" s="191">
        <v>0</v>
      </c>
      <c r="F61" s="191"/>
      <c r="G61" s="191">
        <f>F67</f>
        <v>21</v>
      </c>
      <c r="H61" s="227" t="s">
        <v>179</v>
      </c>
      <c r="I61" s="219" t="s">
        <v>290</v>
      </c>
    </row>
    <row r="62" spans="2:9" ht="30" x14ac:dyDescent="0.25">
      <c r="B62" s="178"/>
      <c r="C62" s="179"/>
      <c r="D62" s="179" t="s">
        <v>280</v>
      </c>
      <c r="E62" s="179" t="s">
        <v>285</v>
      </c>
      <c r="F62" s="179" t="s">
        <v>286</v>
      </c>
      <c r="G62" s="179" t="s">
        <v>287</v>
      </c>
      <c r="H62" s="179"/>
      <c r="I62" s="180"/>
    </row>
    <row r="63" spans="2:9" ht="42.75" customHeight="1" x14ac:dyDescent="0.25">
      <c r="B63" s="368" t="s">
        <v>181</v>
      </c>
      <c r="C63" s="365" t="s">
        <v>182</v>
      </c>
      <c r="D63" s="189" t="s">
        <v>281</v>
      </c>
      <c r="E63" s="190">
        <v>0.30180000000000001</v>
      </c>
      <c r="F63" s="191">
        <v>2</v>
      </c>
      <c r="G63" s="192">
        <f>ROUND(E63*F63,2)</f>
        <v>0.6</v>
      </c>
      <c r="H63" s="30" t="s">
        <v>158</v>
      </c>
      <c r="I63" s="371" t="s">
        <v>289</v>
      </c>
    </row>
    <row r="64" spans="2:9" ht="15.75" customHeight="1" x14ac:dyDescent="0.25">
      <c r="B64" s="369"/>
      <c r="C64" s="366"/>
      <c r="D64" s="189" t="s">
        <v>282</v>
      </c>
      <c r="E64" s="190">
        <v>0.1963</v>
      </c>
      <c r="F64" s="191">
        <v>12</v>
      </c>
      <c r="G64" s="192">
        <f>ROUND(E64*F64,2)</f>
        <v>2.36</v>
      </c>
      <c r="H64" s="30" t="s">
        <v>158</v>
      </c>
      <c r="I64" s="372"/>
    </row>
    <row r="65" spans="2:9" ht="15.75" customHeight="1" x14ac:dyDescent="0.25">
      <c r="B65" s="369"/>
      <c r="C65" s="366"/>
      <c r="D65" s="189" t="s">
        <v>283</v>
      </c>
      <c r="E65" s="190">
        <v>0.24360000000000001</v>
      </c>
      <c r="F65" s="191">
        <v>3</v>
      </c>
      <c r="G65" s="192">
        <f>ROUND(E65*F65,2)</f>
        <v>0.73</v>
      </c>
      <c r="H65" s="30" t="s">
        <v>158</v>
      </c>
      <c r="I65" s="372"/>
    </row>
    <row r="66" spans="2:9" ht="15.75" customHeight="1" x14ac:dyDescent="0.25">
      <c r="B66" s="369"/>
      <c r="C66" s="366"/>
      <c r="D66" s="189" t="s">
        <v>284</v>
      </c>
      <c r="E66" s="190">
        <v>0.2024</v>
      </c>
      <c r="F66" s="191">
        <v>4</v>
      </c>
      <c r="G66" s="192">
        <f>ROUND(E66*F66,2)</f>
        <v>0.81</v>
      </c>
      <c r="H66" s="30" t="s">
        <v>158</v>
      </c>
      <c r="I66" s="372"/>
    </row>
    <row r="67" spans="2:9" ht="15.75" customHeight="1" x14ac:dyDescent="0.25">
      <c r="B67" s="370"/>
      <c r="C67" s="367"/>
      <c r="D67" s="363" t="s">
        <v>288</v>
      </c>
      <c r="E67" s="364"/>
      <c r="F67" s="191">
        <f>SUM(F63:F66)</f>
        <v>21</v>
      </c>
      <c r="G67" s="193">
        <f>SUM(G63:G66)</f>
        <v>4.5</v>
      </c>
      <c r="H67" s="194" t="s">
        <v>158</v>
      </c>
      <c r="I67" s="373"/>
    </row>
    <row r="68" spans="2:9" ht="15" customHeight="1" x14ac:dyDescent="0.25">
      <c r="B68" s="316" t="s">
        <v>183</v>
      </c>
      <c r="C68" s="317"/>
      <c r="D68" s="317"/>
      <c r="E68" s="317"/>
      <c r="F68" s="317"/>
      <c r="G68" s="317"/>
      <c r="H68" s="317"/>
      <c r="I68" s="318"/>
    </row>
    <row r="69" spans="2:9" ht="15.75" customHeight="1" x14ac:dyDescent="0.25">
      <c r="B69" s="50">
        <v>6</v>
      </c>
      <c r="C69" s="51" t="s">
        <v>28</v>
      </c>
      <c r="D69" s="196" t="s">
        <v>296</v>
      </c>
      <c r="E69" s="52" t="s">
        <v>297</v>
      </c>
      <c r="F69" s="197" t="s">
        <v>276</v>
      </c>
      <c r="G69" s="52" t="s">
        <v>291</v>
      </c>
      <c r="H69" s="53" t="s">
        <v>6</v>
      </c>
      <c r="I69" s="54"/>
    </row>
    <row r="70" spans="2:9" ht="57.75" thickBot="1" x14ac:dyDescent="0.3">
      <c r="B70" s="55" t="s">
        <v>190</v>
      </c>
      <c r="C70" s="15" t="s">
        <v>184</v>
      </c>
      <c r="D70" s="189">
        <v>1550</v>
      </c>
      <c r="E70" s="191">
        <v>6</v>
      </c>
      <c r="F70" s="191">
        <v>0.2</v>
      </c>
      <c r="G70" s="191">
        <f>ROUND(D70*E70*F70,2)</f>
        <v>1860</v>
      </c>
      <c r="H70" s="56" t="s">
        <v>242</v>
      </c>
      <c r="I70" s="219" t="s">
        <v>298</v>
      </c>
    </row>
    <row r="71" spans="2:9" x14ac:dyDescent="0.25">
      <c r="B71" s="178"/>
      <c r="C71" s="179"/>
      <c r="D71" s="353" t="s">
        <v>299</v>
      </c>
      <c r="E71" s="353"/>
      <c r="F71" s="179" t="s">
        <v>64</v>
      </c>
      <c r="G71" s="179" t="s">
        <v>47</v>
      </c>
      <c r="H71" s="179" t="s">
        <v>6</v>
      </c>
      <c r="I71" s="180"/>
    </row>
    <row r="72" spans="2:9" ht="28.5" customHeight="1" thickBot="1" x14ac:dyDescent="0.3">
      <c r="B72" s="154" t="s">
        <v>191</v>
      </c>
      <c r="C72" s="156" t="s">
        <v>185</v>
      </c>
      <c r="D72" s="354">
        <f>G70</f>
        <v>1860</v>
      </c>
      <c r="E72" s="374"/>
      <c r="F72" s="199">
        <v>5</v>
      </c>
      <c r="G72" s="199">
        <f>ROUND(D72*F72,2)</f>
        <v>9300</v>
      </c>
      <c r="H72" s="200" t="s">
        <v>156</v>
      </c>
      <c r="I72" s="221" t="s">
        <v>300</v>
      </c>
    </row>
    <row r="73" spans="2:9" ht="21.75" customHeight="1" x14ac:dyDescent="0.25">
      <c r="B73" s="178"/>
      <c r="C73" s="179"/>
      <c r="D73" s="202" t="s">
        <v>296</v>
      </c>
      <c r="E73" s="201" t="s">
        <v>297</v>
      </c>
      <c r="F73" s="203" t="s">
        <v>269</v>
      </c>
      <c r="G73" s="179" t="s">
        <v>47</v>
      </c>
      <c r="H73" s="179" t="s">
        <v>6</v>
      </c>
      <c r="I73" s="180"/>
    </row>
    <row r="74" spans="2:9" ht="28.5" customHeight="1" x14ac:dyDescent="0.25">
      <c r="B74" s="375" t="s">
        <v>192</v>
      </c>
      <c r="C74" s="378" t="s">
        <v>186</v>
      </c>
      <c r="D74" s="191">
        <v>20</v>
      </c>
      <c r="E74" s="191">
        <v>6</v>
      </c>
      <c r="F74" s="191">
        <v>0.6</v>
      </c>
      <c r="G74" s="191">
        <f t="shared" ref="G74:G76" si="1">ROUND(D74*E74*F74,2)</f>
        <v>72</v>
      </c>
      <c r="H74" s="56" t="s">
        <v>242</v>
      </c>
      <c r="I74" s="341" t="s">
        <v>302</v>
      </c>
    </row>
    <row r="75" spans="2:9" x14ac:dyDescent="0.25">
      <c r="B75" s="376"/>
      <c r="C75" s="379"/>
      <c r="D75" s="191">
        <v>60</v>
      </c>
      <c r="E75" s="191">
        <v>6</v>
      </c>
      <c r="F75" s="191">
        <v>0.6</v>
      </c>
      <c r="G75" s="191">
        <f t="shared" si="1"/>
        <v>216</v>
      </c>
      <c r="H75" s="56" t="s">
        <v>242</v>
      </c>
      <c r="I75" s="342"/>
    </row>
    <row r="76" spans="2:9" x14ac:dyDescent="0.25">
      <c r="B76" s="376"/>
      <c r="C76" s="379"/>
      <c r="D76" s="191">
        <v>40</v>
      </c>
      <c r="E76" s="191">
        <v>6</v>
      </c>
      <c r="F76" s="191">
        <v>0.6</v>
      </c>
      <c r="G76" s="191">
        <f t="shared" si="1"/>
        <v>144</v>
      </c>
      <c r="H76" s="56" t="s">
        <v>242</v>
      </c>
      <c r="I76" s="342"/>
    </row>
    <row r="77" spans="2:9" ht="15.75" thickBot="1" x14ac:dyDescent="0.3">
      <c r="B77" s="377"/>
      <c r="C77" s="380"/>
      <c r="D77" s="344" t="s">
        <v>301</v>
      </c>
      <c r="E77" s="345"/>
      <c r="F77" s="346"/>
      <c r="G77" s="204">
        <f>SUM(G74:G76)</f>
        <v>432</v>
      </c>
      <c r="H77" s="205" t="s">
        <v>242</v>
      </c>
      <c r="I77" s="343"/>
    </row>
    <row r="78" spans="2:9" x14ac:dyDescent="0.25">
      <c r="B78" s="178"/>
      <c r="C78" s="179"/>
      <c r="D78" s="353" t="s">
        <v>303</v>
      </c>
      <c r="E78" s="353"/>
      <c r="F78" s="179" t="s">
        <v>64</v>
      </c>
      <c r="G78" s="179" t="s">
        <v>47</v>
      </c>
      <c r="H78" s="179" t="s">
        <v>6</v>
      </c>
      <c r="I78" s="180"/>
    </row>
    <row r="79" spans="2:9" ht="28.5" customHeight="1" thickBot="1" x14ac:dyDescent="0.3">
      <c r="B79" s="55" t="s">
        <v>193</v>
      </c>
      <c r="C79" s="15" t="s">
        <v>185</v>
      </c>
      <c r="D79" s="381">
        <f>G77</f>
        <v>432</v>
      </c>
      <c r="E79" s="382"/>
      <c r="F79" s="195">
        <v>5</v>
      </c>
      <c r="G79" s="206">
        <f>ROUND(D79*F79,2)</f>
        <v>2160</v>
      </c>
      <c r="H79" s="30" t="s">
        <v>156</v>
      </c>
      <c r="I79" s="221" t="s">
        <v>304</v>
      </c>
    </row>
    <row r="80" spans="2:9" ht="28.5" customHeight="1" x14ac:dyDescent="0.25">
      <c r="B80" s="178"/>
      <c r="C80" s="179"/>
      <c r="D80" s="202" t="s">
        <v>296</v>
      </c>
      <c r="E80" s="201" t="s">
        <v>297</v>
      </c>
      <c r="F80" s="203" t="s">
        <v>269</v>
      </c>
      <c r="G80" s="179" t="s">
        <v>47</v>
      </c>
      <c r="H80" s="179" t="s">
        <v>6</v>
      </c>
      <c r="I80" s="180"/>
    </row>
    <row r="81" spans="2:9" ht="28.5" customHeight="1" x14ac:dyDescent="0.25">
      <c r="B81" s="375" t="s">
        <v>194</v>
      </c>
      <c r="C81" s="378" t="s">
        <v>187</v>
      </c>
      <c r="D81" s="191">
        <v>20</v>
      </c>
      <c r="E81" s="191">
        <v>6</v>
      </c>
      <c r="F81" s="191">
        <v>0.6</v>
      </c>
      <c r="G81" s="191">
        <f t="shared" ref="G81:G83" si="2">ROUND(D81*E81*F81,2)</f>
        <v>72</v>
      </c>
      <c r="H81" s="56" t="s">
        <v>242</v>
      </c>
      <c r="I81" s="341" t="s">
        <v>305</v>
      </c>
    </row>
    <row r="82" spans="2:9" ht="28.5" customHeight="1" x14ac:dyDescent="0.25">
      <c r="B82" s="376"/>
      <c r="C82" s="379"/>
      <c r="D82" s="191">
        <v>60</v>
      </c>
      <c r="E82" s="191">
        <v>6</v>
      </c>
      <c r="F82" s="191">
        <v>0.6</v>
      </c>
      <c r="G82" s="191">
        <f t="shared" si="2"/>
        <v>216</v>
      </c>
      <c r="H82" s="56" t="s">
        <v>242</v>
      </c>
      <c r="I82" s="342"/>
    </row>
    <row r="83" spans="2:9" ht="28.5" customHeight="1" x14ac:dyDescent="0.25">
      <c r="B83" s="376"/>
      <c r="C83" s="379"/>
      <c r="D83" s="191">
        <v>40</v>
      </c>
      <c r="E83" s="191">
        <v>6</v>
      </c>
      <c r="F83" s="191">
        <v>0.6</v>
      </c>
      <c r="G83" s="191">
        <f t="shared" si="2"/>
        <v>144</v>
      </c>
      <c r="H83" s="56" t="s">
        <v>242</v>
      </c>
      <c r="I83" s="342"/>
    </row>
    <row r="84" spans="2:9" ht="28.5" customHeight="1" thickBot="1" x14ac:dyDescent="0.3">
      <c r="B84" s="377"/>
      <c r="C84" s="380"/>
      <c r="D84" s="344" t="s">
        <v>301</v>
      </c>
      <c r="E84" s="345"/>
      <c r="F84" s="346"/>
      <c r="G84" s="204">
        <f>SUM(G81:G83)</f>
        <v>432</v>
      </c>
      <c r="H84" s="205" t="s">
        <v>242</v>
      </c>
      <c r="I84" s="343"/>
    </row>
    <row r="85" spans="2:9" ht="28.5" customHeight="1" x14ac:dyDescent="0.25">
      <c r="B85" s="178"/>
      <c r="C85" s="179"/>
      <c r="D85" s="353" t="s">
        <v>303</v>
      </c>
      <c r="E85" s="353"/>
      <c r="F85" s="179" t="s">
        <v>64</v>
      </c>
      <c r="G85" s="179" t="s">
        <v>47</v>
      </c>
      <c r="H85" s="179" t="s">
        <v>6</v>
      </c>
      <c r="I85" s="180"/>
    </row>
    <row r="86" spans="2:9" ht="57.75" thickBot="1" x14ac:dyDescent="0.3">
      <c r="B86" s="154" t="s">
        <v>195</v>
      </c>
      <c r="C86" s="156" t="s">
        <v>162</v>
      </c>
      <c r="D86" s="354">
        <f>G84</f>
        <v>432</v>
      </c>
      <c r="E86" s="355"/>
      <c r="F86" s="207">
        <v>36</v>
      </c>
      <c r="G86" s="208">
        <f>ROUND(D86*F86,2)</f>
        <v>15552</v>
      </c>
      <c r="H86" s="209" t="s">
        <v>156</v>
      </c>
      <c r="I86" s="222" t="s">
        <v>306</v>
      </c>
    </row>
    <row r="87" spans="2:9" ht="28.5" customHeight="1" x14ac:dyDescent="0.25">
      <c r="B87" s="178"/>
      <c r="C87" s="179"/>
      <c r="D87" s="202" t="s">
        <v>296</v>
      </c>
      <c r="E87" s="201" t="s">
        <v>297</v>
      </c>
      <c r="F87" s="203" t="s">
        <v>276</v>
      </c>
      <c r="G87" s="179" t="s">
        <v>291</v>
      </c>
      <c r="H87" s="179" t="s">
        <v>6</v>
      </c>
      <c r="I87" s="180"/>
    </row>
    <row r="88" spans="2:9" ht="28.5" customHeight="1" thickBot="1" x14ac:dyDescent="0.3">
      <c r="B88" s="154" t="s">
        <v>196</v>
      </c>
      <c r="C88" s="156" t="s">
        <v>157</v>
      </c>
      <c r="D88" s="198">
        <v>1550</v>
      </c>
      <c r="E88" s="198">
        <v>6</v>
      </c>
      <c r="F88" s="198" t="s">
        <v>50</v>
      </c>
      <c r="G88" s="237">
        <f>ROUND(D88*E88,2)</f>
        <v>9300</v>
      </c>
      <c r="H88" s="198" t="s">
        <v>16</v>
      </c>
      <c r="I88" s="238" t="s">
        <v>307</v>
      </c>
    </row>
    <row r="89" spans="2:9" ht="15.75" customHeight="1" x14ac:dyDescent="0.25">
      <c r="B89" s="40">
        <v>7</v>
      </c>
      <c r="C89" s="233" t="s">
        <v>189</v>
      </c>
      <c r="D89" s="234" t="s">
        <v>296</v>
      </c>
      <c r="E89" s="235" t="s">
        <v>297</v>
      </c>
      <c r="F89" s="235" t="s">
        <v>276</v>
      </c>
      <c r="G89" s="235" t="s">
        <v>291</v>
      </c>
      <c r="H89" s="236" t="s">
        <v>6</v>
      </c>
      <c r="I89" s="44"/>
    </row>
    <row r="90" spans="2:9" ht="57.75" thickBot="1" x14ac:dyDescent="0.3">
      <c r="B90" s="55" t="s">
        <v>197</v>
      </c>
      <c r="C90" s="15" t="s">
        <v>159</v>
      </c>
      <c r="D90" s="189">
        <v>1550</v>
      </c>
      <c r="E90" s="191">
        <v>6</v>
      </c>
      <c r="F90" s="191">
        <v>0.15</v>
      </c>
      <c r="G90" s="191">
        <f>ROUND(D90*E90*F90,2)</f>
        <v>1395</v>
      </c>
      <c r="H90" s="218" t="s">
        <v>160</v>
      </c>
      <c r="I90" s="219" t="s">
        <v>308</v>
      </c>
    </row>
    <row r="91" spans="2:9" x14ac:dyDescent="0.25">
      <c r="B91" s="178"/>
      <c r="C91" s="179"/>
      <c r="D91" s="353" t="s">
        <v>309</v>
      </c>
      <c r="E91" s="353"/>
      <c r="F91" s="179" t="s">
        <v>64</v>
      </c>
      <c r="G91" s="179" t="s">
        <v>47</v>
      </c>
      <c r="H91" s="179" t="s">
        <v>6</v>
      </c>
      <c r="I91" s="180"/>
    </row>
    <row r="92" spans="2:9" ht="57.75" thickBot="1" x14ac:dyDescent="0.3">
      <c r="B92" s="154" t="s">
        <v>198</v>
      </c>
      <c r="C92" s="156" t="s">
        <v>162</v>
      </c>
      <c r="D92" s="384">
        <f>G90</f>
        <v>1395</v>
      </c>
      <c r="E92" s="385"/>
      <c r="F92" s="199">
        <v>36</v>
      </c>
      <c r="G92" s="199">
        <f>ROUND(D92*F92,2)</f>
        <v>50220</v>
      </c>
      <c r="H92" s="220" t="s">
        <v>156</v>
      </c>
      <c r="I92" s="222" t="s">
        <v>310</v>
      </c>
    </row>
    <row r="93" spans="2:9" ht="22.5" x14ac:dyDescent="0.25">
      <c r="B93" s="178"/>
      <c r="C93" s="179"/>
      <c r="D93" s="216" t="s">
        <v>296</v>
      </c>
      <c r="E93" s="216" t="s">
        <v>297</v>
      </c>
      <c r="F93" s="217" t="s">
        <v>276</v>
      </c>
      <c r="G93" s="203" t="s">
        <v>291</v>
      </c>
      <c r="H93" s="203" t="s">
        <v>6</v>
      </c>
      <c r="I93" s="180"/>
    </row>
    <row r="94" spans="2:9" ht="57.75" thickBot="1" x14ac:dyDescent="0.3">
      <c r="B94" s="146" t="s">
        <v>199</v>
      </c>
      <c r="C94" s="147" t="s">
        <v>163</v>
      </c>
      <c r="D94" s="239">
        <v>1550</v>
      </c>
      <c r="E94" s="240">
        <v>6</v>
      </c>
      <c r="F94" s="240">
        <v>0.12</v>
      </c>
      <c r="G94" s="47">
        <f>ROUND(D94*E94*F94,2)</f>
        <v>1116</v>
      </c>
      <c r="H94" s="211" t="s">
        <v>160</v>
      </c>
      <c r="I94" s="219" t="s">
        <v>311</v>
      </c>
    </row>
    <row r="95" spans="2:9" x14ac:dyDescent="0.25">
      <c r="B95" s="178"/>
      <c r="C95" s="179"/>
      <c r="D95" s="383" t="s">
        <v>309</v>
      </c>
      <c r="E95" s="383"/>
      <c r="F95" s="179" t="s">
        <v>64</v>
      </c>
      <c r="G95" s="179" t="s">
        <v>47</v>
      </c>
      <c r="H95" s="179" t="s">
        <v>6</v>
      </c>
      <c r="I95" s="180"/>
    </row>
    <row r="96" spans="2:9" ht="57.75" thickBot="1" x14ac:dyDescent="0.3">
      <c r="B96" s="154" t="s">
        <v>200</v>
      </c>
      <c r="C96" s="156" t="s">
        <v>162</v>
      </c>
      <c r="D96" s="402">
        <f>G94</f>
        <v>1116</v>
      </c>
      <c r="E96" s="402"/>
      <c r="F96" s="223">
        <v>36</v>
      </c>
      <c r="G96" s="199">
        <f>ROUND(D96*F96,2)</f>
        <v>40176</v>
      </c>
      <c r="H96" s="224" t="s">
        <v>156</v>
      </c>
      <c r="I96" s="225" t="s">
        <v>310</v>
      </c>
    </row>
    <row r="97" spans="2:9" ht="15" customHeight="1" x14ac:dyDescent="0.25">
      <c r="B97" s="178"/>
      <c r="C97" s="179"/>
      <c r="D97" s="216" t="s">
        <v>296</v>
      </c>
      <c r="E97" s="216" t="s">
        <v>297</v>
      </c>
      <c r="F97" s="217"/>
      <c r="G97" s="203" t="s">
        <v>291</v>
      </c>
      <c r="H97" s="203" t="s">
        <v>6</v>
      </c>
      <c r="I97" s="180"/>
    </row>
    <row r="98" spans="2:9" ht="29.25" thickBot="1" x14ac:dyDescent="0.3">
      <c r="B98" s="154" t="s">
        <v>201</v>
      </c>
      <c r="C98" s="156" t="s">
        <v>169</v>
      </c>
      <c r="D98" s="241">
        <v>1550</v>
      </c>
      <c r="E98" s="242">
        <v>6</v>
      </c>
      <c r="F98" s="212"/>
      <c r="G98" s="151">
        <f>ROUND(D98*E98,2)</f>
        <v>9300</v>
      </c>
      <c r="H98" s="213" t="s">
        <v>158</v>
      </c>
      <c r="I98" s="238" t="s">
        <v>312</v>
      </c>
    </row>
    <row r="99" spans="2:9" ht="24.75" customHeight="1" x14ac:dyDescent="0.25">
      <c r="B99" s="178"/>
      <c r="C99" s="179"/>
      <c r="D99" s="216" t="s">
        <v>296</v>
      </c>
      <c r="E99" s="216" t="s">
        <v>297</v>
      </c>
      <c r="F99" s="183" t="s">
        <v>266</v>
      </c>
      <c r="G99" s="179" t="s">
        <v>47</v>
      </c>
      <c r="H99" s="179" t="s">
        <v>6</v>
      </c>
      <c r="I99" s="180"/>
    </row>
    <row r="100" spans="2:9" ht="29.25" thickBot="1" x14ac:dyDescent="0.3">
      <c r="B100" s="154" t="s">
        <v>202</v>
      </c>
      <c r="C100" s="156" t="s">
        <v>165</v>
      </c>
      <c r="D100" s="241">
        <v>1550</v>
      </c>
      <c r="E100" s="242">
        <v>6</v>
      </c>
      <c r="F100" s="244">
        <v>1.1999999999999999E-3</v>
      </c>
      <c r="G100" s="199">
        <f>ROUND((D100*E100)*F100,2)</f>
        <v>11.16</v>
      </c>
      <c r="H100" s="213" t="s">
        <v>166</v>
      </c>
      <c r="I100" s="221" t="s">
        <v>313</v>
      </c>
    </row>
    <row r="101" spans="2:9" ht="22.5" x14ac:dyDescent="0.25">
      <c r="B101" s="178"/>
      <c r="C101" s="179"/>
      <c r="D101" s="216" t="s">
        <v>296</v>
      </c>
      <c r="E101" s="216" t="s">
        <v>297</v>
      </c>
      <c r="F101" s="217"/>
      <c r="G101" s="203" t="s">
        <v>291</v>
      </c>
      <c r="H101" s="203" t="s">
        <v>6</v>
      </c>
      <c r="I101" s="180"/>
    </row>
    <row r="102" spans="2:9" ht="29.25" thickBot="1" x14ac:dyDescent="0.3">
      <c r="B102" s="154" t="s">
        <v>203</v>
      </c>
      <c r="C102" s="156" t="s">
        <v>170</v>
      </c>
      <c r="D102" s="241">
        <v>1550</v>
      </c>
      <c r="E102" s="242">
        <v>5</v>
      </c>
      <c r="F102" s="212"/>
      <c r="G102" s="151">
        <f>ROUND(D102*E102,2)</f>
        <v>7750</v>
      </c>
      <c r="H102" s="213" t="s">
        <v>158</v>
      </c>
      <c r="I102" s="238" t="s">
        <v>312</v>
      </c>
    </row>
    <row r="103" spans="2:9" ht="24" x14ac:dyDescent="0.25">
      <c r="B103" s="178"/>
      <c r="C103" s="179"/>
      <c r="D103" s="216" t="s">
        <v>296</v>
      </c>
      <c r="E103" s="216" t="s">
        <v>297</v>
      </c>
      <c r="F103" s="183" t="s">
        <v>266</v>
      </c>
      <c r="G103" s="179" t="s">
        <v>47</v>
      </c>
      <c r="H103" s="179" t="s">
        <v>6</v>
      </c>
      <c r="I103" s="180"/>
    </row>
    <row r="104" spans="2:9" ht="29.25" thickBot="1" x14ac:dyDescent="0.3">
      <c r="B104" s="154" t="s">
        <v>204</v>
      </c>
      <c r="C104" s="156" t="s">
        <v>167</v>
      </c>
      <c r="D104" s="241">
        <v>1550</v>
      </c>
      <c r="E104" s="242">
        <v>5</v>
      </c>
      <c r="F104" s="182">
        <v>8.0000000000000004E-4</v>
      </c>
      <c r="G104" s="199">
        <f>ROUND((D104*E104)*F104,2)</f>
        <v>6.2</v>
      </c>
      <c r="H104" s="213" t="s">
        <v>166</v>
      </c>
      <c r="I104" s="221" t="s">
        <v>313</v>
      </c>
    </row>
    <row r="105" spans="2:9" ht="15.75" thickBot="1" x14ac:dyDescent="0.3">
      <c r="B105" s="178"/>
      <c r="C105" s="179"/>
      <c r="D105" s="243" t="s">
        <v>44</v>
      </c>
      <c r="E105" s="184" t="s">
        <v>45</v>
      </c>
      <c r="F105" s="183" t="s">
        <v>276</v>
      </c>
      <c r="G105" s="179" t="s">
        <v>47</v>
      </c>
      <c r="H105" s="179" t="s">
        <v>6</v>
      </c>
      <c r="I105" s="180"/>
    </row>
    <row r="106" spans="2:9" ht="57.75" thickBot="1" x14ac:dyDescent="0.3">
      <c r="B106" s="55" t="s">
        <v>205</v>
      </c>
      <c r="C106" s="15" t="s">
        <v>168</v>
      </c>
      <c r="D106" s="241">
        <v>1550</v>
      </c>
      <c r="E106" s="242">
        <v>5</v>
      </c>
      <c r="F106" s="192">
        <v>0.04</v>
      </c>
      <c r="G106" s="199">
        <f>ROUND((D106*E106)*F106,2)</f>
        <v>310</v>
      </c>
      <c r="H106" s="210" t="s">
        <v>160</v>
      </c>
      <c r="I106" s="229" t="s">
        <v>277</v>
      </c>
    </row>
    <row r="107" spans="2:9" ht="15.75" thickBot="1" x14ac:dyDescent="0.3">
      <c r="B107" s="178"/>
      <c r="C107" s="179"/>
      <c r="D107" s="179" t="s">
        <v>239</v>
      </c>
      <c r="E107" s="179" t="s">
        <v>64</v>
      </c>
      <c r="F107" s="179"/>
      <c r="G107" s="179" t="s">
        <v>47</v>
      </c>
      <c r="H107" s="179" t="s">
        <v>6</v>
      </c>
      <c r="I107" s="180"/>
    </row>
    <row r="108" spans="2:9" ht="57.75" thickBot="1" x14ac:dyDescent="0.3">
      <c r="B108" s="154" t="s">
        <v>206</v>
      </c>
      <c r="C108" s="156" t="s">
        <v>162</v>
      </c>
      <c r="D108" s="245">
        <f>G106</f>
        <v>310</v>
      </c>
      <c r="E108" s="199">
        <v>36</v>
      </c>
      <c r="F108" s="212"/>
      <c r="G108" s="199">
        <f>ROUND(D108*E108,2)</f>
        <v>11160</v>
      </c>
      <c r="H108" s="213" t="s">
        <v>156</v>
      </c>
      <c r="I108" s="228" t="s">
        <v>314</v>
      </c>
    </row>
    <row r="109" spans="2:9" ht="15.75" customHeight="1" thickBot="1" x14ac:dyDescent="0.3">
      <c r="B109" s="140">
        <v>8</v>
      </c>
      <c r="C109" s="246" t="s">
        <v>279</v>
      </c>
      <c r="D109" s="248" t="s">
        <v>292</v>
      </c>
      <c r="E109" s="249" t="s">
        <v>293</v>
      </c>
      <c r="F109" s="249" t="s">
        <v>294</v>
      </c>
      <c r="G109" s="52" t="s">
        <v>291</v>
      </c>
      <c r="H109" s="53" t="s">
        <v>6</v>
      </c>
      <c r="I109" s="145"/>
    </row>
    <row r="110" spans="2:9" ht="71.25" x14ac:dyDescent="0.25">
      <c r="B110" s="247" t="s">
        <v>207</v>
      </c>
      <c r="C110" s="15" t="s">
        <v>177</v>
      </c>
      <c r="D110" s="258">
        <v>1550</v>
      </c>
      <c r="E110" s="259">
        <v>3</v>
      </c>
      <c r="F110" s="259">
        <v>12</v>
      </c>
      <c r="G110" s="191">
        <f>D110*E110-F110</f>
        <v>4638</v>
      </c>
      <c r="H110" s="227" t="s">
        <v>39</v>
      </c>
      <c r="I110" s="219" t="s">
        <v>295</v>
      </c>
    </row>
    <row r="111" spans="2:9" ht="57.75" thickBot="1" x14ac:dyDescent="0.3">
      <c r="B111" s="55" t="s">
        <v>208</v>
      </c>
      <c r="C111" s="15" t="s">
        <v>178</v>
      </c>
      <c r="D111" s="189"/>
      <c r="E111" s="191">
        <v>0</v>
      </c>
      <c r="F111" s="191"/>
      <c r="G111" s="191">
        <f>F117</f>
        <v>12</v>
      </c>
      <c r="H111" s="30" t="s">
        <v>179</v>
      </c>
      <c r="I111" s="219" t="s">
        <v>315</v>
      </c>
    </row>
    <row r="112" spans="2:9" ht="30" x14ac:dyDescent="0.25">
      <c r="B112" s="178"/>
      <c r="C112" s="179"/>
      <c r="D112" s="179" t="s">
        <v>280</v>
      </c>
      <c r="E112" s="179" t="s">
        <v>285</v>
      </c>
      <c r="F112" s="179" t="s">
        <v>286</v>
      </c>
      <c r="G112" s="179" t="s">
        <v>287</v>
      </c>
      <c r="H112" s="179"/>
      <c r="I112" s="180"/>
    </row>
    <row r="113" spans="2:10" ht="42.75" customHeight="1" x14ac:dyDescent="0.25">
      <c r="B113" s="375" t="s">
        <v>209</v>
      </c>
      <c r="C113" s="365" t="s">
        <v>182</v>
      </c>
      <c r="D113" s="189" t="s">
        <v>281</v>
      </c>
      <c r="E113" s="190">
        <v>0.30180000000000001</v>
      </c>
      <c r="F113" s="191">
        <v>0</v>
      </c>
      <c r="G113" s="192">
        <f>ROUND(E113*F113,2)</f>
        <v>0</v>
      </c>
      <c r="H113" s="30" t="s">
        <v>158</v>
      </c>
      <c r="I113" s="341" t="s">
        <v>289</v>
      </c>
    </row>
    <row r="114" spans="2:10" ht="15.75" customHeight="1" x14ac:dyDescent="0.25">
      <c r="B114" s="376"/>
      <c r="C114" s="366"/>
      <c r="D114" s="189" t="s">
        <v>282</v>
      </c>
      <c r="E114" s="190">
        <v>0.1963</v>
      </c>
      <c r="F114" s="191">
        <v>7</v>
      </c>
      <c r="G114" s="192">
        <f>ROUND(E114*F114,2)</f>
        <v>1.37</v>
      </c>
      <c r="H114" s="30" t="s">
        <v>158</v>
      </c>
      <c r="I114" s="342"/>
    </row>
    <row r="115" spans="2:10" ht="15.75" customHeight="1" x14ac:dyDescent="0.25">
      <c r="B115" s="376"/>
      <c r="C115" s="366"/>
      <c r="D115" s="189" t="s">
        <v>283</v>
      </c>
      <c r="E115" s="190">
        <v>0.24360000000000001</v>
      </c>
      <c r="F115" s="191">
        <v>2</v>
      </c>
      <c r="G115" s="192">
        <f>ROUND(E115*F115,2)</f>
        <v>0.49</v>
      </c>
      <c r="H115" s="30" t="s">
        <v>158</v>
      </c>
      <c r="I115" s="342"/>
    </row>
    <row r="116" spans="2:10" ht="15.75" customHeight="1" x14ac:dyDescent="0.25">
      <c r="B116" s="376"/>
      <c r="C116" s="366"/>
      <c r="D116" s="189" t="s">
        <v>284</v>
      </c>
      <c r="E116" s="190">
        <v>0.2024</v>
      </c>
      <c r="F116" s="191">
        <v>3</v>
      </c>
      <c r="G116" s="192">
        <f>ROUND(E116*F116,2)</f>
        <v>0.61</v>
      </c>
      <c r="H116" s="30" t="s">
        <v>158</v>
      </c>
      <c r="I116" s="342"/>
    </row>
    <row r="117" spans="2:10" ht="15.75" customHeight="1" thickBot="1" x14ac:dyDescent="0.3">
      <c r="B117" s="377"/>
      <c r="C117" s="400"/>
      <c r="D117" s="384" t="s">
        <v>288</v>
      </c>
      <c r="E117" s="385"/>
      <c r="F117" s="199">
        <f>SUM(F113:F116)</f>
        <v>12</v>
      </c>
      <c r="G117" s="204">
        <f>SUM(G113:G116)</f>
        <v>2.4700000000000002</v>
      </c>
      <c r="H117" s="250" t="s">
        <v>158</v>
      </c>
      <c r="I117" s="401"/>
    </row>
    <row r="118" spans="2:10" ht="15.75" customHeight="1" thickBot="1" x14ac:dyDescent="0.3">
      <c r="B118" s="255"/>
      <c r="C118" s="256"/>
      <c r="D118" s="256"/>
      <c r="E118" s="256"/>
      <c r="F118" s="256"/>
      <c r="G118" s="256"/>
      <c r="H118" s="256"/>
      <c r="I118" s="257"/>
    </row>
    <row r="119" spans="2:10" ht="15" customHeight="1" x14ac:dyDescent="0.25">
      <c r="B119" s="251" t="s">
        <v>2</v>
      </c>
      <c r="C119" s="252" t="s">
        <v>5</v>
      </c>
      <c r="D119" s="253" t="s">
        <v>52</v>
      </c>
      <c r="E119" s="253" t="s">
        <v>53</v>
      </c>
      <c r="F119" s="254" t="s">
        <v>54</v>
      </c>
      <c r="G119" s="254" t="s">
        <v>55</v>
      </c>
      <c r="H119" s="253" t="s">
        <v>56</v>
      </c>
      <c r="I119" s="361" t="s">
        <v>57</v>
      </c>
      <c r="J119" s="362"/>
    </row>
    <row r="120" spans="2:10" ht="15.75" customHeight="1" x14ac:dyDescent="0.25">
      <c r="B120" s="50">
        <v>2</v>
      </c>
      <c r="C120" s="51" t="s">
        <v>23</v>
      </c>
      <c r="D120" s="60"/>
      <c r="E120" s="60"/>
      <c r="F120" s="58"/>
      <c r="G120" s="52"/>
      <c r="H120" s="53"/>
      <c r="I120" s="386"/>
      <c r="J120" s="318"/>
    </row>
    <row r="121" spans="2:10" ht="28.5" customHeight="1" x14ac:dyDescent="0.25">
      <c r="B121" s="45" t="s">
        <v>24</v>
      </c>
      <c r="C121" s="46" t="s">
        <v>58</v>
      </c>
      <c r="D121" s="189">
        <v>2</v>
      </c>
      <c r="E121" s="189">
        <v>3</v>
      </c>
      <c r="F121" s="191">
        <v>4</v>
      </c>
      <c r="G121" s="191">
        <v>10</v>
      </c>
      <c r="H121" s="260">
        <f t="shared" ref="H121:H122" si="3">D121*E121*F121*G121</f>
        <v>240</v>
      </c>
      <c r="I121" s="387" t="s">
        <v>232</v>
      </c>
      <c r="J121" s="318"/>
    </row>
    <row r="122" spans="2:10" ht="28.5" customHeight="1" thickBot="1" x14ac:dyDescent="0.3">
      <c r="B122" s="61" t="s">
        <v>59</v>
      </c>
      <c r="C122" s="59" t="s">
        <v>60</v>
      </c>
      <c r="D122" s="261">
        <v>4</v>
      </c>
      <c r="E122" s="261">
        <v>3</v>
      </c>
      <c r="F122" s="262">
        <v>4</v>
      </c>
      <c r="G122" s="262">
        <v>10</v>
      </c>
      <c r="H122" s="263">
        <f t="shared" si="3"/>
        <v>480</v>
      </c>
      <c r="I122" s="388" t="s">
        <v>233</v>
      </c>
      <c r="J122" s="389"/>
    </row>
    <row r="123" spans="2:10" ht="15.75" customHeight="1" x14ac:dyDescent="0.25"/>
    <row r="124" spans="2:10" ht="15.75" customHeight="1" x14ac:dyDescent="0.25"/>
    <row r="125" spans="2:10" ht="15.75" customHeight="1" x14ac:dyDescent="0.25"/>
    <row r="126" spans="2:10" ht="15.75" customHeight="1" x14ac:dyDescent="0.25"/>
    <row r="127" spans="2:10" ht="15.75" customHeight="1" x14ac:dyDescent="0.25"/>
    <row r="128" spans="2:10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  <row r="1035" ht="15.75" customHeight="1" x14ac:dyDescent="0.25"/>
    <row r="1036" ht="15.75" customHeight="1" x14ac:dyDescent="0.25"/>
    <row r="1037" ht="15.75" customHeight="1" x14ac:dyDescent="0.25"/>
    <row r="1038" ht="15.75" customHeight="1" x14ac:dyDescent="0.25"/>
    <row r="1039" ht="15.75" customHeight="1" x14ac:dyDescent="0.25"/>
    <row r="1040" ht="15.75" customHeight="1" x14ac:dyDescent="0.25"/>
    <row r="1041" ht="15.75" customHeight="1" x14ac:dyDescent="0.25"/>
    <row r="1042" ht="15.75" customHeight="1" x14ac:dyDescent="0.25"/>
    <row r="1043" ht="15.75" customHeight="1" x14ac:dyDescent="0.25"/>
    <row r="1044" ht="15.75" customHeight="1" x14ac:dyDescent="0.25"/>
    <row r="1045" ht="15.75" customHeight="1" x14ac:dyDescent="0.25"/>
    <row r="1046" ht="15.75" customHeight="1" x14ac:dyDescent="0.25"/>
    <row r="1047" ht="15.75" customHeight="1" x14ac:dyDescent="0.25"/>
    <row r="1048" ht="15.75" customHeight="1" x14ac:dyDescent="0.25"/>
    <row r="1049" ht="15.75" customHeight="1" x14ac:dyDescent="0.25"/>
    <row r="1050" ht="15.75" customHeight="1" x14ac:dyDescent="0.25"/>
    <row r="1051" ht="15.75" customHeight="1" x14ac:dyDescent="0.25"/>
    <row r="1052" ht="15.75" customHeight="1" x14ac:dyDescent="0.25"/>
    <row r="1053" ht="15.75" customHeight="1" x14ac:dyDescent="0.25"/>
    <row r="1054" ht="15.75" customHeight="1" x14ac:dyDescent="0.25"/>
    <row r="1055" ht="15.75" customHeight="1" x14ac:dyDescent="0.25"/>
    <row r="1056" ht="15.75" customHeight="1" x14ac:dyDescent="0.25"/>
    <row r="1057" ht="15.75" customHeight="1" x14ac:dyDescent="0.25"/>
    <row r="1058" ht="15.75" customHeight="1" x14ac:dyDescent="0.25"/>
    <row r="1059" ht="15.75" customHeight="1" x14ac:dyDescent="0.25"/>
    <row r="1060" ht="15.75" customHeight="1" x14ac:dyDescent="0.25"/>
    <row r="1061" ht="15.75" customHeight="1" x14ac:dyDescent="0.25"/>
    <row r="1062" ht="15.75" customHeight="1" x14ac:dyDescent="0.25"/>
    <row r="1063" ht="15.75" customHeight="1" x14ac:dyDescent="0.25"/>
    <row r="1064" ht="15.75" customHeight="1" x14ac:dyDescent="0.25"/>
    <row r="1065" ht="15.75" customHeight="1" x14ac:dyDescent="0.25"/>
    <row r="1066" ht="15.75" customHeight="1" x14ac:dyDescent="0.25"/>
    <row r="1067" ht="15.75" customHeight="1" x14ac:dyDescent="0.25"/>
    <row r="1068" ht="15.75" customHeight="1" x14ac:dyDescent="0.25"/>
    <row r="1069" ht="15.75" customHeight="1" x14ac:dyDescent="0.25"/>
    <row r="1070" ht="15.75" customHeight="1" x14ac:dyDescent="0.25"/>
    <row r="1071" ht="15.75" customHeight="1" x14ac:dyDescent="0.25"/>
    <row r="1072" ht="15.75" customHeight="1" x14ac:dyDescent="0.25"/>
    <row r="1073" ht="15.75" customHeight="1" x14ac:dyDescent="0.25"/>
    <row r="1074" ht="15.75" customHeight="1" x14ac:dyDescent="0.25"/>
    <row r="1075" ht="15.75" customHeight="1" x14ac:dyDescent="0.25"/>
    <row r="1076" ht="15.75" customHeight="1" x14ac:dyDescent="0.25"/>
    <row r="1077" ht="15.75" customHeight="1" x14ac:dyDescent="0.25"/>
    <row r="1078" ht="15.75" customHeight="1" x14ac:dyDescent="0.25"/>
    <row r="1079" ht="15.75" customHeight="1" x14ac:dyDescent="0.25"/>
    <row r="1080" ht="15.75" customHeight="1" x14ac:dyDescent="0.25"/>
    <row r="1081" ht="15.75" customHeight="1" x14ac:dyDescent="0.25"/>
    <row r="1082" ht="15.75" customHeight="1" x14ac:dyDescent="0.25"/>
  </sheetData>
  <mergeCells count="58">
    <mergeCell ref="C113:C117"/>
    <mergeCell ref="B113:B117"/>
    <mergeCell ref="I113:I117"/>
    <mergeCell ref="D96:E96"/>
    <mergeCell ref="D117:E117"/>
    <mergeCell ref="I120:J120"/>
    <mergeCell ref="I121:J121"/>
    <mergeCell ref="I122:J122"/>
    <mergeCell ref="B2:I2"/>
    <mergeCell ref="B14:I14"/>
    <mergeCell ref="B68:I68"/>
    <mergeCell ref="C16:C23"/>
    <mergeCell ref="B16:B23"/>
    <mergeCell ref="D26:E26"/>
    <mergeCell ref="D27:E27"/>
    <mergeCell ref="D28:E28"/>
    <mergeCell ref="D29:E29"/>
    <mergeCell ref="D71:E71"/>
    <mergeCell ref="D91:E91"/>
    <mergeCell ref="D32:E32"/>
    <mergeCell ref="D33:E33"/>
    <mergeCell ref="I119:J119"/>
    <mergeCell ref="D67:E67"/>
    <mergeCell ref="C63:C67"/>
    <mergeCell ref="B63:B67"/>
    <mergeCell ref="I63:I67"/>
    <mergeCell ref="D72:E72"/>
    <mergeCell ref="D77:F77"/>
    <mergeCell ref="B74:B77"/>
    <mergeCell ref="C74:C77"/>
    <mergeCell ref="I74:I77"/>
    <mergeCell ref="D78:E78"/>
    <mergeCell ref="D79:E79"/>
    <mergeCell ref="B81:B84"/>
    <mergeCell ref="C81:C84"/>
    <mergeCell ref="D95:E95"/>
    <mergeCell ref="D92:E92"/>
    <mergeCell ref="D85:E85"/>
    <mergeCell ref="D86:E86"/>
    <mergeCell ref="B6:G6"/>
    <mergeCell ref="B7:G7"/>
    <mergeCell ref="B8:G8"/>
    <mergeCell ref="D36:E36"/>
    <mergeCell ref="D37:E37"/>
    <mergeCell ref="D38:E38"/>
    <mergeCell ref="D44:E44"/>
    <mergeCell ref="D45:E45"/>
    <mergeCell ref="D39:E39"/>
    <mergeCell ref="D40:E40"/>
    <mergeCell ref="D41:E41"/>
    <mergeCell ref="D42:E42"/>
    <mergeCell ref="D43:E43"/>
    <mergeCell ref="B3:G3"/>
    <mergeCell ref="B4:G4"/>
    <mergeCell ref="B5:G5"/>
    <mergeCell ref="I81:I84"/>
    <mergeCell ref="D84:F84"/>
    <mergeCell ref="H3:I8"/>
  </mergeCells>
  <phoneticPr fontId="32" type="noConversion"/>
  <pageMargins left="0.7" right="0.7" top="0.75" bottom="0.75" header="0" footer="0"/>
  <pageSetup paperSize="9" scale="43" orientation="portrait" r:id="rId1"/>
  <rowBreaks count="2" manualBreakCount="2">
    <brk id="61" max="9" man="1"/>
    <brk id="122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97"/>
  <sheetViews>
    <sheetView view="pageBreakPreview" zoomScale="60" zoomScaleNormal="100" workbookViewId="0">
      <selection activeCell="B9" sqref="B9:J9"/>
    </sheetView>
  </sheetViews>
  <sheetFormatPr defaultColWidth="14.42578125" defaultRowHeight="15" customHeight="1" x14ac:dyDescent="0.25"/>
  <cols>
    <col min="1" max="1" width="1.85546875" customWidth="1"/>
    <col min="2" max="2" width="23.140625" customWidth="1"/>
    <col min="3" max="3" width="16.42578125" customWidth="1"/>
    <col min="4" max="9" width="9.140625" customWidth="1"/>
    <col min="10" max="10" width="10.28515625" customWidth="1"/>
    <col min="11" max="11" width="10" customWidth="1"/>
    <col min="12" max="12" width="10.28515625" customWidth="1"/>
    <col min="13" max="13" width="9.140625" customWidth="1"/>
    <col min="14" max="14" width="9.7109375" customWidth="1"/>
    <col min="15" max="15" width="10" customWidth="1"/>
    <col min="16" max="16" width="13" customWidth="1"/>
    <col min="17" max="23" width="9.140625" customWidth="1"/>
  </cols>
  <sheetData>
    <row r="1" spans="1:23" ht="14.25" customHeight="1" thickBot="1" x14ac:dyDescent="0.3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</row>
    <row r="2" spans="1:23" ht="14.25" customHeight="1" x14ac:dyDescent="0.25">
      <c r="A2" s="62"/>
      <c r="B2" s="403" t="s">
        <v>61</v>
      </c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5"/>
      <c r="Q2" s="62"/>
      <c r="R2" s="62"/>
      <c r="S2" s="62"/>
      <c r="T2" s="62"/>
      <c r="U2" s="62"/>
      <c r="V2" s="62"/>
      <c r="W2" s="62"/>
    </row>
    <row r="3" spans="1:23" ht="14.25" customHeight="1" x14ac:dyDescent="0.25">
      <c r="A3" s="62"/>
      <c r="B3" s="406"/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321"/>
      <c r="Q3" s="62"/>
      <c r="R3" s="62"/>
      <c r="S3" s="62"/>
      <c r="T3" s="62"/>
      <c r="U3" s="62"/>
      <c r="V3" s="62"/>
      <c r="W3" s="62"/>
    </row>
    <row r="4" spans="1:23" ht="14.25" customHeight="1" x14ac:dyDescent="0.25">
      <c r="A4" s="62"/>
      <c r="B4" s="431" t="s">
        <v>317</v>
      </c>
      <c r="C4" s="329"/>
      <c r="D4" s="329"/>
      <c r="E4" s="329"/>
      <c r="F4" s="329"/>
      <c r="G4" s="329"/>
      <c r="H4" s="329"/>
      <c r="I4" s="329"/>
      <c r="J4" s="329"/>
      <c r="K4" s="426" t="s">
        <v>341</v>
      </c>
      <c r="L4" s="427"/>
      <c r="M4" s="427"/>
      <c r="N4" s="427"/>
      <c r="O4" s="427"/>
      <c r="P4" s="428"/>
      <c r="Q4" s="62"/>
      <c r="R4" s="62"/>
      <c r="S4" s="62"/>
      <c r="T4" s="62"/>
      <c r="U4" s="62"/>
      <c r="V4" s="62"/>
      <c r="W4" s="62"/>
    </row>
    <row r="5" spans="1:23" ht="14.25" customHeight="1" x14ac:dyDescent="0.25">
      <c r="A5" s="62"/>
      <c r="B5" s="431" t="s">
        <v>318</v>
      </c>
      <c r="C5" s="329"/>
      <c r="D5" s="329"/>
      <c r="E5" s="329"/>
      <c r="F5" s="329"/>
      <c r="G5" s="329"/>
      <c r="H5" s="329"/>
      <c r="I5" s="329"/>
      <c r="J5" s="329"/>
      <c r="K5" s="427"/>
      <c r="L5" s="427"/>
      <c r="M5" s="427"/>
      <c r="N5" s="427"/>
      <c r="O5" s="427"/>
      <c r="P5" s="428"/>
      <c r="Q5" s="62"/>
      <c r="R5" s="62"/>
      <c r="S5" s="62"/>
      <c r="T5" s="62"/>
      <c r="U5" s="62"/>
      <c r="V5" s="62"/>
      <c r="W5" s="62"/>
    </row>
    <row r="6" spans="1:23" ht="18.75" customHeight="1" x14ac:dyDescent="0.25">
      <c r="A6" s="62"/>
      <c r="B6" s="431" t="s">
        <v>319</v>
      </c>
      <c r="C6" s="329"/>
      <c r="D6" s="329"/>
      <c r="E6" s="329"/>
      <c r="F6" s="329"/>
      <c r="G6" s="329"/>
      <c r="H6" s="329"/>
      <c r="I6" s="329"/>
      <c r="J6" s="329"/>
      <c r="K6" s="427"/>
      <c r="L6" s="427"/>
      <c r="M6" s="427"/>
      <c r="N6" s="427"/>
      <c r="O6" s="427"/>
      <c r="P6" s="428"/>
      <c r="Q6" s="62"/>
      <c r="R6" s="62"/>
      <c r="S6" s="62"/>
      <c r="T6" s="62"/>
      <c r="U6" s="62"/>
      <c r="V6" s="62"/>
      <c r="W6" s="62"/>
    </row>
    <row r="7" spans="1:23" ht="14.25" customHeight="1" x14ac:dyDescent="0.25">
      <c r="A7" s="62"/>
      <c r="B7" s="431" t="s">
        <v>320</v>
      </c>
      <c r="C7" s="329"/>
      <c r="D7" s="329"/>
      <c r="E7" s="329"/>
      <c r="F7" s="329"/>
      <c r="G7" s="329"/>
      <c r="H7" s="329"/>
      <c r="I7" s="329"/>
      <c r="J7" s="329"/>
      <c r="K7" s="427"/>
      <c r="L7" s="427"/>
      <c r="M7" s="427"/>
      <c r="N7" s="427"/>
      <c r="O7" s="427"/>
      <c r="P7" s="428"/>
      <c r="Q7" s="62"/>
      <c r="R7" s="62"/>
      <c r="S7" s="62"/>
      <c r="T7" s="62"/>
      <c r="U7" s="62"/>
      <c r="V7" s="62"/>
      <c r="W7" s="62"/>
    </row>
    <row r="8" spans="1:23" ht="14.25" customHeight="1" x14ac:dyDescent="0.25">
      <c r="A8" s="62"/>
      <c r="B8" s="431" t="s">
        <v>340</v>
      </c>
      <c r="C8" s="329"/>
      <c r="D8" s="329"/>
      <c r="E8" s="329"/>
      <c r="F8" s="329"/>
      <c r="G8" s="329"/>
      <c r="H8" s="329"/>
      <c r="I8" s="329"/>
      <c r="J8" s="329"/>
      <c r="K8" s="427"/>
      <c r="L8" s="427"/>
      <c r="M8" s="427"/>
      <c r="N8" s="427"/>
      <c r="O8" s="427"/>
      <c r="P8" s="428"/>
      <c r="Q8" s="62"/>
      <c r="R8" s="62"/>
      <c r="S8" s="62"/>
      <c r="T8" s="62"/>
      <c r="U8" s="62"/>
      <c r="V8" s="62"/>
      <c r="W8" s="62"/>
    </row>
    <row r="9" spans="1:23" ht="14.25" customHeight="1" thickBot="1" x14ac:dyDescent="0.3">
      <c r="A9" s="62"/>
      <c r="B9" s="432" t="s">
        <v>346</v>
      </c>
      <c r="C9" s="433"/>
      <c r="D9" s="433"/>
      <c r="E9" s="433"/>
      <c r="F9" s="433"/>
      <c r="G9" s="433"/>
      <c r="H9" s="433"/>
      <c r="I9" s="433"/>
      <c r="J9" s="433"/>
      <c r="K9" s="429"/>
      <c r="L9" s="429"/>
      <c r="M9" s="429"/>
      <c r="N9" s="429"/>
      <c r="O9" s="429"/>
      <c r="P9" s="430"/>
      <c r="Q9" s="62"/>
      <c r="R9" s="62"/>
      <c r="S9" s="62"/>
      <c r="T9" s="62"/>
      <c r="U9" s="62"/>
      <c r="V9" s="62"/>
      <c r="W9" s="62"/>
    </row>
    <row r="10" spans="1:23" ht="24.75" thickTop="1" thickBot="1" x14ac:dyDescent="0.4">
      <c r="A10" s="62"/>
      <c r="B10" s="408" t="s">
        <v>245</v>
      </c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10"/>
      <c r="Q10" s="62"/>
      <c r="R10" s="62"/>
      <c r="S10" s="62"/>
      <c r="T10" s="62"/>
      <c r="U10" s="62"/>
      <c r="V10" s="62"/>
      <c r="W10" s="62"/>
    </row>
    <row r="11" spans="1:23" ht="15" customHeight="1" thickTop="1" x14ac:dyDescent="0.25">
      <c r="A11" s="62"/>
      <c r="B11" s="64"/>
      <c r="C11" s="65"/>
      <c r="D11" s="62"/>
      <c r="E11" s="411"/>
      <c r="F11" s="412"/>
      <c r="G11" s="66"/>
      <c r="H11" s="67"/>
      <c r="I11" s="62"/>
      <c r="J11" s="62"/>
      <c r="K11" s="62"/>
      <c r="L11" s="62"/>
      <c r="M11" s="68"/>
      <c r="N11" s="62"/>
      <c r="O11" s="62"/>
      <c r="P11" s="162"/>
      <c r="Q11" s="62"/>
      <c r="R11" s="62"/>
      <c r="S11" s="62"/>
      <c r="T11" s="62"/>
      <c r="U11" s="62"/>
      <c r="V11" s="62"/>
      <c r="W11" s="62"/>
    </row>
    <row r="12" spans="1:23" ht="14.25" customHeight="1" x14ac:dyDescent="0.25">
      <c r="A12" s="62"/>
      <c r="B12" s="70"/>
      <c r="C12" s="71"/>
      <c r="D12" s="69"/>
      <c r="E12" s="69"/>
      <c r="F12" s="69"/>
      <c r="G12" s="69"/>
      <c r="H12" s="62"/>
      <c r="I12" s="69"/>
      <c r="J12" s="69"/>
      <c r="K12" s="62"/>
      <c r="L12" s="62"/>
      <c r="M12" s="68"/>
      <c r="N12" s="62"/>
      <c r="O12" s="62"/>
      <c r="P12" s="162"/>
      <c r="Q12" s="62"/>
      <c r="R12" s="62"/>
      <c r="S12" s="62"/>
      <c r="T12" s="62"/>
      <c r="U12" s="62"/>
      <c r="V12" s="62"/>
      <c r="W12" s="62"/>
    </row>
    <row r="13" spans="1:23" ht="14.25" customHeight="1" x14ac:dyDescent="0.25">
      <c r="A13" s="62"/>
      <c r="B13" s="415" t="s">
        <v>246</v>
      </c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M13" s="416"/>
      <c r="N13" s="416"/>
      <c r="O13" s="416"/>
      <c r="P13" s="417"/>
      <c r="Q13" s="62"/>
      <c r="R13" s="62"/>
      <c r="S13" s="62"/>
      <c r="T13" s="62"/>
      <c r="U13" s="62"/>
      <c r="V13" s="62"/>
      <c r="W13" s="62"/>
    </row>
    <row r="14" spans="1:23" ht="35.25" customHeight="1" x14ac:dyDescent="0.25">
      <c r="A14" s="62"/>
      <c r="B14" s="72" t="s">
        <v>62</v>
      </c>
      <c r="C14" s="418" t="s">
        <v>247</v>
      </c>
      <c r="D14" s="419"/>
      <c r="E14" s="419"/>
      <c r="F14" s="419"/>
      <c r="G14" s="419"/>
      <c r="H14" s="419"/>
      <c r="I14" s="420"/>
      <c r="J14" s="418" t="s">
        <v>248</v>
      </c>
      <c r="K14" s="420"/>
      <c r="L14" s="421" t="s">
        <v>249</v>
      </c>
      <c r="M14" s="317"/>
      <c r="N14" s="422"/>
      <c r="O14" s="421" t="s">
        <v>250</v>
      </c>
      <c r="P14" s="318"/>
      <c r="Q14" s="62"/>
      <c r="R14" s="62"/>
      <c r="S14" s="62"/>
      <c r="T14" s="62"/>
      <c r="U14" s="62"/>
      <c r="V14" s="62"/>
      <c r="W14" s="62"/>
    </row>
    <row r="15" spans="1:23" ht="51.75" customHeight="1" x14ac:dyDescent="0.25">
      <c r="A15" s="62"/>
      <c r="B15" s="163" t="s">
        <v>251</v>
      </c>
      <c r="C15" s="423" t="s">
        <v>252</v>
      </c>
      <c r="D15" s="424"/>
      <c r="E15" s="424"/>
      <c r="F15" s="424"/>
      <c r="G15" s="424"/>
      <c r="H15" s="424"/>
      <c r="I15" s="425"/>
      <c r="J15" s="413" t="s">
        <v>253</v>
      </c>
      <c r="K15" s="414"/>
      <c r="L15" s="434" t="s">
        <v>254</v>
      </c>
      <c r="M15" s="317"/>
      <c r="N15" s="422"/>
      <c r="O15" s="435">
        <v>5</v>
      </c>
      <c r="P15" s="318"/>
      <c r="Q15" s="62"/>
      <c r="R15" s="62"/>
      <c r="S15" s="62"/>
      <c r="T15" s="62"/>
      <c r="U15" s="62"/>
      <c r="V15" s="62"/>
      <c r="W15" s="62"/>
    </row>
    <row r="16" spans="1:23" ht="36.75" customHeight="1" x14ac:dyDescent="0.25">
      <c r="A16" s="62"/>
      <c r="B16" s="163" t="s">
        <v>255</v>
      </c>
      <c r="C16" s="423" t="s">
        <v>256</v>
      </c>
      <c r="D16" s="424"/>
      <c r="E16" s="424"/>
      <c r="F16" s="424"/>
      <c r="G16" s="424"/>
      <c r="H16" s="424"/>
      <c r="I16" s="425"/>
      <c r="J16" s="413" t="s">
        <v>257</v>
      </c>
      <c r="K16" s="414"/>
      <c r="L16" s="434" t="s">
        <v>258</v>
      </c>
      <c r="M16" s="317"/>
      <c r="N16" s="422"/>
      <c r="O16" s="435">
        <v>52.5</v>
      </c>
      <c r="P16" s="318"/>
      <c r="Q16" s="62"/>
      <c r="R16" s="62"/>
      <c r="S16" s="62"/>
      <c r="T16" s="62"/>
      <c r="U16" s="62"/>
      <c r="V16" s="62"/>
      <c r="W16" s="62"/>
    </row>
    <row r="17" spans="1:23" ht="38.25" customHeight="1" x14ac:dyDescent="0.25">
      <c r="A17" s="62"/>
      <c r="B17" s="163" t="s">
        <v>259</v>
      </c>
      <c r="C17" s="423" t="s">
        <v>260</v>
      </c>
      <c r="D17" s="424"/>
      <c r="E17" s="424"/>
      <c r="F17" s="424"/>
      <c r="G17" s="424"/>
      <c r="H17" s="424"/>
      <c r="I17" s="425"/>
      <c r="J17" s="413" t="s">
        <v>261</v>
      </c>
      <c r="K17" s="414"/>
      <c r="L17" s="434" t="s">
        <v>258</v>
      </c>
      <c r="M17" s="317"/>
      <c r="N17" s="422"/>
      <c r="O17" s="435">
        <v>52.5</v>
      </c>
      <c r="P17" s="318"/>
      <c r="Q17" s="62"/>
      <c r="R17" s="62"/>
      <c r="S17" s="62"/>
      <c r="T17" s="62"/>
      <c r="U17" s="62"/>
      <c r="V17" s="62"/>
      <c r="W17" s="62"/>
    </row>
    <row r="18" spans="1:23" ht="14.25" customHeight="1" x14ac:dyDescent="0.25">
      <c r="A18" s="62"/>
      <c r="B18" s="166"/>
      <c r="C18" s="167"/>
      <c r="D18" s="168"/>
      <c r="E18" s="126"/>
      <c r="F18" s="126"/>
      <c r="G18" s="126"/>
      <c r="H18" s="126"/>
      <c r="I18" s="126"/>
      <c r="J18" s="169"/>
      <c r="K18" s="126"/>
      <c r="L18" s="170"/>
      <c r="M18" s="126"/>
      <c r="N18" s="126"/>
      <c r="O18" s="171"/>
      <c r="P18" s="33"/>
      <c r="Q18" s="62"/>
      <c r="R18" s="62"/>
      <c r="S18" s="62"/>
      <c r="T18" s="62"/>
      <c r="U18" s="62"/>
      <c r="V18" s="62"/>
      <c r="W18" s="62"/>
    </row>
    <row r="19" spans="1:23" ht="14.25" customHeight="1" x14ac:dyDescent="0.25">
      <c r="A19" s="62"/>
      <c r="B19" s="70"/>
      <c r="C19" s="62"/>
      <c r="D19" s="62"/>
      <c r="E19" s="62"/>
      <c r="F19" s="62"/>
      <c r="G19" s="62"/>
      <c r="H19" s="62"/>
      <c r="I19" s="62"/>
      <c r="J19" s="62"/>
      <c r="K19" s="62"/>
      <c r="L19" s="74" t="s">
        <v>63</v>
      </c>
      <c r="M19" s="75">
        <f>ROUND((O15+O16+O17)/3,2)</f>
        <v>36.67</v>
      </c>
      <c r="N19" s="76" t="s">
        <v>64</v>
      </c>
      <c r="O19" s="62"/>
      <c r="P19" s="162"/>
      <c r="Q19" s="62"/>
      <c r="R19" s="62"/>
      <c r="S19" s="62"/>
      <c r="T19" s="62"/>
      <c r="U19" s="62"/>
      <c r="V19" s="62"/>
      <c r="W19" s="62"/>
    </row>
    <row r="20" spans="1:23" ht="14.25" customHeight="1" x14ac:dyDescent="0.25">
      <c r="A20" s="62"/>
      <c r="B20" s="70"/>
      <c r="C20" s="62"/>
      <c r="D20" s="62"/>
      <c r="E20" s="62"/>
      <c r="F20" s="62"/>
      <c r="G20" s="62"/>
      <c r="H20" s="62"/>
      <c r="I20" s="62"/>
      <c r="J20" s="62"/>
      <c r="K20" s="62"/>
      <c r="L20" s="74" t="s">
        <v>262</v>
      </c>
      <c r="M20" s="75">
        <v>36</v>
      </c>
      <c r="N20" s="76" t="s">
        <v>64</v>
      </c>
      <c r="O20" s="62"/>
      <c r="P20" s="162"/>
      <c r="Q20" s="62"/>
      <c r="R20" s="62"/>
      <c r="S20" s="62"/>
      <c r="T20" s="62"/>
      <c r="U20" s="62"/>
      <c r="V20" s="62"/>
      <c r="W20" s="62"/>
    </row>
    <row r="21" spans="1:23" ht="14.25" customHeight="1" x14ac:dyDescent="0.25">
      <c r="A21" s="62"/>
      <c r="B21" s="70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162"/>
      <c r="Q21" s="62"/>
      <c r="R21" s="62"/>
      <c r="S21" s="62"/>
      <c r="T21" s="62"/>
      <c r="U21" s="62"/>
      <c r="V21" s="62"/>
      <c r="W21" s="62"/>
    </row>
    <row r="22" spans="1:23" ht="14.25" customHeight="1" thickBot="1" x14ac:dyDescent="0.3">
      <c r="A22" s="62"/>
      <c r="B22" s="172"/>
      <c r="C22" s="173"/>
      <c r="D22" s="173"/>
      <c r="E22" s="173"/>
      <c r="F22" s="173"/>
      <c r="G22" s="173"/>
      <c r="H22" s="173"/>
      <c r="I22" s="173"/>
      <c r="J22" s="173"/>
      <c r="K22" s="173"/>
      <c r="L22" s="174"/>
      <c r="M22" s="175"/>
      <c r="N22" s="176"/>
      <c r="O22" s="173"/>
      <c r="P22" s="177"/>
      <c r="Q22" s="62"/>
      <c r="R22" s="62"/>
      <c r="S22" s="62"/>
      <c r="T22" s="62"/>
      <c r="U22" s="62"/>
      <c r="V22" s="62"/>
      <c r="W22" s="62"/>
    </row>
    <row r="23" spans="1:23" ht="14.25" customHeight="1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</row>
    <row r="24" spans="1:23" ht="14.25" customHeight="1" x14ac:dyDescent="0.2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</row>
    <row r="25" spans="1:23" ht="14.25" customHeight="1" x14ac:dyDescent="0.25">
      <c r="A25" s="62"/>
      <c r="B25" s="62"/>
      <c r="C25" s="62"/>
      <c r="D25" s="62"/>
      <c r="E25" s="62"/>
      <c r="F25" s="62"/>
      <c r="G25" s="164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</row>
    <row r="26" spans="1:23" x14ac:dyDescent="0.25">
      <c r="A26" s="62"/>
      <c r="B26" s="62"/>
      <c r="C26" s="62"/>
      <c r="D26" s="62"/>
      <c r="E26" s="62"/>
      <c r="F26" s="62"/>
      <c r="G26" s="165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</row>
    <row r="27" spans="1:23" ht="14.25" customHeight="1" x14ac:dyDescent="0.25">
      <c r="A27" s="62"/>
      <c r="B27" s="62"/>
      <c r="C27" s="62"/>
      <c r="D27" s="62"/>
      <c r="E27" s="62"/>
      <c r="F27" s="62"/>
      <c r="G27" s="165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  <row r="28" spans="1:23" ht="14.25" customHeight="1" x14ac:dyDescent="0.25">
      <c r="A28" s="62"/>
      <c r="B28" s="62"/>
      <c r="C28" s="62"/>
      <c r="D28" s="62"/>
      <c r="E28" s="62"/>
      <c r="F28" s="62"/>
      <c r="G28" s="165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</row>
    <row r="29" spans="1:23" ht="14.25" customHeight="1" x14ac:dyDescent="0.25">
      <c r="A29" s="62"/>
      <c r="B29" s="62"/>
      <c r="C29" s="62"/>
      <c r="D29" s="62"/>
      <c r="E29" s="62"/>
      <c r="F29" s="62"/>
      <c r="G29" s="164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</row>
    <row r="30" spans="1:23" ht="14.25" customHeight="1" x14ac:dyDescent="0.25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</row>
    <row r="31" spans="1:23" ht="14.25" customHeight="1" x14ac:dyDescent="0.2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</row>
    <row r="32" spans="1:23" ht="14.25" customHeight="1" x14ac:dyDescent="0.25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</row>
    <row r="33" spans="1:23" ht="14.25" customHeight="1" x14ac:dyDescent="0.25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</row>
    <row r="34" spans="1:23" ht="14.25" customHeight="1" x14ac:dyDescent="0.25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</row>
    <row r="35" spans="1:23" ht="14.25" customHeight="1" x14ac:dyDescent="0.25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</row>
    <row r="36" spans="1:23" ht="14.25" customHeight="1" x14ac:dyDescent="0.25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</row>
    <row r="37" spans="1:23" ht="14.25" customHeight="1" x14ac:dyDescent="0.25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</row>
    <row r="38" spans="1:23" ht="14.25" customHeight="1" x14ac:dyDescent="0.25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</row>
    <row r="39" spans="1:23" ht="14.25" customHeight="1" x14ac:dyDescent="0.25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</row>
    <row r="40" spans="1:23" ht="14.25" customHeight="1" x14ac:dyDescent="0.25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</row>
    <row r="41" spans="1:23" ht="14.25" customHeight="1" x14ac:dyDescent="0.25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</row>
    <row r="42" spans="1:23" ht="14.25" customHeight="1" x14ac:dyDescent="0.25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</row>
    <row r="43" spans="1:23" ht="14.25" customHeight="1" x14ac:dyDescent="0.25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</row>
    <row r="44" spans="1:23" ht="14.25" customHeight="1" x14ac:dyDescent="0.25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</row>
    <row r="45" spans="1:23" ht="14.25" customHeight="1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</row>
    <row r="46" spans="1:23" ht="14.25" customHeight="1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</row>
    <row r="47" spans="1:23" ht="14.25" customHeight="1" x14ac:dyDescent="0.25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</row>
    <row r="48" spans="1:23" ht="14.25" customHeight="1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</row>
    <row r="49" spans="1:23" ht="14.25" customHeight="1" x14ac:dyDescent="0.25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</row>
    <row r="50" spans="1:23" ht="14.25" customHeight="1" x14ac:dyDescent="0.25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</row>
    <row r="51" spans="1:23" ht="14.25" customHeight="1" x14ac:dyDescent="0.25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</row>
    <row r="52" spans="1:23" ht="14.25" customHeight="1" x14ac:dyDescent="0.25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</row>
    <row r="53" spans="1:23" ht="14.25" customHeight="1" x14ac:dyDescent="0.25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</row>
    <row r="54" spans="1:23" ht="14.25" customHeight="1" x14ac:dyDescent="0.25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</row>
    <row r="55" spans="1:23" ht="14.25" customHeight="1" x14ac:dyDescent="0.25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</row>
    <row r="56" spans="1:23" ht="14.25" customHeight="1" x14ac:dyDescent="0.25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</row>
    <row r="57" spans="1:23" ht="14.25" customHeight="1" x14ac:dyDescent="0.25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</row>
    <row r="58" spans="1:23" ht="14.25" customHeight="1" x14ac:dyDescent="0.25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</row>
    <row r="59" spans="1:23" ht="14.25" customHeight="1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</row>
    <row r="60" spans="1:23" ht="14.25" customHeight="1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</row>
    <row r="61" spans="1:23" ht="14.25" customHeight="1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</row>
    <row r="62" spans="1:23" ht="14.25" customHeight="1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</row>
    <row r="63" spans="1:23" ht="14.25" customHeight="1" x14ac:dyDescent="0.25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</row>
    <row r="64" spans="1:23" ht="14.25" customHeight="1" x14ac:dyDescent="0.25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</row>
    <row r="65" spans="1:23" ht="14.25" customHeight="1" x14ac:dyDescent="0.25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</row>
    <row r="66" spans="1:23" ht="14.25" customHeight="1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</row>
    <row r="67" spans="1:23" ht="14.25" customHeight="1" x14ac:dyDescent="0.25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</row>
    <row r="68" spans="1:23" ht="14.25" customHeight="1" x14ac:dyDescent="0.25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</row>
    <row r="69" spans="1:23" ht="14.25" customHeight="1" x14ac:dyDescent="0.25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</row>
    <row r="70" spans="1:23" ht="14.25" customHeight="1" x14ac:dyDescent="0.25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</row>
    <row r="71" spans="1:23" ht="14.25" customHeight="1" x14ac:dyDescent="0.25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</row>
    <row r="72" spans="1:23" ht="14.25" customHeight="1" x14ac:dyDescent="0.25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</row>
    <row r="73" spans="1:23" ht="14.25" customHeight="1" x14ac:dyDescent="0.25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</row>
    <row r="74" spans="1:23" ht="14.25" customHeight="1" x14ac:dyDescent="0.25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</row>
    <row r="75" spans="1:23" ht="14.25" customHeight="1" x14ac:dyDescent="0.25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</row>
    <row r="76" spans="1:23" ht="14.25" customHeight="1" x14ac:dyDescent="0.25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</row>
    <row r="77" spans="1:23" ht="14.25" customHeight="1" x14ac:dyDescent="0.25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</row>
    <row r="78" spans="1:23" ht="14.25" customHeight="1" x14ac:dyDescent="0.25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</row>
    <row r="79" spans="1:23" ht="14.25" customHeight="1" x14ac:dyDescent="0.25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</row>
    <row r="80" spans="1:23" ht="14.25" customHeight="1" x14ac:dyDescent="0.25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</row>
    <row r="81" spans="1:23" ht="14.25" customHeight="1" x14ac:dyDescent="0.25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</row>
    <row r="82" spans="1:23" ht="14.25" customHeight="1" x14ac:dyDescent="0.25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</row>
    <row r="83" spans="1:23" ht="14.25" customHeight="1" x14ac:dyDescent="0.25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</row>
    <row r="84" spans="1:23" ht="14.25" customHeight="1" x14ac:dyDescent="0.25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</row>
    <row r="85" spans="1:23" ht="14.25" customHeight="1" x14ac:dyDescent="0.25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</row>
    <row r="86" spans="1:23" ht="14.25" customHeight="1" x14ac:dyDescent="0.25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</row>
    <row r="87" spans="1:23" ht="14.25" customHeight="1" x14ac:dyDescent="0.25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</row>
    <row r="88" spans="1:23" ht="14.25" customHeight="1" x14ac:dyDescent="0.25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</row>
    <row r="89" spans="1:23" ht="14.25" customHeight="1" x14ac:dyDescent="0.25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</row>
    <row r="90" spans="1:23" ht="14.25" customHeight="1" x14ac:dyDescent="0.25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</row>
    <row r="91" spans="1:23" ht="14.25" customHeight="1" x14ac:dyDescent="0.25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</row>
    <row r="92" spans="1:23" ht="14.25" customHeight="1" x14ac:dyDescent="0.25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</row>
    <row r="93" spans="1:23" ht="14.25" customHeight="1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</row>
    <row r="94" spans="1:23" ht="14.25" customHeight="1" x14ac:dyDescent="0.25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</row>
    <row r="95" spans="1:23" ht="14.25" customHeight="1" x14ac:dyDescent="0.25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</row>
    <row r="96" spans="1:23" ht="14.25" customHeight="1" x14ac:dyDescent="0.25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</row>
    <row r="97" spans="1:23" ht="14.25" customHeight="1" x14ac:dyDescent="0.25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</row>
    <row r="98" spans="1:23" ht="14.25" customHeight="1" x14ac:dyDescent="0.25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</row>
    <row r="99" spans="1:23" ht="14.25" customHeight="1" x14ac:dyDescent="0.25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</row>
    <row r="100" spans="1:23" ht="14.25" customHeight="1" x14ac:dyDescent="0.25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</row>
    <row r="101" spans="1:23" ht="14.25" customHeight="1" x14ac:dyDescent="0.25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</row>
    <row r="102" spans="1:23" ht="14.25" customHeight="1" x14ac:dyDescent="0.25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</row>
    <row r="103" spans="1:23" ht="14.25" customHeight="1" x14ac:dyDescent="0.25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</row>
    <row r="104" spans="1:23" ht="14.25" customHeight="1" x14ac:dyDescent="0.25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</row>
    <row r="105" spans="1:23" ht="14.25" customHeight="1" x14ac:dyDescent="0.25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</row>
    <row r="106" spans="1:23" ht="14.25" customHeight="1" x14ac:dyDescent="0.25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</row>
    <row r="107" spans="1:23" ht="14.25" customHeight="1" x14ac:dyDescent="0.25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</row>
    <row r="108" spans="1:23" ht="14.25" customHeight="1" x14ac:dyDescent="0.25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</row>
    <row r="109" spans="1:23" ht="14.25" customHeight="1" x14ac:dyDescent="0.25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</row>
    <row r="110" spans="1:23" ht="14.25" customHeight="1" x14ac:dyDescent="0.25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</row>
    <row r="111" spans="1:23" ht="14.25" customHeight="1" x14ac:dyDescent="0.25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</row>
    <row r="112" spans="1:23" ht="14.25" customHeight="1" x14ac:dyDescent="0.25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</row>
    <row r="113" spans="1:23" ht="14.25" customHeight="1" x14ac:dyDescent="0.25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</row>
    <row r="114" spans="1:23" ht="14.25" customHeight="1" x14ac:dyDescent="0.25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</row>
    <row r="115" spans="1:23" ht="14.25" customHeight="1" x14ac:dyDescent="0.25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</row>
    <row r="116" spans="1:23" ht="14.25" customHeight="1" x14ac:dyDescent="0.25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</row>
    <row r="117" spans="1:23" ht="14.25" customHeight="1" x14ac:dyDescent="0.25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</row>
    <row r="118" spans="1:23" ht="14.25" customHeight="1" x14ac:dyDescent="0.25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</row>
    <row r="119" spans="1:23" ht="14.25" customHeight="1" x14ac:dyDescent="0.25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</row>
    <row r="120" spans="1:23" ht="14.25" customHeight="1" x14ac:dyDescent="0.25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</row>
    <row r="121" spans="1:23" ht="14.25" customHeight="1" x14ac:dyDescent="0.25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</row>
    <row r="122" spans="1:23" ht="14.25" customHeight="1" x14ac:dyDescent="0.25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</row>
    <row r="123" spans="1:23" ht="14.25" customHeight="1" x14ac:dyDescent="0.25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</row>
    <row r="124" spans="1:23" ht="14.25" customHeight="1" x14ac:dyDescent="0.25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</row>
    <row r="125" spans="1:23" ht="14.25" customHeight="1" x14ac:dyDescent="0.25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</row>
    <row r="126" spans="1:23" ht="14.25" customHeight="1" x14ac:dyDescent="0.25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</row>
    <row r="127" spans="1:23" ht="14.25" customHeight="1" x14ac:dyDescent="0.25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</row>
    <row r="128" spans="1:23" ht="14.25" customHeight="1" x14ac:dyDescent="0.25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</row>
    <row r="129" spans="1:23" ht="14.25" customHeight="1" x14ac:dyDescent="0.25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</row>
    <row r="130" spans="1:23" ht="14.25" customHeight="1" x14ac:dyDescent="0.25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</row>
    <row r="131" spans="1:23" ht="14.25" customHeight="1" x14ac:dyDescent="0.25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</row>
    <row r="132" spans="1:23" ht="14.25" customHeight="1" x14ac:dyDescent="0.25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</row>
    <row r="133" spans="1:23" ht="14.25" customHeight="1" x14ac:dyDescent="0.25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</row>
    <row r="134" spans="1:23" ht="14.25" customHeight="1" x14ac:dyDescent="0.25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</row>
    <row r="135" spans="1:23" ht="14.25" customHeight="1" x14ac:dyDescent="0.25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</row>
    <row r="136" spans="1:23" ht="14.25" customHeight="1" x14ac:dyDescent="0.25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</row>
    <row r="137" spans="1:23" ht="14.25" customHeight="1" x14ac:dyDescent="0.25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</row>
    <row r="138" spans="1:23" ht="14.25" customHeight="1" x14ac:dyDescent="0.25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</row>
    <row r="139" spans="1:23" ht="14.25" customHeight="1" x14ac:dyDescent="0.25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</row>
    <row r="140" spans="1:23" ht="14.25" customHeight="1" x14ac:dyDescent="0.25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</row>
    <row r="141" spans="1:23" ht="14.25" customHeight="1" x14ac:dyDescent="0.25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</row>
    <row r="142" spans="1:23" ht="14.25" customHeight="1" x14ac:dyDescent="0.25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</row>
    <row r="143" spans="1:23" ht="14.25" customHeight="1" x14ac:dyDescent="0.25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</row>
    <row r="144" spans="1:23" ht="14.25" customHeight="1" x14ac:dyDescent="0.25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</row>
    <row r="145" spans="1:23" ht="14.25" customHeight="1" x14ac:dyDescent="0.25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</row>
    <row r="146" spans="1:23" ht="14.25" customHeight="1" x14ac:dyDescent="0.25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</row>
    <row r="147" spans="1:23" ht="14.25" customHeight="1" x14ac:dyDescent="0.25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</row>
    <row r="148" spans="1:23" ht="14.25" customHeight="1" x14ac:dyDescent="0.25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</row>
    <row r="149" spans="1:23" ht="14.25" customHeight="1" x14ac:dyDescent="0.25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</row>
    <row r="150" spans="1:23" ht="14.25" customHeight="1" x14ac:dyDescent="0.25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</row>
    <row r="151" spans="1:23" ht="14.25" customHeight="1" x14ac:dyDescent="0.25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</row>
    <row r="152" spans="1:23" ht="14.25" customHeight="1" x14ac:dyDescent="0.25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</row>
    <row r="153" spans="1:23" ht="14.25" customHeight="1" x14ac:dyDescent="0.25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</row>
    <row r="154" spans="1:23" ht="14.25" customHeight="1" x14ac:dyDescent="0.25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</row>
    <row r="155" spans="1:23" ht="14.25" customHeight="1" x14ac:dyDescent="0.25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</row>
    <row r="156" spans="1:23" ht="14.25" customHeight="1" x14ac:dyDescent="0.25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</row>
    <row r="157" spans="1:23" ht="14.25" customHeight="1" x14ac:dyDescent="0.25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</row>
    <row r="158" spans="1:23" ht="14.25" customHeight="1" x14ac:dyDescent="0.25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</row>
    <row r="159" spans="1:23" ht="14.25" customHeight="1" x14ac:dyDescent="0.25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</row>
    <row r="160" spans="1:23" ht="14.25" customHeight="1" x14ac:dyDescent="0.25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</row>
    <row r="161" spans="1:23" ht="14.25" customHeight="1" x14ac:dyDescent="0.25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</row>
    <row r="162" spans="1:23" ht="14.25" customHeight="1" x14ac:dyDescent="0.25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</row>
    <row r="163" spans="1:23" ht="14.25" customHeight="1" x14ac:dyDescent="0.25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</row>
    <row r="164" spans="1:23" ht="14.25" customHeight="1" x14ac:dyDescent="0.25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</row>
    <row r="165" spans="1:23" ht="14.25" customHeight="1" x14ac:dyDescent="0.25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</row>
    <row r="166" spans="1:23" ht="14.25" customHeight="1" x14ac:dyDescent="0.25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</row>
    <row r="167" spans="1:23" ht="14.25" customHeight="1" x14ac:dyDescent="0.25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</row>
    <row r="168" spans="1:23" ht="14.25" customHeight="1" x14ac:dyDescent="0.25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</row>
    <row r="169" spans="1:23" ht="14.25" customHeight="1" x14ac:dyDescent="0.25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</row>
    <row r="170" spans="1:23" ht="14.25" customHeight="1" x14ac:dyDescent="0.25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</row>
    <row r="171" spans="1:23" ht="14.25" customHeight="1" x14ac:dyDescent="0.25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</row>
    <row r="172" spans="1:23" ht="14.25" customHeight="1" x14ac:dyDescent="0.25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</row>
    <row r="173" spans="1:23" ht="14.25" customHeight="1" x14ac:dyDescent="0.25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</row>
    <row r="174" spans="1:23" ht="14.25" customHeight="1" x14ac:dyDescent="0.25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</row>
    <row r="175" spans="1:23" ht="14.25" customHeight="1" x14ac:dyDescent="0.25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</row>
    <row r="176" spans="1:23" ht="14.25" customHeight="1" x14ac:dyDescent="0.25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</row>
    <row r="177" spans="1:23" ht="14.25" customHeight="1" x14ac:dyDescent="0.25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</row>
    <row r="178" spans="1:23" ht="14.25" customHeight="1" x14ac:dyDescent="0.25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</row>
    <row r="179" spans="1:23" ht="14.25" customHeight="1" x14ac:dyDescent="0.25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</row>
    <row r="180" spans="1:23" ht="14.25" customHeight="1" x14ac:dyDescent="0.25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</row>
    <row r="181" spans="1:23" ht="14.25" customHeight="1" x14ac:dyDescent="0.25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</row>
    <row r="182" spans="1:23" ht="14.25" customHeight="1" x14ac:dyDescent="0.25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</row>
    <row r="183" spans="1:23" ht="14.25" customHeight="1" x14ac:dyDescent="0.25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</row>
    <row r="184" spans="1:23" ht="14.25" customHeight="1" x14ac:dyDescent="0.25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</row>
    <row r="185" spans="1:23" ht="14.25" customHeight="1" x14ac:dyDescent="0.25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</row>
    <row r="186" spans="1:23" ht="14.25" customHeight="1" x14ac:dyDescent="0.25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</row>
    <row r="187" spans="1:23" ht="14.25" customHeight="1" x14ac:dyDescent="0.25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</row>
    <row r="188" spans="1:23" ht="14.25" customHeight="1" x14ac:dyDescent="0.25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</row>
    <row r="189" spans="1:23" ht="14.25" customHeight="1" x14ac:dyDescent="0.25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</row>
    <row r="190" spans="1:23" ht="14.25" customHeight="1" x14ac:dyDescent="0.25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</row>
    <row r="191" spans="1:23" ht="14.25" customHeight="1" x14ac:dyDescent="0.25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</row>
    <row r="192" spans="1:23" ht="14.25" customHeight="1" x14ac:dyDescent="0.25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</row>
    <row r="193" spans="1:23" ht="14.25" customHeight="1" x14ac:dyDescent="0.25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</row>
    <row r="194" spans="1:23" ht="14.25" customHeight="1" x14ac:dyDescent="0.25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</row>
    <row r="195" spans="1:23" ht="14.25" customHeight="1" x14ac:dyDescent="0.25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</row>
    <row r="196" spans="1:23" ht="14.25" customHeight="1" x14ac:dyDescent="0.25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</row>
    <row r="197" spans="1:23" ht="14.25" customHeight="1" x14ac:dyDescent="0.25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</row>
    <row r="198" spans="1:23" ht="14.25" customHeight="1" x14ac:dyDescent="0.25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</row>
    <row r="199" spans="1:23" ht="14.25" customHeight="1" x14ac:dyDescent="0.25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</row>
    <row r="200" spans="1:23" ht="14.25" customHeight="1" x14ac:dyDescent="0.25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</row>
    <row r="201" spans="1:23" ht="14.25" customHeight="1" x14ac:dyDescent="0.25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</row>
    <row r="202" spans="1:23" ht="14.25" customHeight="1" x14ac:dyDescent="0.25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</row>
    <row r="203" spans="1:23" ht="14.25" customHeight="1" x14ac:dyDescent="0.25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</row>
    <row r="204" spans="1:23" ht="14.25" customHeight="1" x14ac:dyDescent="0.25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</row>
    <row r="205" spans="1:23" ht="14.25" customHeight="1" x14ac:dyDescent="0.25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</row>
    <row r="206" spans="1:23" ht="14.25" customHeight="1" x14ac:dyDescent="0.25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</row>
    <row r="207" spans="1:23" ht="14.25" customHeight="1" x14ac:dyDescent="0.25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</row>
    <row r="208" spans="1:23" ht="14.25" customHeight="1" x14ac:dyDescent="0.25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</row>
    <row r="209" spans="1:23" ht="14.25" customHeight="1" x14ac:dyDescent="0.25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</row>
    <row r="210" spans="1:23" ht="14.25" customHeight="1" x14ac:dyDescent="0.25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</row>
    <row r="211" spans="1:23" ht="14.25" customHeight="1" x14ac:dyDescent="0.25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</row>
    <row r="212" spans="1:23" ht="14.25" customHeight="1" x14ac:dyDescent="0.25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</row>
    <row r="213" spans="1:23" ht="14.25" customHeight="1" x14ac:dyDescent="0.25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</row>
    <row r="214" spans="1:23" ht="14.25" customHeight="1" x14ac:dyDescent="0.25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</row>
    <row r="215" spans="1:23" ht="14.25" customHeight="1" x14ac:dyDescent="0.25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</row>
    <row r="216" spans="1:23" ht="14.25" customHeight="1" x14ac:dyDescent="0.25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</row>
    <row r="217" spans="1:23" ht="14.25" customHeight="1" x14ac:dyDescent="0.25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</row>
    <row r="218" spans="1:23" ht="14.25" customHeight="1" x14ac:dyDescent="0.25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</row>
    <row r="219" spans="1:23" ht="14.25" customHeight="1" x14ac:dyDescent="0.25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</row>
    <row r="220" spans="1:23" ht="14.25" customHeight="1" x14ac:dyDescent="0.25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</row>
    <row r="221" spans="1:23" ht="14.25" customHeight="1" x14ac:dyDescent="0.25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</row>
    <row r="222" spans="1:23" ht="15.75" customHeight="1" x14ac:dyDescent="0.25"/>
    <row r="223" spans="1:23" ht="15.75" customHeight="1" x14ac:dyDescent="0.25"/>
    <row r="224" spans="1:23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27">
    <mergeCell ref="C17:I17"/>
    <mergeCell ref="O14:P14"/>
    <mergeCell ref="C15:I15"/>
    <mergeCell ref="J15:K15"/>
    <mergeCell ref="L15:N15"/>
    <mergeCell ref="O15:P15"/>
    <mergeCell ref="J17:K17"/>
    <mergeCell ref="L17:N17"/>
    <mergeCell ref="O17:P17"/>
    <mergeCell ref="L16:N16"/>
    <mergeCell ref="O16:P16"/>
    <mergeCell ref="B2:P3"/>
    <mergeCell ref="B10:P10"/>
    <mergeCell ref="E11:F11"/>
    <mergeCell ref="J16:K16"/>
    <mergeCell ref="B13:P13"/>
    <mergeCell ref="C14:I14"/>
    <mergeCell ref="J14:K14"/>
    <mergeCell ref="L14:N14"/>
    <mergeCell ref="C16:I16"/>
    <mergeCell ref="K4:P9"/>
    <mergeCell ref="B5:J5"/>
    <mergeCell ref="B4:J4"/>
    <mergeCell ref="B6:J6"/>
    <mergeCell ref="B7:J7"/>
    <mergeCell ref="B8:J8"/>
    <mergeCell ref="B9:J9"/>
  </mergeCells>
  <pageMargins left="0.51181102362204722" right="0.51181102362204722" top="0.78740157480314965" bottom="0.78740157480314965" header="0" footer="0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010"/>
  <sheetViews>
    <sheetView view="pageBreakPreview" topLeftCell="A4" zoomScale="90" zoomScaleNormal="100" zoomScaleSheetLayoutView="90" workbookViewId="0">
      <selection activeCell="C21" sqref="C21"/>
    </sheetView>
  </sheetViews>
  <sheetFormatPr defaultColWidth="14.42578125" defaultRowHeight="15" customHeight="1" x14ac:dyDescent="0.25"/>
  <cols>
    <col min="1" max="1" width="1.85546875" customWidth="1"/>
    <col min="2" max="2" width="8.7109375" customWidth="1"/>
    <col min="3" max="3" width="13.42578125" customWidth="1"/>
    <col min="4" max="4" width="30.5703125" customWidth="1"/>
    <col min="5" max="5" width="18.42578125" customWidth="1"/>
    <col min="6" max="6" width="11.140625" customWidth="1"/>
    <col min="7" max="7" width="12.42578125" customWidth="1"/>
    <col min="9" max="9" width="10.85546875" customWidth="1"/>
    <col min="10" max="10" width="8.7109375" customWidth="1"/>
    <col min="11" max="11" width="14.85546875" customWidth="1"/>
    <col min="12" max="13" width="8.7109375" customWidth="1"/>
    <col min="14" max="14" width="9.85546875" customWidth="1"/>
    <col min="15" max="15" width="10.5703125" customWidth="1"/>
    <col min="16" max="16" width="11.5703125" customWidth="1"/>
    <col min="17" max="17" width="12" customWidth="1"/>
    <col min="18" max="18" width="12.140625" bestFit="1" customWidth="1"/>
    <col min="19" max="28" width="8.7109375" customWidth="1"/>
  </cols>
  <sheetData>
    <row r="1" spans="2:17" ht="7.5" customHeight="1" thickBot="1" x14ac:dyDescent="0.3">
      <c r="B1" s="77"/>
      <c r="C1" s="78"/>
      <c r="D1" s="78"/>
      <c r="E1" s="79"/>
      <c r="F1" s="78"/>
      <c r="G1" s="79"/>
      <c r="H1" s="78"/>
      <c r="I1" s="79"/>
      <c r="J1" s="78"/>
      <c r="K1" s="79"/>
      <c r="L1" s="79"/>
      <c r="M1" s="78"/>
      <c r="N1" s="444"/>
      <c r="O1" s="445"/>
      <c r="P1" s="80"/>
    </row>
    <row r="2" spans="2:17" ht="30" x14ac:dyDescent="0.25">
      <c r="B2" s="436" t="s">
        <v>343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8"/>
    </row>
    <row r="3" spans="2:17" ht="18" x14ac:dyDescent="0.25">
      <c r="B3" s="273" t="s">
        <v>317</v>
      </c>
      <c r="C3" s="307"/>
      <c r="D3" s="308"/>
      <c r="E3" s="308"/>
      <c r="F3" s="274"/>
      <c r="G3" s="274"/>
      <c r="H3" s="275"/>
      <c r="I3" s="275"/>
      <c r="J3" s="275"/>
      <c r="K3" s="275"/>
      <c r="L3" s="309"/>
      <c r="M3" s="310"/>
      <c r="N3" s="332" t="s">
        <v>339</v>
      </c>
      <c r="O3" s="333"/>
      <c r="P3" s="333"/>
      <c r="Q3" s="454"/>
    </row>
    <row r="4" spans="2:17" ht="18" x14ac:dyDescent="0.25">
      <c r="B4" s="431" t="s">
        <v>318</v>
      </c>
      <c r="C4" s="329"/>
      <c r="D4" s="329"/>
      <c r="E4" s="329"/>
      <c r="F4" s="274"/>
      <c r="G4" s="274"/>
      <c r="H4" s="275"/>
      <c r="I4" s="275"/>
      <c r="J4" s="275"/>
      <c r="K4" s="275"/>
      <c r="L4" s="309"/>
      <c r="M4" s="310"/>
      <c r="N4" s="333"/>
      <c r="O4" s="333"/>
      <c r="P4" s="333"/>
      <c r="Q4" s="454"/>
    </row>
    <row r="5" spans="2:17" ht="18" x14ac:dyDescent="0.25">
      <c r="B5" s="431" t="s">
        <v>319</v>
      </c>
      <c r="C5" s="329"/>
      <c r="D5" s="329"/>
      <c r="E5" s="329"/>
      <c r="F5" s="274"/>
      <c r="G5" s="274"/>
      <c r="H5" s="275"/>
      <c r="I5" s="275"/>
      <c r="J5" s="275"/>
      <c r="K5" s="275"/>
      <c r="L5" s="309"/>
      <c r="M5" s="310"/>
      <c r="N5" s="333"/>
      <c r="O5" s="333"/>
      <c r="P5" s="333"/>
      <c r="Q5" s="454"/>
    </row>
    <row r="6" spans="2:17" ht="18" x14ac:dyDescent="0.25">
      <c r="B6" s="431" t="s">
        <v>320</v>
      </c>
      <c r="C6" s="329"/>
      <c r="D6" s="329"/>
      <c r="E6" s="329"/>
      <c r="F6" s="274"/>
      <c r="G6" s="274"/>
      <c r="H6" s="275"/>
      <c r="I6" s="275"/>
      <c r="J6" s="275"/>
      <c r="K6" s="275"/>
      <c r="L6" s="309"/>
      <c r="M6" s="310"/>
      <c r="N6" s="333"/>
      <c r="O6" s="333"/>
      <c r="P6" s="333"/>
      <c r="Q6" s="454"/>
    </row>
    <row r="7" spans="2:17" ht="18" x14ac:dyDescent="0.25">
      <c r="B7" s="431" t="s">
        <v>340</v>
      </c>
      <c r="C7" s="329"/>
      <c r="D7" s="329"/>
      <c r="E7" s="329"/>
      <c r="F7" s="274"/>
      <c r="G7" s="274"/>
      <c r="H7" s="275"/>
      <c r="I7" s="275"/>
      <c r="J7" s="275"/>
      <c r="K7" s="275"/>
      <c r="L7" s="309"/>
      <c r="M7" s="310"/>
      <c r="N7" s="333"/>
      <c r="O7" s="333"/>
      <c r="P7" s="333"/>
      <c r="Q7" s="454"/>
    </row>
    <row r="8" spans="2:17" ht="16.5" thickBot="1" x14ac:dyDescent="0.3">
      <c r="B8" s="439" t="s">
        <v>346</v>
      </c>
      <c r="C8" s="440"/>
      <c r="D8" s="440"/>
      <c r="E8" s="440"/>
      <c r="F8" s="306"/>
      <c r="G8" s="311"/>
      <c r="H8" s="256"/>
      <c r="I8" s="256"/>
      <c r="J8" s="256"/>
      <c r="K8" s="256"/>
      <c r="L8" s="312"/>
      <c r="M8" s="313"/>
      <c r="N8" s="455"/>
      <c r="O8" s="455"/>
      <c r="P8" s="455"/>
      <c r="Q8" s="456"/>
    </row>
    <row r="9" spans="2:17" ht="7.5" customHeight="1" thickBot="1" x14ac:dyDescent="0.3">
      <c r="B9" s="77"/>
      <c r="C9" s="78"/>
      <c r="D9" s="78"/>
      <c r="E9" s="79"/>
      <c r="F9" s="78"/>
      <c r="G9" s="79"/>
      <c r="H9" s="78"/>
      <c r="I9" s="79"/>
      <c r="J9" s="78"/>
      <c r="K9" s="79"/>
      <c r="L9" s="79"/>
      <c r="M9" s="78"/>
      <c r="N9" s="215"/>
      <c r="P9" s="80"/>
    </row>
    <row r="10" spans="2:17" ht="13.5" customHeight="1" thickBot="1" x14ac:dyDescent="0.3">
      <c r="B10" s="81" t="s">
        <v>19</v>
      </c>
      <c r="C10" s="82" t="s">
        <v>65</v>
      </c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4" t="s">
        <v>66</v>
      </c>
    </row>
    <row r="11" spans="2:17" ht="13.5" customHeight="1" x14ac:dyDescent="0.25">
      <c r="B11" s="446" t="s">
        <v>67</v>
      </c>
      <c r="C11" s="447"/>
      <c r="D11" s="447"/>
      <c r="E11" s="447"/>
      <c r="F11" s="447"/>
      <c r="G11" s="447"/>
      <c r="H11" s="447"/>
      <c r="I11" s="447"/>
      <c r="J11" s="447"/>
      <c r="K11" s="447"/>
      <c r="L11" s="447"/>
      <c r="M11" s="447"/>
      <c r="N11" s="447"/>
      <c r="O11" s="447"/>
      <c r="P11" s="447"/>
      <c r="Q11" s="448"/>
    </row>
    <row r="12" spans="2:17" ht="50.25" customHeight="1" x14ac:dyDescent="0.25">
      <c r="B12" s="449" t="s">
        <v>68</v>
      </c>
      <c r="C12" s="449" t="s">
        <v>69</v>
      </c>
      <c r="D12" s="450" t="s">
        <v>70</v>
      </c>
      <c r="E12" s="451"/>
      <c r="F12" s="449" t="s">
        <v>71</v>
      </c>
      <c r="G12" s="450" t="s">
        <v>72</v>
      </c>
      <c r="H12" s="451"/>
      <c r="I12" s="451"/>
      <c r="J12" s="453" t="s">
        <v>73</v>
      </c>
      <c r="K12" s="441" t="s">
        <v>74</v>
      </c>
      <c r="L12" s="441" t="s">
        <v>75</v>
      </c>
      <c r="M12" s="441" t="s">
        <v>76</v>
      </c>
      <c r="N12" s="441" t="s">
        <v>77</v>
      </c>
      <c r="O12" s="441" t="s">
        <v>78</v>
      </c>
      <c r="P12" s="443" t="s">
        <v>79</v>
      </c>
      <c r="Q12" s="443" t="s">
        <v>80</v>
      </c>
    </row>
    <row r="13" spans="2:17" ht="24" customHeight="1" x14ac:dyDescent="0.25">
      <c r="B13" s="442"/>
      <c r="C13" s="442"/>
      <c r="D13" s="452"/>
      <c r="E13" s="445"/>
      <c r="F13" s="442"/>
      <c r="G13" s="452"/>
      <c r="H13" s="445"/>
      <c r="I13" s="445"/>
      <c r="J13" s="442"/>
      <c r="K13" s="442"/>
      <c r="L13" s="442"/>
      <c r="M13" s="442"/>
      <c r="N13" s="442"/>
      <c r="O13" s="442"/>
      <c r="P13" s="442"/>
      <c r="Q13" s="442"/>
    </row>
    <row r="14" spans="2:17" ht="26.25" customHeight="1" x14ac:dyDescent="0.25">
      <c r="B14" s="85">
        <v>1</v>
      </c>
      <c r="C14" s="86" t="s">
        <v>211</v>
      </c>
      <c r="D14" s="462" t="s">
        <v>210</v>
      </c>
      <c r="E14" s="461"/>
      <c r="F14" s="87" t="s">
        <v>212</v>
      </c>
      <c r="G14" s="460" t="s">
        <v>214</v>
      </c>
      <c r="H14" s="461"/>
      <c r="I14" s="461"/>
      <c r="J14" s="88">
        <v>1</v>
      </c>
      <c r="K14" s="88" t="s">
        <v>231</v>
      </c>
      <c r="L14" s="89">
        <v>156.1</v>
      </c>
      <c r="M14" s="90">
        <v>1</v>
      </c>
      <c r="N14" s="90">
        <v>1</v>
      </c>
      <c r="O14" s="90">
        <v>60</v>
      </c>
      <c r="P14" s="89">
        <v>411.52</v>
      </c>
      <c r="Q14" s="91">
        <f>ROUND((L14*M14*N14)/O14,2)*P14</f>
        <v>1069.952</v>
      </c>
    </row>
    <row r="15" spans="2:17" ht="26.25" customHeight="1" x14ac:dyDescent="0.25">
      <c r="B15" s="85">
        <v>2</v>
      </c>
      <c r="C15" s="86" t="s">
        <v>215</v>
      </c>
      <c r="D15" s="462" t="s">
        <v>213</v>
      </c>
      <c r="E15" s="461"/>
      <c r="F15" s="87" t="s">
        <v>217</v>
      </c>
      <c r="G15" s="460" t="s">
        <v>82</v>
      </c>
      <c r="H15" s="461"/>
      <c r="I15" s="461"/>
      <c r="J15" s="88">
        <v>1</v>
      </c>
      <c r="K15" s="88" t="s">
        <v>231</v>
      </c>
      <c r="L15" s="89">
        <v>156.1</v>
      </c>
      <c r="M15" s="90">
        <v>1</v>
      </c>
      <c r="N15" s="90">
        <v>1</v>
      </c>
      <c r="O15" s="90">
        <v>60</v>
      </c>
      <c r="P15" s="89">
        <v>381.9</v>
      </c>
      <c r="Q15" s="91">
        <f>ROUND((L15*M15*N15)/O15,2)*P15</f>
        <v>992.93999999999994</v>
      </c>
    </row>
    <row r="16" spans="2:17" ht="26.25" customHeight="1" x14ac:dyDescent="0.25">
      <c r="B16" s="85">
        <v>3</v>
      </c>
      <c r="C16" s="138" t="s">
        <v>216</v>
      </c>
      <c r="D16" s="462" t="s">
        <v>230</v>
      </c>
      <c r="E16" s="461"/>
      <c r="F16" s="87" t="s">
        <v>212</v>
      </c>
      <c r="G16" s="460" t="s">
        <v>214</v>
      </c>
      <c r="H16" s="461"/>
      <c r="I16" s="461"/>
      <c r="J16" s="88">
        <v>1</v>
      </c>
      <c r="K16" s="88" t="s">
        <v>231</v>
      </c>
      <c r="L16" s="89">
        <v>156.1</v>
      </c>
      <c r="M16" s="90">
        <v>1</v>
      </c>
      <c r="N16" s="90">
        <v>0.5</v>
      </c>
      <c r="O16" s="90">
        <v>60</v>
      </c>
      <c r="P16" s="89">
        <v>411.52</v>
      </c>
      <c r="Q16" s="91">
        <f t="shared" ref="Q16:Q24" si="0">ROUND((L16*M16*N16)/O16,2)*P16</f>
        <v>534.976</v>
      </c>
    </row>
    <row r="17" spans="1:28" ht="26.25" customHeight="1" x14ac:dyDescent="0.25">
      <c r="B17" s="85">
        <v>4</v>
      </c>
      <c r="C17" s="138" t="s">
        <v>219</v>
      </c>
      <c r="D17" s="462" t="s">
        <v>218</v>
      </c>
      <c r="E17" s="461"/>
      <c r="F17" s="87" t="s">
        <v>212</v>
      </c>
      <c r="G17" s="460" t="s">
        <v>214</v>
      </c>
      <c r="H17" s="461"/>
      <c r="I17" s="461"/>
      <c r="J17" s="88">
        <v>1</v>
      </c>
      <c r="K17" s="88" t="s">
        <v>231</v>
      </c>
      <c r="L17" s="89">
        <v>156.1</v>
      </c>
      <c r="M17" s="90">
        <v>1</v>
      </c>
      <c r="N17" s="90">
        <v>0.5</v>
      </c>
      <c r="O17" s="90">
        <v>60</v>
      </c>
      <c r="P17" s="89">
        <v>411.52</v>
      </c>
      <c r="Q17" s="91">
        <f t="shared" si="0"/>
        <v>534.976</v>
      </c>
    </row>
    <row r="18" spans="1:28" ht="41.25" customHeight="1" x14ac:dyDescent="0.25">
      <c r="B18" s="85">
        <v>5</v>
      </c>
      <c r="C18" s="86" t="s">
        <v>221</v>
      </c>
      <c r="D18" s="462" t="s">
        <v>220</v>
      </c>
      <c r="E18" s="461"/>
      <c r="F18" s="87" t="s">
        <v>217</v>
      </c>
      <c r="G18" s="460" t="s">
        <v>82</v>
      </c>
      <c r="H18" s="461"/>
      <c r="I18" s="461"/>
      <c r="J18" s="88">
        <v>1</v>
      </c>
      <c r="K18" s="88" t="s">
        <v>231</v>
      </c>
      <c r="L18" s="89">
        <v>156.1</v>
      </c>
      <c r="M18" s="90">
        <v>1</v>
      </c>
      <c r="N18" s="90">
        <v>1</v>
      </c>
      <c r="O18" s="90">
        <v>60</v>
      </c>
      <c r="P18" s="89">
        <v>381.9</v>
      </c>
      <c r="Q18" s="91">
        <f t="shared" si="0"/>
        <v>992.93999999999994</v>
      </c>
    </row>
    <row r="19" spans="1:28" ht="41.25" customHeight="1" x14ac:dyDescent="0.25">
      <c r="B19" s="85">
        <v>6</v>
      </c>
      <c r="C19" s="86" t="s">
        <v>222</v>
      </c>
      <c r="D19" s="462" t="s">
        <v>223</v>
      </c>
      <c r="E19" s="461"/>
      <c r="F19" s="87" t="s">
        <v>224</v>
      </c>
      <c r="G19" s="460" t="s">
        <v>225</v>
      </c>
      <c r="H19" s="461"/>
      <c r="I19" s="461"/>
      <c r="J19" s="88">
        <v>1</v>
      </c>
      <c r="K19" s="88" t="s">
        <v>231</v>
      </c>
      <c r="L19" s="89">
        <v>156.1</v>
      </c>
      <c r="M19" s="90">
        <v>1</v>
      </c>
      <c r="N19" s="90">
        <v>0.5</v>
      </c>
      <c r="O19" s="90">
        <v>60</v>
      </c>
      <c r="P19" s="89">
        <v>525.19000000000005</v>
      </c>
      <c r="Q19" s="91">
        <f t="shared" si="0"/>
        <v>682.74700000000007</v>
      </c>
    </row>
    <row r="20" spans="1:28" ht="26.25" customHeight="1" x14ac:dyDescent="0.25">
      <c r="B20" s="85">
        <v>7</v>
      </c>
      <c r="C20" s="138" t="s">
        <v>227</v>
      </c>
      <c r="D20" s="462" t="s">
        <v>226</v>
      </c>
      <c r="E20" s="461"/>
      <c r="F20" s="92" t="s">
        <v>50</v>
      </c>
      <c r="G20" s="460" t="s">
        <v>87</v>
      </c>
      <c r="H20" s="461"/>
      <c r="I20" s="461"/>
      <c r="J20" s="88">
        <v>1</v>
      </c>
      <c r="K20" s="88" t="s">
        <v>231</v>
      </c>
      <c r="L20" s="89">
        <v>156.1</v>
      </c>
      <c r="M20" s="90">
        <v>1</v>
      </c>
      <c r="N20" s="90">
        <v>1</v>
      </c>
      <c r="O20" s="90">
        <v>60</v>
      </c>
      <c r="P20" s="89">
        <v>261.99</v>
      </c>
      <c r="Q20" s="91">
        <f t="shared" si="0"/>
        <v>681.17400000000009</v>
      </c>
    </row>
    <row r="21" spans="1:28" ht="26.25" customHeight="1" x14ac:dyDescent="0.25">
      <c r="B21" s="85">
        <v>8</v>
      </c>
      <c r="C21" s="86" t="s">
        <v>88</v>
      </c>
      <c r="D21" s="463" t="s">
        <v>89</v>
      </c>
      <c r="E21" s="464"/>
      <c r="F21" s="92" t="s">
        <v>50</v>
      </c>
      <c r="G21" s="460" t="s">
        <v>87</v>
      </c>
      <c r="H21" s="461"/>
      <c r="I21" s="461"/>
      <c r="J21" s="88">
        <v>1</v>
      </c>
      <c r="K21" s="88" t="s">
        <v>231</v>
      </c>
      <c r="L21" s="89">
        <v>156.1</v>
      </c>
      <c r="M21" s="90">
        <v>1</v>
      </c>
      <c r="N21" s="90">
        <v>1</v>
      </c>
      <c r="O21" s="90">
        <v>60</v>
      </c>
      <c r="P21" s="89">
        <v>324.55</v>
      </c>
      <c r="Q21" s="91">
        <f t="shared" si="0"/>
        <v>843.83</v>
      </c>
    </row>
    <row r="22" spans="1:28" ht="26.25" customHeight="1" x14ac:dyDescent="0.25">
      <c r="B22" s="85">
        <v>9</v>
      </c>
      <c r="C22" s="86" t="s">
        <v>85</v>
      </c>
      <c r="D22" s="463" t="s">
        <v>86</v>
      </c>
      <c r="E22" s="464"/>
      <c r="F22" s="92" t="s">
        <v>50</v>
      </c>
      <c r="G22" s="460" t="s">
        <v>87</v>
      </c>
      <c r="H22" s="461"/>
      <c r="I22" s="461"/>
      <c r="J22" s="88">
        <v>5</v>
      </c>
      <c r="K22" s="88" t="s">
        <v>231</v>
      </c>
      <c r="L22" s="89">
        <v>156.1</v>
      </c>
      <c r="M22" s="90">
        <v>1</v>
      </c>
      <c r="N22" s="90">
        <v>1</v>
      </c>
      <c r="O22" s="90">
        <v>60</v>
      </c>
      <c r="P22" s="89">
        <v>287.70999999999998</v>
      </c>
      <c r="Q22" s="91">
        <f t="shared" si="0"/>
        <v>748.04599999999994</v>
      </c>
    </row>
    <row r="23" spans="1:28" ht="26.25" customHeight="1" x14ac:dyDescent="0.25">
      <c r="B23" s="85">
        <v>10</v>
      </c>
      <c r="C23" s="138" t="s">
        <v>229</v>
      </c>
      <c r="D23" s="462" t="s">
        <v>228</v>
      </c>
      <c r="E23" s="461"/>
      <c r="F23" s="87" t="s">
        <v>217</v>
      </c>
      <c r="G23" s="460" t="s">
        <v>82</v>
      </c>
      <c r="H23" s="461"/>
      <c r="I23" s="461"/>
      <c r="J23" s="88">
        <v>1</v>
      </c>
      <c r="K23" s="88" t="s">
        <v>231</v>
      </c>
      <c r="L23" s="89">
        <v>156.1</v>
      </c>
      <c r="M23" s="90">
        <v>1</v>
      </c>
      <c r="N23" s="90">
        <v>0.33</v>
      </c>
      <c r="O23" s="90">
        <v>60</v>
      </c>
      <c r="P23" s="89">
        <v>381.9</v>
      </c>
      <c r="Q23" s="91">
        <f t="shared" si="0"/>
        <v>328.43399999999997</v>
      </c>
    </row>
    <row r="24" spans="1:28" ht="26.25" customHeight="1" x14ac:dyDescent="0.25">
      <c r="B24" s="85">
        <v>11</v>
      </c>
      <c r="C24" s="86" t="s">
        <v>83</v>
      </c>
      <c r="D24" s="463" t="s">
        <v>84</v>
      </c>
      <c r="E24" s="464"/>
      <c r="F24" s="87" t="s">
        <v>81</v>
      </c>
      <c r="G24" s="460" t="s">
        <v>82</v>
      </c>
      <c r="H24" s="461"/>
      <c r="I24" s="461"/>
      <c r="J24" s="88">
        <v>1</v>
      </c>
      <c r="K24" s="88" t="s">
        <v>231</v>
      </c>
      <c r="L24" s="89">
        <v>156.1</v>
      </c>
      <c r="M24" s="90">
        <v>1</v>
      </c>
      <c r="N24" s="90">
        <v>0.5</v>
      </c>
      <c r="O24" s="90">
        <v>60</v>
      </c>
      <c r="P24" s="89">
        <v>381.9</v>
      </c>
      <c r="Q24" s="91">
        <f t="shared" si="0"/>
        <v>496.46999999999997</v>
      </c>
      <c r="R24" s="139"/>
    </row>
    <row r="25" spans="1:28" ht="13.5" customHeight="1" x14ac:dyDescent="0.25">
      <c r="B25" s="93" t="s">
        <v>90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5">
        <f>ROUND(Q14+Q15+Q16+Q17+Q18+Q19++Q20+Q21+Q22+Q23+Q24,2)</f>
        <v>7906.49</v>
      </c>
    </row>
    <row r="26" spans="1:28" ht="13.5" customHeight="1" x14ac:dyDescent="0.25">
      <c r="B26" s="77"/>
      <c r="C26" s="96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97"/>
      <c r="P26" s="80"/>
    </row>
    <row r="27" spans="1:28" ht="13.5" customHeight="1" x14ac:dyDescent="0.25"/>
    <row r="28" spans="1:28" ht="13.5" customHeight="1" x14ac:dyDescent="0.25">
      <c r="B28" s="81" t="s">
        <v>26</v>
      </c>
      <c r="C28" s="457" t="s">
        <v>91</v>
      </c>
      <c r="D28" s="447"/>
      <c r="E28" s="447"/>
      <c r="F28" s="447"/>
      <c r="G28" s="447"/>
      <c r="H28" s="447"/>
    </row>
    <row r="29" spans="1:28" ht="13.5" customHeight="1" thickBot="1" x14ac:dyDescent="0.3">
      <c r="B29" s="457" t="s">
        <v>67</v>
      </c>
      <c r="C29" s="447"/>
      <c r="D29" s="447"/>
      <c r="E29" s="447"/>
      <c r="F29" s="447"/>
      <c r="G29" s="447"/>
      <c r="H29" s="448"/>
    </row>
    <row r="30" spans="1:28" ht="13.5" customHeight="1" thickBot="1" x14ac:dyDescent="0.3">
      <c r="B30" s="81" t="s">
        <v>68</v>
      </c>
      <c r="C30" s="81" t="s">
        <v>71</v>
      </c>
      <c r="D30" s="81" t="s">
        <v>92</v>
      </c>
      <c r="E30" s="81" t="s">
        <v>66</v>
      </c>
      <c r="F30" s="81" t="s">
        <v>93</v>
      </c>
      <c r="G30" s="81" t="s">
        <v>94</v>
      </c>
      <c r="H30" s="81" t="s">
        <v>95</v>
      </c>
      <c r="N30" s="136"/>
    </row>
    <row r="31" spans="1:28" ht="13.5" customHeight="1" x14ac:dyDescent="0.25">
      <c r="A31" s="98"/>
      <c r="B31" s="85">
        <v>1</v>
      </c>
      <c r="C31" s="98" t="s">
        <v>96</v>
      </c>
      <c r="D31" s="99" t="s">
        <v>58</v>
      </c>
      <c r="E31" s="100" t="s">
        <v>97</v>
      </c>
      <c r="F31" s="101">
        <f>'MEMÓRIA DE CALCULO'!H121</f>
        <v>240</v>
      </c>
      <c r="G31" s="102">
        <v>122.82</v>
      </c>
      <c r="H31" s="103">
        <f t="shared" ref="H31:H32" si="1">F31*G31</f>
        <v>29476.799999999999</v>
      </c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</row>
    <row r="32" spans="1:28" ht="42" customHeight="1" x14ac:dyDescent="0.25">
      <c r="A32" s="98"/>
      <c r="B32" s="85">
        <v>2</v>
      </c>
      <c r="C32" s="98" t="s">
        <v>98</v>
      </c>
      <c r="D32" s="104" t="s">
        <v>60</v>
      </c>
      <c r="E32" s="98" t="s">
        <v>97</v>
      </c>
      <c r="F32" s="105">
        <f>'MEMÓRIA DE CALCULO'!H122</f>
        <v>480</v>
      </c>
      <c r="G32" s="105">
        <v>39.869999999999997</v>
      </c>
      <c r="H32" s="103">
        <f t="shared" si="1"/>
        <v>19137.599999999999</v>
      </c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</row>
    <row r="33" spans="2:16" ht="13.5" customHeight="1" x14ac:dyDescent="0.25">
      <c r="B33" s="458" t="s">
        <v>90</v>
      </c>
      <c r="C33" s="459"/>
      <c r="D33" s="459"/>
      <c r="E33" s="459"/>
      <c r="F33" s="459"/>
      <c r="G33" s="459"/>
      <c r="H33" s="95">
        <f>ROUND(H31+H32,2)</f>
        <v>48614.400000000001</v>
      </c>
      <c r="I33" s="98"/>
      <c r="J33" s="98"/>
      <c r="K33" s="98"/>
      <c r="L33" s="98"/>
      <c r="M33" s="98"/>
      <c r="N33" s="98"/>
      <c r="O33" s="98"/>
      <c r="P33" s="98"/>
    </row>
    <row r="34" spans="2:16" ht="13.5" customHeight="1" x14ac:dyDescent="0.25"/>
    <row r="35" spans="2:16" ht="13.5" customHeight="1" x14ac:dyDescent="0.25"/>
    <row r="36" spans="2:16" ht="13.5" customHeight="1" x14ac:dyDescent="0.25"/>
    <row r="37" spans="2:16" ht="13.5" customHeight="1" x14ac:dyDescent="0.25"/>
    <row r="38" spans="2:16" ht="13.5" customHeight="1" x14ac:dyDescent="0.25"/>
    <row r="39" spans="2:16" ht="13.5" customHeight="1" x14ac:dyDescent="0.25"/>
    <row r="40" spans="2:16" ht="13.5" customHeight="1" x14ac:dyDescent="0.25"/>
    <row r="41" spans="2:16" ht="13.5" customHeight="1" x14ac:dyDescent="0.25"/>
    <row r="42" spans="2:16" ht="13.5" customHeight="1" x14ac:dyDescent="0.25"/>
    <row r="43" spans="2:16" ht="13.5" customHeight="1" x14ac:dyDescent="0.25"/>
    <row r="44" spans="2:16" ht="13.5" customHeight="1" x14ac:dyDescent="0.25"/>
    <row r="45" spans="2:16" ht="13.5" customHeight="1" x14ac:dyDescent="0.25"/>
    <row r="46" spans="2:16" ht="13.5" customHeight="1" x14ac:dyDescent="0.25"/>
    <row r="47" spans="2:16" ht="13.5" customHeight="1" x14ac:dyDescent="0.25"/>
    <row r="48" spans="2:16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</sheetData>
  <mergeCells count="47">
    <mergeCell ref="D24:E24"/>
    <mergeCell ref="G24:I24"/>
    <mergeCell ref="G17:I17"/>
    <mergeCell ref="G18:I18"/>
    <mergeCell ref="D19:E19"/>
    <mergeCell ref="D20:E20"/>
    <mergeCell ref="D21:E21"/>
    <mergeCell ref="G19:I19"/>
    <mergeCell ref="G20:I20"/>
    <mergeCell ref="G21:I21"/>
    <mergeCell ref="C28:H28"/>
    <mergeCell ref="B29:H29"/>
    <mergeCell ref="B33:G33"/>
    <mergeCell ref="G12:I13"/>
    <mergeCell ref="G14:I14"/>
    <mergeCell ref="D15:E15"/>
    <mergeCell ref="D16:E16"/>
    <mergeCell ref="D17:E17"/>
    <mergeCell ref="D18:E18"/>
    <mergeCell ref="G15:I15"/>
    <mergeCell ref="G16:I16"/>
    <mergeCell ref="D14:E14"/>
    <mergeCell ref="D22:E22"/>
    <mergeCell ref="D23:E23"/>
    <mergeCell ref="G22:I22"/>
    <mergeCell ref="G23:I23"/>
    <mergeCell ref="B8:E8"/>
    <mergeCell ref="O12:O13"/>
    <mergeCell ref="P12:P13"/>
    <mergeCell ref="Q12:Q13"/>
    <mergeCell ref="N1:O1"/>
    <mergeCell ref="B11:Q11"/>
    <mergeCell ref="B12:B13"/>
    <mergeCell ref="C12:C13"/>
    <mergeCell ref="D12:E13"/>
    <mergeCell ref="F12:F13"/>
    <mergeCell ref="J12:J13"/>
    <mergeCell ref="K12:K13"/>
    <mergeCell ref="L12:L13"/>
    <mergeCell ref="M12:M13"/>
    <mergeCell ref="N12:N13"/>
    <mergeCell ref="N3:Q8"/>
    <mergeCell ref="B2:Q2"/>
    <mergeCell ref="B4:E4"/>
    <mergeCell ref="B5:E5"/>
    <mergeCell ref="B6:E6"/>
    <mergeCell ref="B7:E7"/>
  </mergeCells>
  <phoneticPr fontId="32" type="noConversion"/>
  <pageMargins left="0.51181102362204722" right="0.51181102362204722" top="0.78740157480314965" bottom="0.78740157480314965" header="0" footer="0"/>
  <pageSetup paperSize="9"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G1006"/>
  <sheetViews>
    <sheetView tabSelected="1" view="pageBreakPreview" zoomScale="60" zoomScaleNormal="100" workbookViewId="0">
      <selection activeCell="K26" sqref="K26"/>
    </sheetView>
  </sheetViews>
  <sheetFormatPr defaultColWidth="14.42578125" defaultRowHeight="15" customHeight="1" x14ac:dyDescent="0.25"/>
  <cols>
    <col min="1" max="1" width="2.28515625" customWidth="1"/>
    <col min="2" max="2" width="39.7109375" customWidth="1"/>
  </cols>
  <sheetData>
    <row r="1" spans="2:7" ht="6" customHeight="1" x14ac:dyDescent="0.25">
      <c r="B1" s="106"/>
    </row>
    <row r="2" spans="2:7" ht="15.75" customHeight="1" x14ac:dyDescent="0.25">
      <c r="B2" s="465" t="s">
        <v>344</v>
      </c>
      <c r="C2" s="466"/>
      <c r="D2" s="466"/>
      <c r="E2" s="466"/>
      <c r="F2" s="466"/>
      <c r="G2" s="62"/>
    </row>
    <row r="3" spans="2:7" ht="15" customHeight="1" x14ac:dyDescent="0.25">
      <c r="B3" s="466"/>
      <c r="C3" s="466"/>
      <c r="D3" s="466"/>
      <c r="E3" s="466"/>
      <c r="F3" s="466"/>
      <c r="G3" s="62"/>
    </row>
    <row r="4" spans="2:7" ht="15" customHeight="1" x14ac:dyDescent="0.25">
      <c r="B4" s="466"/>
      <c r="C4" s="466"/>
      <c r="D4" s="466"/>
      <c r="E4" s="466"/>
      <c r="F4" s="466"/>
      <c r="G4" s="62"/>
    </row>
    <row r="5" spans="2:7" ht="15" customHeight="1" x14ac:dyDescent="0.25">
      <c r="B5" s="466"/>
      <c r="C5" s="466"/>
      <c r="D5" s="466"/>
      <c r="E5" s="466"/>
      <c r="F5" s="466"/>
    </row>
    <row r="6" spans="2:7" x14ac:dyDescent="0.25">
      <c r="B6" s="466"/>
      <c r="C6" s="466"/>
      <c r="D6" s="466"/>
      <c r="E6" s="466"/>
      <c r="F6" s="466"/>
    </row>
    <row r="7" spans="2:7" x14ac:dyDescent="0.25">
      <c r="B7" s="466"/>
      <c r="C7" s="466"/>
      <c r="D7" s="466"/>
      <c r="E7" s="466"/>
      <c r="F7" s="466"/>
    </row>
    <row r="8" spans="2:7" ht="18" customHeight="1" x14ac:dyDescent="0.25">
      <c r="B8" s="473" t="s">
        <v>99</v>
      </c>
      <c r="C8" s="445"/>
      <c r="D8" s="445"/>
      <c r="E8" s="445"/>
      <c r="F8" s="445"/>
      <c r="G8" s="62"/>
    </row>
    <row r="9" spans="2:7" ht="18" customHeight="1" x14ac:dyDescent="0.25">
      <c r="B9" s="107"/>
      <c r="C9" s="107"/>
      <c r="D9" s="107"/>
      <c r="E9" s="107"/>
      <c r="F9" s="107"/>
    </row>
    <row r="10" spans="2:7" ht="15.75" customHeight="1" x14ac:dyDescent="0.25">
      <c r="B10" s="474" t="s">
        <v>100</v>
      </c>
      <c r="C10" s="317"/>
      <c r="D10" s="317"/>
      <c r="E10" s="317"/>
      <c r="F10" s="108"/>
      <c r="G10" s="62"/>
    </row>
    <row r="11" spans="2:7" ht="15.75" customHeight="1" x14ac:dyDescent="0.25">
      <c r="B11" s="109" t="s">
        <v>101</v>
      </c>
      <c r="C11" s="110" t="s">
        <v>102</v>
      </c>
      <c r="D11" s="110" t="s">
        <v>103</v>
      </c>
      <c r="E11" s="110" t="s">
        <v>104</v>
      </c>
      <c r="F11" s="108"/>
      <c r="G11" s="62"/>
    </row>
    <row r="12" spans="2:7" ht="15.75" x14ac:dyDescent="0.25">
      <c r="B12" s="111" t="s">
        <v>105</v>
      </c>
      <c r="C12" s="110">
        <v>19.600000000000001</v>
      </c>
      <c r="D12" s="110">
        <v>20.97</v>
      </c>
      <c r="E12" s="110">
        <v>24.23</v>
      </c>
      <c r="F12" s="108"/>
      <c r="G12" s="62"/>
    </row>
    <row r="13" spans="2:7" ht="35.25" customHeight="1" x14ac:dyDescent="0.25">
      <c r="B13" s="475" t="s">
        <v>106</v>
      </c>
      <c r="C13" s="317"/>
      <c r="D13" s="317"/>
      <c r="E13" s="317"/>
      <c r="F13" s="62"/>
      <c r="G13" s="62"/>
    </row>
    <row r="14" spans="2:7" ht="15" customHeight="1" x14ac:dyDescent="0.25">
      <c r="B14" s="476" t="s">
        <v>107</v>
      </c>
      <c r="C14" s="470" t="s">
        <v>108</v>
      </c>
      <c r="D14" s="317"/>
      <c r="E14" s="317"/>
      <c r="F14" s="471" t="s">
        <v>109</v>
      </c>
      <c r="G14" s="62"/>
    </row>
    <row r="15" spans="2:7" x14ac:dyDescent="0.25">
      <c r="B15" s="477"/>
      <c r="C15" s="112" t="s">
        <v>110</v>
      </c>
      <c r="D15" s="112" t="s">
        <v>111</v>
      </c>
      <c r="E15" s="112" t="s">
        <v>112</v>
      </c>
      <c r="F15" s="472"/>
      <c r="G15" s="62"/>
    </row>
    <row r="16" spans="2:7" x14ac:dyDescent="0.25">
      <c r="B16" s="113" t="s">
        <v>113</v>
      </c>
      <c r="C16" s="114">
        <v>3.8</v>
      </c>
      <c r="D16" s="114">
        <v>4.01</v>
      </c>
      <c r="E16" s="114">
        <v>4.67</v>
      </c>
      <c r="F16" s="115">
        <v>3.8</v>
      </c>
      <c r="G16" s="62" t="str">
        <f t="shared" ref="G16:G24" si="0">IF(F16=0," ",IF(F16&lt;C16,"ERRO",(IF(F16&gt;E16,"ERRO","OK!"))))</f>
        <v>OK!</v>
      </c>
    </row>
    <row r="17" spans="2:7" x14ac:dyDescent="0.25">
      <c r="B17" s="113" t="s">
        <v>114</v>
      </c>
      <c r="C17" s="116">
        <v>0.32</v>
      </c>
      <c r="D17" s="116">
        <v>0.4</v>
      </c>
      <c r="E17" s="116">
        <v>0.74</v>
      </c>
      <c r="F17" s="117">
        <v>0.32</v>
      </c>
      <c r="G17" s="62" t="str">
        <f t="shared" si="0"/>
        <v>OK!</v>
      </c>
    </row>
    <row r="18" spans="2:7" x14ac:dyDescent="0.25">
      <c r="B18" s="113" t="s">
        <v>115</v>
      </c>
      <c r="C18" s="116">
        <v>0.5</v>
      </c>
      <c r="D18" s="116">
        <v>0.56000000000000005</v>
      </c>
      <c r="E18" s="116">
        <v>0.97</v>
      </c>
      <c r="F18" s="117">
        <v>0.5</v>
      </c>
      <c r="G18" s="62" t="str">
        <f t="shared" si="0"/>
        <v>OK!</v>
      </c>
    </row>
    <row r="19" spans="2:7" x14ac:dyDescent="0.25">
      <c r="B19" s="113" t="s">
        <v>116</v>
      </c>
      <c r="C19" s="116">
        <v>1.02</v>
      </c>
      <c r="D19" s="116">
        <v>1.1100000000000001</v>
      </c>
      <c r="E19" s="116">
        <v>1.21</v>
      </c>
      <c r="F19" s="117">
        <v>1.02</v>
      </c>
      <c r="G19" s="62" t="str">
        <f t="shared" si="0"/>
        <v>OK!</v>
      </c>
    </row>
    <row r="20" spans="2:7" x14ac:dyDescent="0.25">
      <c r="B20" s="113" t="s">
        <v>117</v>
      </c>
      <c r="C20" s="116">
        <v>6.64</v>
      </c>
      <c r="D20" s="116">
        <v>7.3</v>
      </c>
      <c r="E20" s="116">
        <v>8.69</v>
      </c>
      <c r="F20" s="117">
        <v>7.3</v>
      </c>
      <c r="G20" s="62" t="str">
        <f t="shared" si="0"/>
        <v>OK!</v>
      </c>
    </row>
    <row r="21" spans="2:7" x14ac:dyDescent="0.25">
      <c r="B21" s="118" t="s">
        <v>118</v>
      </c>
      <c r="C21" s="119">
        <f t="shared" ref="C21:F21" si="1">SUM(C22:C24)</f>
        <v>5.15</v>
      </c>
      <c r="D21" s="119">
        <f t="shared" si="1"/>
        <v>6.65</v>
      </c>
      <c r="E21" s="119">
        <f t="shared" si="1"/>
        <v>8.65</v>
      </c>
      <c r="F21" s="120">
        <f t="shared" si="1"/>
        <v>6.65</v>
      </c>
      <c r="G21" s="62" t="str">
        <f t="shared" si="0"/>
        <v>OK!</v>
      </c>
    </row>
    <row r="22" spans="2:7" x14ac:dyDescent="0.25">
      <c r="B22" s="113" t="s">
        <v>119</v>
      </c>
      <c r="C22" s="116">
        <v>3</v>
      </c>
      <c r="D22" s="116">
        <v>3</v>
      </c>
      <c r="E22" s="116">
        <v>3</v>
      </c>
      <c r="F22" s="117">
        <v>3</v>
      </c>
      <c r="G22" s="62" t="str">
        <f t="shared" si="0"/>
        <v>OK!</v>
      </c>
    </row>
    <row r="23" spans="2:7" ht="15.75" customHeight="1" x14ac:dyDescent="0.25">
      <c r="B23" s="113" t="s">
        <v>120</v>
      </c>
      <c r="C23" s="116">
        <v>0.65</v>
      </c>
      <c r="D23" s="116">
        <v>0.65</v>
      </c>
      <c r="E23" s="116">
        <v>0.65</v>
      </c>
      <c r="F23" s="117">
        <v>0.65</v>
      </c>
      <c r="G23" s="62" t="str">
        <f t="shared" si="0"/>
        <v>OK!</v>
      </c>
    </row>
    <row r="24" spans="2:7" ht="15.75" customHeight="1" x14ac:dyDescent="0.25">
      <c r="B24" s="113" t="s">
        <v>121</v>
      </c>
      <c r="C24" s="116">
        <v>1.5</v>
      </c>
      <c r="D24" s="116">
        <v>3</v>
      </c>
      <c r="E24" s="116">
        <v>5</v>
      </c>
      <c r="F24" s="117">
        <v>3</v>
      </c>
      <c r="G24" s="62" t="str">
        <f t="shared" si="0"/>
        <v>OK!</v>
      </c>
    </row>
    <row r="25" spans="2:7" ht="15.75" customHeight="1" x14ac:dyDescent="0.25">
      <c r="B25" s="121" t="s">
        <v>122</v>
      </c>
      <c r="C25" s="122"/>
      <c r="D25" s="122"/>
      <c r="E25" s="122"/>
      <c r="F25" s="123">
        <f>ROUND((((((1+F16/100+F17/100+F18/100)*(1+F19/100)*(1+F20/100))/(1-F21/100))-1)*100),2)</f>
        <v>21.48</v>
      </c>
      <c r="G25" s="62" t="str">
        <f>IF(F25=0," ",IF(F25&lt;C12,"ERRO",(IF(F25&gt;E12,"ERRO","OK!"))))</f>
        <v>OK!</v>
      </c>
    </row>
    <row r="26" spans="2:7" ht="23.25" customHeight="1" x14ac:dyDescent="0.25">
      <c r="B26" s="467" t="s">
        <v>123</v>
      </c>
      <c r="C26" s="445"/>
      <c r="D26" s="445"/>
      <c r="E26" s="124"/>
      <c r="F26" s="124"/>
      <c r="G26" s="62"/>
    </row>
    <row r="27" spans="2:7" ht="15.75" customHeight="1" x14ac:dyDescent="0.25">
      <c r="B27" s="124"/>
      <c r="C27" s="124"/>
      <c r="D27" s="124"/>
      <c r="E27" s="124"/>
      <c r="F27" s="124"/>
    </row>
    <row r="28" spans="2:7" ht="15.75" customHeight="1" x14ac:dyDescent="0.25">
      <c r="B28" s="468" t="s">
        <v>124</v>
      </c>
      <c r="C28" s="445"/>
      <c r="D28" s="445"/>
      <c r="E28" s="445"/>
      <c r="F28" s="445"/>
      <c r="G28" s="62"/>
    </row>
    <row r="29" spans="2:7" ht="15.75" customHeight="1" x14ac:dyDescent="0.25">
      <c r="B29" s="62"/>
      <c r="C29" s="62"/>
      <c r="D29" s="62"/>
      <c r="E29" s="62"/>
      <c r="F29" s="62"/>
    </row>
    <row r="30" spans="2:7" ht="15.75" customHeight="1" x14ac:dyDescent="0.25">
      <c r="B30" s="468" t="s">
        <v>125</v>
      </c>
      <c r="C30" s="445"/>
      <c r="D30" s="445"/>
      <c r="E30" s="445"/>
      <c r="F30" s="445"/>
      <c r="G30" s="62"/>
    </row>
    <row r="31" spans="2:7" ht="15.75" customHeight="1" x14ac:dyDescent="0.25">
      <c r="B31" s="62"/>
      <c r="C31" s="62"/>
      <c r="D31" s="62"/>
      <c r="E31" s="62"/>
      <c r="F31" s="62"/>
    </row>
    <row r="32" spans="2:7" ht="15.75" customHeight="1" x14ac:dyDescent="0.25">
      <c r="B32" s="62"/>
      <c r="C32" s="62"/>
      <c r="D32" s="62"/>
      <c r="E32" s="62"/>
      <c r="F32" s="62"/>
    </row>
    <row r="33" spans="2:7" ht="15.75" customHeight="1" x14ac:dyDescent="0.25">
      <c r="B33" s="62"/>
      <c r="D33" s="62"/>
      <c r="E33" s="62"/>
    </row>
    <row r="34" spans="2:7" ht="15.75" customHeight="1" x14ac:dyDescent="0.25">
      <c r="B34" s="62"/>
      <c r="C34" s="62"/>
      <c r="D34" s="62"/>
    </row>
    <row r="35" spans="2:7" ht="15.75" customHeight="1" x14ac:dyDescent="0.25">
      <c r="B35" s="62"/>
      <c r="C35" s="62"/>
      <c r="D35" s="62"/>
      <c r="E35" s="62"/>
      <c r="F35" s="62"/>
    </row>
    <row r="36" spans="2:7" ht="15.75" customHeight="1" x14ac:dyDescent="0.25">
      <c r="B36" s="73" t="s">
        <v>126</v>
      </c>
      <c r="C36" s="62"/>
      <c r="D36" s="62"/>
      <c r="E36" s="62"/>
      <c r="F36" s="62"/>
      <c r="G36" s="62"/>
    </row>
    <row r="37" spans="2:7" ht="15.75" customHeight="1" x14ac:dyDescent="0.25">
      <c r="B37" s="469" t="s">
        <v>127</v>
      </c>
      <c r="C37" s="445"/>
      <c r="D37" s="445"/>
      <c r="E37" s="445"/>
      <c r="F37" s="62"/>
      <c r="G37" s="62"/>
    </row>
    <row r="38" spans="2:7" ht="15.75" customHeight="1" x14ac:dyDescent="0.25">
      <c r="B38" s="469" t="s">
        <v>128</v>
      </c>
      <c r="C38" s="445"/>
      <c r="D38" s="445"/>
      <c r="E38" s="445"/>
      <c r="F38" s="62"/>
      <c r="G38" s="62"/>
    </row>
    <row r="39" spans="2:7" ht="15.75" customHeight="1" x14ac:dyDescent="0.25">
      <c r="B39" s="469" t="s">
        <v>129</v>
      </c>
      <c r="C39" s="445"/>
      <c r="D39" s="445"/>
      <c r="E39" s="445"/>
      <c r="F39" s="62"/>
    </row>
    <row r="40" spans="2:7" ht="15.75" customHeight="1" x14ac:dyDescent="0.25">
      <c r="B40" s="469" t="s">
        <v>130</v>
      </c>
      <c r="C40" s="445"/>
      <c r="D40" s="445"/>
      <c r="E40" s="445"/>
      <c r="F40" s="62"/>
      <c r="G40" s="62"/>
    </row>
    <row r="41" spans="2:7" ht="15.75" customHeight="1" x14ac:dyDescent="0.25">
      <c r="B41" s="469" t="s">
        <v>131</v>
      </c>
      <c r="C41" s="445"/>
      <c r="D41" s="445"/>
      <c r="E41" s="445"/>
      <c r="F41" s="62"/>
      <c r="G41" s="62"/>
    </row>
    <row r="42" spans="2:7" ht="15.75" customHeight="1" x14ac:dyDescent="0.25">
      <c r="B42" s="73"/>
      <c r="C42" s="73"/>
      <c r="D42" s="73"/>
      <c r="E42" s="73"/>
      <c r="F42" s="62"/>
    </row>
    <row r="43" spans="2:7" ht="15.75" customHeight="1" x14ac:dyDescent="0.25">
      <c r="B43" s="73"/>
      <c r="C43" s="73"/>
      <c r="D43" s="73"/>
      <c r="E43" s="73"/>
      <c r="F43" s="62"/>
    </row>
    <row r="44" spans="2:7" ht="15.75" customHeight="1" x14ac:dyDescent="0.25">
      <c r="B44" s="73"/>
      <c r="C44" s="73"/>
      <c r="D44" s="73"/>
      <c r="E44" s="73"/>
      <c r="F44" s="62"/>
    </row>
    <row r="45" spans="2:7" ht="15.75" customHeight="1" x14ac:dyDescent="0.25">
      <c r="B45" s="73"/>
      <c r="C45" s="73"/>
      <c r="D45" s="73"/>
      <c r="E45" s="73"/>
      <c r="F45" s="62"/>
    </row>
    <row r="46" spans="2:7" ht="15.75" customHeight="1" x14ac:dyDescent="0.25">
      <c r="B46" s="73"/>
      <c r="C46" s="73"/>
      <c r="D46" s="73"/>
      <c r="E46" s="73"/>
      <c r="F46" s="62"/>
    </row>
    <row r="47" spans="2:7" ht="15.75" customHeight="1" x14ac:dyDescent="0.25">
      <c r="B47" s="125" t="s">
        <v>132</v>
      </c>
      <c r="C47" s="125"/>
      <c r="D47" s="125"/>
      <c r="E47" s="125"/>
      <c r="F47" s="125"/>
      <c r="G47" s="62"/>
    </row>
    <row r="48" spans="2:7" ht="33" customHeight="1" x14ac:dyDescent="0.25">
      <c r="B48" s="481" t="s">
        <v>133</v>
      </c>
      <c r="C48" s="407"/>
      <c r="D48" s="407"/>
      <c r="E48" s="407"/>
      <c r="F48" s="407"/>
      <c r="G48" s="62"/>
    </row>
    <row r="49" spans="2:7" ht="36" customHeight="1" x14ac:dyDescent="0.25">
      <c r="B49" s="481" t="s">
        <v>134</v>
      </c>
      <c r="C49" s="407"/>
      <c r="D49" s="407"/>
      <c r="E49" s="407"/>
      <c r="F49" s="407"/>
      <c r="G49" s="62"/>
    </row>
    <row r="50" spans="2:7" ht="15.75" customHeight="1" x14ac:dyDescent="0.25">
      <c r="B50" s="62"/>
      <c r="C50" s="62"/>
      <c r="D50" s="62"/>
      <c r="E50" s="62"/>
      <c r="F50" s="62"/>
    </row>
    <row r="51" spans="2:7" ht="41.25" customHeight="1" x14ac:dyDescent="0.25">
      <c r="B51" s="480" t="s">
        <v>135</v>
      </c>
      <c r="C51" s="445"/>
      <c r="D51" s="445"/>
      <c r="E51" s="445"/>
      <c r="F51" s="445"/>
      <c r="G51" s="62"/>
    </row>
    <row r="52" spans="2:7" ht="15.75" customHeight="1" x14ac:dyDescent="0.25">
      <c r="B52" s="63"/>
      <c r="C52" s="62"/>
      <c r="D52" s="62"/>
      <c r="E52" s="62"/>
      <c r="F52" s="62"/>
    </row>
    <row r="53" spans="2:7" ht="15.75" customHeight="1" x14ac:dyDescent="0.25">
      <c r="B53" s="474" t="s">
        <v>136</v>
      </c>
      <c r="C53" s="317"/>
      <c r="D53" s="317"/>
      <c r="E53" s="422"/>
      <c r="F53" s="62"/>
      <c r="G53" s="62"/>
    </row>
    <row r="54" spans="2:7" ht="15.75" customHeight="1" x14ac:dyDescent="0.25">
      <c r="B54" s="109" t="s">
        <v>101</v>
      </c>
      <c r="C54" s="110" t="s">
        <v>102</v>
      </c>
      <c r="D54" s="110" t="s">
        <v>103</v>
      </c>
      <c r="E54" s="110" t="s">
        <v>104</v>
      </c>
      <c r="F54" s="62"/>
      <c r="G54" s="62"/>
    </row>
    <row r="55" spans="2:7" ht="15.75" customHeight="1" x14ac:dyDescent="0.25">
      <c r="B55" s="111" t="s">
        <v>105</v>
      </c>
      <c r="C55" s="127">
        <v>0.19600000000000001</v>
      </c>
      <c r="D55" s="127">
        <v>0.2097</v>
      </c>
      <c r="E55" s="127">
        <v>0.24229999999999999</v>
      </c>
      <c r="F55" s="62"/>
      <c r="G55" s="62"/>
    </row>
    <row r="56" spans="2:7" ht="54.75" customHeight="1" x14ac:dyDescent="0.25">
      <c r="B56" s="480" t="s">
        <v>137</v>
      </c>
      <c r="C56" s="445"/>
      <c r="D56" s="445"/>
      <c r="E56" s="445"/>
      <c r="F56" s="445"/>
      <c r="G56" s="62"/>
    </row>
    <row r="57" spans="2:7" ht="15.75" customHeight="1" x14ac:dyDescent="0.25">
      <c r="B57" s="63"/>
      <c r="C57" s="63"/>
      <c r="D57" s="63"/>
      <c r="E57" s="63"/>
      <c r="F57" s="62"/>
    </row>
    <row r="58" spans="2:7" ht="93.75" customHeight="1" x14ac:dyDescent="0.25">
      <c r="B58" s="480" t="s">
        <v>138</v>
      </c>
      <c r="C58" s="445"/>
      <c r="D58" s="445"/>
      <c r="E58" s="445"/>
      <c r="F58" s="445"/>
      <c r="G58" s="62"/>
    </row>
    <row r="59" spans="2:7" ht="15.75" customHeight="1" x14ac:dyDescent="0.25">
      <c r="B59" s="62"/>
      <c r="C59" s="62"/>
      <c r="D59" s="62"/>
      <c r="E59" s="62"/>
      <c r="F59" s="62"/>
    </row>
    <row r="60" spans="2:7" ht="15" customHeight="1" x14ac:dyDescent="0.25">
      <c r="B60" s="478" t="s">
        <v>139</v>
      </c>
      <c r="C60" s="470" t="s">
        <v>108</v>
      </c>
      <c r="D60" s="317"/>
      <c r="E60" s="317"/>
      <c r="F60" s="471" t="s">
        <v>109</v>
      </c>
      <c r="G60" s="62"/>
    </row>
    <row r="61" spans="2:7" ht="15.75" customHeight="1" x14ac:dyDescent="0.25">
      <c r="B61" s="472"/>
      <c r="C61" s="112" t="s">
        <v>110</v>
      </c>
      <c r="D61" s="112" t="s">
        <v>111</v>
      </c>
      <c r="E61" s="112" t="s">
        <v>112</v>
      </c>
      <c r="F61" s="472"/>
      <c r="G61" s="62"/>
    </row>
    <row r="62" spans="2:7" ht="15.75" customHeight="1" x14ac:dyDescent="0.25">
      <c r="B62" s="472"/>
      <c r="C62" s="128">
        <f t="shared" ref="C62:E62" si="2">SUM(C22:C24)+4.5</f>
        <v>9.65</v>
      </c>
      <c r="D62" s="128">
        <f t="shared" si="2"/>
        <v>11.15</v>
      </c>
      <c r="E62" s="128">
        <f t="shared" si="2"/>
        <v>13.15</v>
      </c>
      <c r="F62" s="129">
        <f>IF(F21&gt;0,(SUM(F22:F24)+4.5),0)</f>
        <v>11.15</v>
      </c>
      <c r="G62" s="62"/>
    </row>
    <row r="63" spans="2:7" ht="15.75" customHeight="1" x14ac:dyDescent="0.25">
      <c r="B63" s="479" t="s">
        <v>140</v>
      </c>
      <c r="C63" s="317"/>
      <c r="D63" s="130"/>
      <c r="E63" s="130"/>
      <c r="F63" s="131">
        <f>((((1+F16/100+F17/100+F18/100)*(1+F19/100)*(1+F20/100))/(1-F62/100))-1)*100</f>
        <v>27.633409175014066</v>
      </c>
      <c r="G63" s="62"/>
    </row>
    <row r="64" spans="2:7" ht="15.75" customHeight="1" x14ac:dyDescent="0.25">
      <c r="B64" s="62"/>
      <c r="C64" s="62"/>
      <c r="D64" s="62"/>
      <c r="E64" s="62"/>
      <c r="F64" s="62"/>
    </row>
    <row r="65" spans="2:6" ht="15.75" customHeight="1" x14ac:dyDescent="0.25">
      <c r="B65" s="62"/>
      <c r="C65" s="62"/>
      <c r="D65" s="62"/>
      <c r="E65" s="62"/>
      <c r="F65" s="62"/>
    </row>
    <row r="66" spans="2:6" x14ac:dyDescent="0.25">
      <c r="B66" s="480" t="s">
        <v>141</v>
      </c>
      <c r="C66" s="445"/>
      <c r="D66" s="445"/>
      <c r="E66" s="445"/>
      <c r="F66" s="445"/>
    </row>
    <row r="67" spans="2:6" ht="15.75" customHeight="1" x14ac:dyDescent="0.25">
      <c r="B67" s="63"/>
      <c r="C67" s="62"/>
      <c r="D67" s="62"/>
      <c r="E67" s="62"/>
      <c r="F67" s="62"/>
    </row>
    <row r="68" spans="2:6" ht="15.75" customHeight="1" x14ac:dyDescent="0.25">
      <c r="B68" s="474" t="s">
        <v>136</v>
      </c>
      <c r="C68" s="317"/>
      <c r="D68" s="317"/>
      <c r="E68" s="422"/>
      <c r="F68" s="62"/>
    </row>
    <row r="69" spans="2:6" ht="15.75" customHeight="1" x14ac:dyDescent="0.25">
      <c r="B69" s="109" t="s">
        <v>107</v>
      </c>
      <c r="C69" s="110" t="s">
        <v>102</v>
      </c>
      <c r="D69" s="110" t="s">
        <v>103</v>
      </c>
      <c r="E69" s="110" t="s">
        <v>104</v>
      </c>
      <c r="F69" s="62"/>
    </row>
    <row r="70" spans="2:6" ht="15.75" customHeight="1" x14ac:dyDescent="0.25">
      <c r="B70" s="111" t="s">
        <v>142</v>
      </c>
      <c r="C70" s="127">
        <v>1.9800000000000002E-2</v>
      </c>
      <c r="D70" s="127">
        <v>6.9900000000000004E-2</v>
      </c>
      <c r="E70" s="127">
        <v>0.10680000000000001</v>
      </c>
      <c r="F70" s="62"/>
    </row>
    <row r="71" spans="2:6" ht="15.75" customHeight="1" x14ac:dyDescent="0.25"/>
    <row r="72" spans="2:6" ht="15.75" customHeight="1" x14ac:dyDescent="0.25"/>
    <row r="73" spans="2:6" ht="15.75" customHeight="1" x14ac:dyDescent="0.25"/>
    <row r="74" spans="2:6" ht="15.75" customHeight="1" x14ac:dyDescent="0.25"/>
    <row r="75" spans="2:6" ht="15.75" customHeight="1" x14ac:dyDescent="0.25"/>
    <row r="76" spans="2:6" ht="15.75" customHeight="1" x14ac:dyDescent="0.25"/>
    <row r="77" spans="2:6" ht="15.75" customHeight="1" x14ac:dyDescent="0.25"/>
    <row r="78" spans="2:6" ht="15.75" customHeight="1" x14ac:dyDescent="0.25"/>
    <row r="79" spans="2:6" ht="15.75" customHeight="1" x14ac:dyDescent="0.25"/>
    <row r="80" spans="2:6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</sheetData>
  <mergeCells count="27">
    <mergeCell ref="F60:F61"/>
    <mergeCell ref="B63:C63"/>
    <mergeCell ref="B66:F66"/>
    <mergeCell ref="B68:E68"/>
    <mergeCell ref="B41:E41"/>
    <mergeCell ref="B48:F48"/>
    <mergeCell ref="B49:F49"/>
    <mergeCell ref="B51:F51"/>
    <mergeCell ref="B53:E53"/>
    <mergeCell ref="B56:F56"/>
    <mergeCell ref="B58:F58"/>
    <mergeCell ref="B38:E38"/>
    <mergeCell ref="B39:E39"/>
    <mergeCell ref="B40:E40"/>
    <mergeCell ref="B60:B62"/>
    <mergeCell ref="C60:E60"/>
    <mergeCell ref="B2:F7"/>
    <mergeCell ref="B26:D26"/>
    <mergeCell ref="B28:F28"/>
    <mergeCell ref="B30:F30"/>
    <mergeCell ref="B37:E37"/>
    <mergeCell ref="C14:E14"/>
    <mergeCell ref="F14:F15"/>
    <mergeCell ref="B8:F8"/>
    <mergeCell ref="B10:E10"/>
    <mergeCell ref="B13:E13"/>
    <mergeCell ref="B14:B15"/>
  </mergeCells>
  <pageMargins left="0.74803149606299213" right="0.74803149606299213" top="0.98425196850393704" bottom="0.98425196850393704" header="0" footer="0"/>
  <pageSetup paperSize="9" scale="75" orientation="portrait" r:id="rId1"/>
  <colBreaks count="1" manualBreakCount="1">
    <brk id="6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603B1-D3AF-4D3E-B3CE-C3C4AEDB119E}">
  <dimension ref="B1:S956"/>
  <sheetViews>
    <sheetView view="pageBreakPreview" zoomScale="80" zoomScaleNormal="100" zoomScaleSheetLayoutView="80" workbookViewId="0">
      <selection activeCell="O23" sqref="O23"/>
    </sheetView>
  </sheetViews>
  <sheetFormatPr defaultColWidth="14.42578125" defaultRowHeight="15" x14ac:dyDescent="0.25"/>
  <cols>
    <col min="1" max="1" width="1.85546875" customWidth="1"/>
    <col min="2" max="2" width="10.7109375" customWidth="1"/>
    <col min="3" max="3" width="18" customWidth="1"/>
    <col min="4" max="4" width="39.42578125" customWidth="1"/>
    <col min="5" max="5" width="14.28515625" bestFit="1" customWidth="1"/>
    <col min="6" max="15" width="13.7109375" customWidth="1"/>
    <col min="16" max="16" width="15.140625" bestFit="1" customWidth="1"/>
  </cols>
  <sheetData>
    <row r="1" spans="2:19" ht="15.75" customHeight="1" thickBot="1" x14ac:dyDescent="0.3"/>
    <row r="2" spans="2:19" ht="30" x14ac:dyDescent="0.25">
      <c r="B2" s="436" t="s">
        <v>316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8"/>
    </row>
    <row r="3" spans="2:19" ht="18" x14ac:dyDescent="0.25">
      <c r="B3" s="489" t="s">
        <v>317</v>
      </c>
      <c r="C3" s="490"/>
      <c r="D3" s="490"/>
      <c r="E3" s="490"/>
      <c r="F3" s="490"/>
      <c r="G3" s="490"/>
      <c r="H3" s="490"/>
      <c r="I3" s="490"/>
      <c r="J3" s="274"/>
      <c r="K3" s="482" t="s">
        <v>339</v>
      </c>
      <c r="L3" s="482"/>
      <c r="M3" s="482"/>
      <c r="N3" s="482"/>
      <c r="O3" s="482"/>
      <c r="P3" s="483"/>
    </row>
    <row r="4" spans="2:19" ht="18" x14ac:dyDescent="0.25">
      <c r="B4" s="489" t="s">
        <v>318</v>
      </c>
      <c r="C4" s="490"/>
      <c r="D4" s="490"/>
      <c r="E4" s="490"/>
      <c r="F4" s="490"/>
      <c r="G4" s="490"/>
      <c r="H4" s="490"/>
      <c r="I4" s="490"/>
      <c r="J4" s="274"/>
      <c r="K4" s="482"/>
      <c r="L4" s="482"/>
      <c r="M4" s="482"/>
      <c r="N4" s="482"/>
      <c r="O4" s="482"/>
      <c r="P4" s="483"/>
    </row>
    <row r="5" spans="2:19" ht="18" x14ac:dyDescent="0.25">
      <c r="B5" s="489" t="s">
        <v>319</v>
      </c>
      <c r="C5" s="490"/>
      <c r="D5" s="490"/>
      <c r="E5" s="490"/>
      <c r="F5" s="490"/>
      <c r="G5" s="490"/>
      <c r="H5" s="490"/>
      <c r="I5" s="490"/>
      <c r="J5" s="274"/>
      <c r="K5" s="482"/>
      <c r="L5" s="482"/>
      <c r="M5" s="482"/>
      <c r="N5" s="482"/>
      <c r="O5" s="482"/>
      <c r="P5" s="483"/>
    </row>
    <row r="6" spans="2:19" ht="18" x14ac:dyDescent="0.25">
      <c r="B6" s="489" t="s">
        <v>320</v>
      </c>
      <c r="C6" s="490"/>
      <c r="D6" s="490"/>
      <c r="E6" s="490"/>
      <c r="F6" s="490"/>
      <c r="G6" s="490"/>
      <c r="H6" s="490"/>
      <c r="I6" s="490"/>
      <c r="J6" s="274"/>
      <c r="K6" s="482"/>
      <c r="L6" s="482"/>
      <c r="M6" s="482"/>
      <c r="N6" s="482"/>
      <c r="O6" s="482"/>
      <c r="P6" s="483"/>
    </row>
    <row r="7" spans="2:19" ht="18" x14ac:dyDescent="0.25">
      <c r="B7" s="489" t="s">
        <v>340</v>
      </c>
      <c r="C7" s="490"/>
      <c r="D7" s="490"/>
      <c r="E7" s="490"/>
      <c r="F7" s="490"/>
      <c r="G7" s="490"/>
      <c r="H7" s="490"/>
      <c r="I7" s="490"/>
      <c r="J7" s="274"/>
      <c r="K7" s="482"/>
      <c r="L7" s="482"/>
      <c r="M7" s="482"/>
      <c r="N7" s="482"/>
      <c r="O7" s="482"/>
      <c r="P7" s="483"/>
    </row>
    <row r="8" spans="2:19" ht="15.75" x14ac:dyDescent="0.25">
      <c r="B8" s="491" t="s">
        <v>345</v>
      </c>
      <c r="C8" s="492"/>
      <c r="D8" s="492"/>
      <c r="E8" s="492"/>
      <c r="F8" s="492"/>
      <c r="G8" s="492"/>
      <c r="H8" s="492"/>
      <c r="I8" s="492"/>
      <c r="J8" s="276"/>
      <c r="K8" s="484"/>
      <c r="L8" s="484"/>
      <c r="M8" s="484"/>
      <c r="N8" s="484"/>
      <c r="O8" s="484"/>
      <c r="P8" s="485"/>
    </row>
    <row r="9" spans="2:19" x14ac:dyDescent="0.25">
      <c r="B9" s="277" t="s">
        <v>2</v>
      </c>
      <c r="C9" s="486" t="s">
        <v>321</v>
      </c>
      <c r="D9" s="486"/>
      <c r="E9" s="279" t="s">
        <v>322</v>
      </c>
      <c r="F9" s="278" t="s">
        <v>323</v>
      </c>
      <c r="G9" s="278" t="s">
        <v>324</v>
      </c>
      <c r="H9" s="278" t="s">
        <v>325</v>
      </c>
      <c r="I9" s="278" t="s">
        <v>326</v>
      </c>
      <c r="J9" s="278" t="s">
        <v>327</v>
      </c>
      <c r="K9" s="278" t="s">
        <v>328</v>
      </c>
      <c r="L9" s="278" t="s">
        <v>329</v>
      </c>
      <c r="M9" s="278" t="s">
        <v>330</v>
      </c>
      <c r="N9" s="278" t="s">
        <v>331</v>
      </c>
      <c r="O9" s="278" t="s">
        <v>332</v>
      </c>
      <c r="P9" s="280" t="s">
        <v>333</v>
      </c>
    </row>
    <row r="10" spans="2:19" x14ac:dyDescent="0.25">
      <c r="B10" s="281">
        <v>1</v>
      </c>
      <c r="C10" s="487" t="str">
        <f>ORÇAMENTO!E10</f>
        <v>SERVIÇOS PRELIMINARES</v>
      </c>
      <c r="D10" s="488"/>
      <c r="E10" s="282">
        <f>ORÇAMENTO!J10</f>
        <v>21519.78</v>
      </c>
      <c r="F10" s="295">
        <v>0.55300000000000005</v>
      </c>
      <c r="G10" s="284"/>
      <c r="H10" s="285"/>
      <c r="I10" s="285"/>
      <c r="J10" s="285"/>
      <c r="K10" s="285"/>
      <c r="L10" s="285"/>
      <c r="M10" s="285"/>
      <c r="N10" s="285"/>
      <c r="O10" s="296">
        <v>0.44699999999999995</v>
      </c>
      <c r="P10" s="286">
        <f>SUM(F10:O10)</f>
        <v>1</v>
      </c>
      <c r="R10" s="287"/>
    </row>
    <row r="11" spans="2:19" ht="28.5" customHeight="1" x14ac:dyDescent="0.25">
      <c r="B11" s="281">
        <v>2</v>
      </c>
      <c r="C11" s="487" t="str">
        <f>ORÇAMENTO!E14</f>
        <v>ADMINISTRAÇÃO DA OBRA</v>
      </c>
      <c r="D11" s="488"/>
      <c r="E11" s="282">
        <f>ORÇAMENTO!J14</f>
        <v>59056.77</v>
      </c>
      <c r="F11" s="295">
        <v>0.1008</v>
      </c>
      <c r="G11" s="300">
        <v>9.6299999999999997E-2</v>
      </c>
      <c r="H11" s="300">
        <v>9.6299999999999997E-2</v>
      </c>
      <c r="I11" s="300">
        <v>9.6299999999999997E-2</v>
      </c>
      <c r="J11" s="300">
        <v>9.6299999999999997E-2</v>
      </c>
      <c r="K11" s="300">
        <v>9.0300000000000005E-2</v>
      </c>
      <c r="L11" s="300">
        <v>0.1017</v>
      </c>
      <c r="M11" s="300">
        <v>0.1017</v>
      </c>
      <c r="N11" s="300">
        <v>0.1017</v>
      </c>
      <c r="O11" s="300">
        <v>0.1186</v>
      </c>
      <c r="P11" s="301">
        <f>SUM(F11:O11)</f>
        <v>1</v>
      </c>
      <c r="Q11" s="302"/>
      <c r="S11" s="136"/>
    </row>
    <row r="12" spans="2:19" ht="15" customHeight="1" x14ac:dyDescent="0.25">
      <c r="B12" s="499" t="s">
        <v>334</v>
      </c>
      <c r="C12" s="500"/>
      <c r="D12" s="500"/>
      <c r="E12" s="500"/>
      <c r="F12" s="500"/>
      <c r="G12" s="500"/>
      <c r="H12" s="500"/>
      <c r="I12" s="500"/>
      <c r="J12" s="500"/>
      <c r="K12" s="500"/>
      <c r="L12" s="500"/>
      <c r="M12" s="500"/>
      <c r="N12" s="500"/>
      <c r="O12" s="500"/>
      <c r="P12" s="501"/>
    </row>
    <row r="13" spans="2:19" ht="28.5" customHeight="1" x14ac:dyDescent="0.25">
      <c r="B13" s="281">
        <v>3</v>
      </c>
      <c r="C13" s="487" t="str">
        <f>ORÇAMENTO!E18</f>
        <v xml:space="preserve">RECUPERAÇÃO DE BASE </v>
      </c>
      <c r="D13" s="488"/>
      <c r="E13" s="282">
        <f>ORÇAMENTO!J18</f>
        <v>275497.74</v>
      </c>
      <c r="F13" s="283">
        <v>1</v>
      </c>
      <c r="G13" s="284"/>
      <c r="H13" s="285"/>
      <c r="I13" s="285"/>
      <c r="J13" s="285"/>
      <c r="K13" s="285"/>
      <c r="L13" s="285"/>
      <c r="M13" s="285"/>
      <c r="N13" s="285"/>
      <c r="O13" s="285"/>
      <c r="P13" s="286">
        <f t="shared" ref="P13:P15" si="0">SUM(F13:O13)</f>
        <v>1</v>
      </c>
    </row>
    <row r="14" spans="2:19" ht="28.5" customHeight="1" x14ac:dyDescent="0.25">
      <c r="B14" s="281">
        <f>[1]ORÇAMENTO!B17</f>
        <v>4</v>
      </c>
      <c r="C14" s="487" t="str">
        <f>ORÇAMENTO!E33</f>
        <v>RECAPEAMENTO ASFALTICO</v>
      </c>
      <c r="D14" s="488"/>
      <c r="E14" s="282">
        <f>ORÇAMENTO!J33</f>
        <v>1088491.93</v>
      </c>
      <c r="F14" s="283"/>
      <c r="G14" s="284">
        <v>0.25</v>
      </c>
      <c r="H14" s="285">
        <v>0.25</v>
      </c>
      <c r="I14" s="285">
        <v>0.25</v>
      </c>
      <c r="J14" s="285">
        <v>0.25</v>
      </c>
      <c r="K14" s="285"/>
      <c r="L14" s="285"/>
      <c r="M14" s="285"/>
      <c r="N14" s="285"/>
      <c r="O14" s="285"/>
      <c r="P14" s="286">
        <f t="shared" si="0"/>
        <v>1</v>
      </c>
    </row>
    <row r="15" spans="2:19" ht="28.5" customHeight="1" x14ac:dyDescent="0.25">
      <c r="B15" s="281">
        <f>[1]ORÇAMENTO!B31</f>
        <v>5</v>
      </c>
      <c r="C15" s="487" t="str">
        <f>ORÇAMENTO!E40</f>
        <v xml:space="preserve">SINALIZAÇÃO </v>
      </c>
      <c r="D15" s="488"/>
      <c r="E15" s="282">
        <f>ORÇAMENTO!J40</f>
        <v>63329.37</v>
      </c>
      <c r="F15" s="283"/>
      <c r="G15" s="284"/>
      <c r="H15" s="285"/>
      <c r="I15" s="285"/>
      <c r="J15" s="285"/>
      <c r="K15" s="285"/>
      <c r="L15" s="285"/>
      <c r="M15" s="285"/>
      <c r="N15" s="285"/>
      <c r="O15" s="285">
        <v>1</v>
      </c>
      <c r="P15" s="286">
        <f t="shared" si="0"/>
        <v>1</v>
      </c>
    </row>
    <row r="16" spans="2:19" ht="15" customHeight="1" x14ac:dyDescent="0.25">
      <c r="B16" s="499" t="s">
        <v>335</v>
      </c>
      <c r="C16" s="500"/>
      <c r="D16" s="500"/>
      <c r="E16" s="500"/>
      <c r="F16" s="500"/>
      <c r="G16" s="500"/>
      <c r="H16" s="500"/>
      <c r="I16" s="500"/>
      <c r="J16" s="500"/>
      <c r="K16" s="500"/>
      <c r="L16" s="500"/>
      <c r="M16" s="500"/>
      <c r="N16" s="500"/>
      <c r="O16" s="500"/>
      <c r="P16" s="501"/>
    </row>
    <row r="17" spans="2:16" x14ac:dyDescent="0.25">
      <c r="B17" s="281">
        <v>6</v>
      </c>
      <c r="C17" s="487" t="str">
        <f>ORÇAMENTO!E46</f>
        <v xml:space="preserve">TERRAPLENAGEM E CORREÇÃO DE SUBLEITO </v>
      </c>
      <c r="D17" s="488"/>
      <c r="E17" s="282">
        <f>ORÇAMENTO!J46</f>
        <v>173073</v>
      </c>
      <c r="F17" s="283"/>
      <c r="G17" s="284"/>
      <c r="H17" s="285"/>
      <c r="I17" s="285"/>
      <c r="J17" s="285"/>
      <c r="K17" s="285">
        <v>1</v>
      </c>
      <c r="L17" s="285"/>
      <c r="M17" s="285"/>
      <c r="N17" s="285"/>
      <c r="O17" s="285"/>
      <c r="P17" s="286">
        <f t="shared" ref="P17:P19" si="1">SUM(F17:O17)</f>
        <v>1</v>
      </c>
    </row>
    <row r="18" spans="2:16" x14ac:dyDescent="0.25">
      <c r="B18" s="281">
        <v>7</v>
      </c>
      <c r="C18" s="487" t="str">
        <f>ORÇAMENTO!E55</f>
        <v>PAVIMENTAÇÃO ASFATICA</v>
      </c>
      <c r="D18" s="488"/>
      <c r="E18" s="282">
        <f>ORÇAMENTO!J55</f>
        <v>1147582.96</v>
      </c>
      <c r="F18" s="283"/>
      <c r="G18" s="284"/>
      <c r="H18" s="285"/>
      <c r="I18" s="285"/>
      <c r="J18" s="285"/>
      <c r="K18" s="285">
        <v>0.05</v>
      </c>
      <c r="L18" s="285">
        <v>0.25</v>
      </c>
      <c r="M18" s="285">
        <v>0.25</v>
      </c>
      <c r="N18" s="285">
        <v>0.25</v>
      </c>
      <c r="O18" s="285">
        <v>0.2</v>
      </c>
      <c r="P18" s="286">
        <f t="shared" si="1"/>
        <v>1</v>
      </c>
    </row>
    <row r="19" spans="2:16" x14ac:dyDescent="0.25">
      <c r="B19" s="281">
        <v>8</v>
      </c>
      <c r="C19" s="487" t="str">
        <f>ORÇAMENTO!E67</f>
        <v xml:space="preserve">SINALIZAÇÃO </v>
      </c>
      <c r="D19" s="488"/>
      <c r="E19" s="282">
        <f>ORÇAMENTO!J67</f>
        <v>36331.449999999997</v>
      </c>
      <c r="F19" s="283"/>
      <c r="G19" s="284"/>
      <c r="H19" s="285"/>
      <c r="I19" s="285"/>
      <c r="J19" s="285"/>
      <c r="K19" s="285"/>
      <c r="L19" s="285"/>
      <c r="M19" s="285"/>
      <c r="N19" s="285"/>
      <c r="O19" s="285">
        <v>1</v>
      </c>
      <c r="P19" s="286">
        <f t="shared" si="1"/>
        <v>1</v>
      </c>
    </row>
    <row r="20" spans="2:16" x14ac:dyDescent="0.25">
      <c r="B20" s="493" t="s">
        <v>336</v>
      </c>
      <c r="C20" s="494"/>
      <c r="D20" s="495"/>
      <c r="E20" s="288">
        <f>E11+E13+E14+E15+E17+E18+E19+E10</f>
        <v>2864883</v>
      </c>
      <c r="F20" s="288">
        <f>((F11*$E$11)+(F13*$E$13)+(F14*$E$14)+(F15*$E$15)+(F17*$E$17)+(F18*$E$18)+(F19*$E$19)+(F10*$E$10))</f>
        <v>293351.10075599997</v>
      </c>
      <c r="G20" s="288">
        <f t="shared" ref="G20:N20" si="2">((G11*$E$11)+(G13*$E$13)+(G14*$E$14)+(G15*$E$15)+(G17*$E$17)+(G18*$E$18)+(G19*$E$19)+(G10*$E$10))</f>
        <v>277810.14945099998</v>
      </c>
      <c r="H20" s="288">
        <f t="shared" si="2"/>
        <v>277810.14945099998</v>
      </c>
      <c r="I20" s="288">
        <f t="shared" si="2"/>
        <v>277810.14945099998</v>
      </c>
      <c r="J20" s="288">
        <f t="shared" si="2"/>
        <v>277810.14945099998</v>
      </c>
      <c r="K20" s="288">
        <f t="shared" si="2"/>
        <v>235784.974331</v>
      </c>
      <c r="L20" s="288">
        <f t="shared" si="2"/>
        <v>292901.813509</v>
      </c>
      <c r="M20" s="288">
        <f t="shared" si="2"/>
        <v>292901.813509</v>
      </c>
      <c r="N20" s="288">
        <f t="shared" si="2"/>
        <v>292901.813509</v>
      </c>
      <c r="O20" s="288">
        <f>((O11*$E$11)+(O13*$E$13)+(O14*$E$14)+(O15*$E$15)+(O17*$E$17)+(O18*$E$18)+(O19*$E$19)+(O10*$E$10))</f>
        <v>345800.88658200001</v>
      </c>
      <c r="P20" s="289"/>
    </row>
    <row r="21" spans="2:16" x14ac:dyDescent="0.25">
      <c r="B21" s="493" t="s">
        <v>338</v>
      </c>
      <c r="C21" s="494"/>
      <c r="D21" s="495"/>
      <c r="E21" s="297"/>
      <c r="F21" s="298">
        <f>F20/$E$20</f>
        <v>0.10239549076035565</v>
      </c>
      <c r="G21" s="298">
        <f t="shared" ref="G21:O21" si="3">G20/$E$20</f>
        <v>9.6970853417399583E-2</v>
      </c>
      <c r="H21" s="298">
        <f t="shared" si="3"/>
        <v>9.6970853417399583E-2</v>
      </c>
      <c r="I21" s="298">
        <f t="shared" si="3"/>
        <v>9.6970853417399583E-2</v>
      </c>
      <c r="J21" s="298">
        <f t="shared" si="3"/>
        <v>9.6970853417399583E-2</v>
      </c>
      <c r="K21" s="298">
        <f t="shared" si="3"/>
        <v>8.2301781375016009E-2</v>
      </c>
      <c r="L21" s="298">
        <f t="shared" si="3"/>
        <v>0.10223866507253525</v>
      </c>
      <c r="M21" s="298">
        <f t="shared" si="3"/>
        <v>0.10223866507253525</v>
      </c>
      <c r="N21" s="298">
        <f t="shared" si="3"/>
        <v>0.10223866507253525</v>
      </c>
      <c r="O21" s="298">
        <f t="shared" si="3"/>
        <v>0.12070331897742421</v>
      </c>
      <c r="P21" s="299"/>
    </row>
    <row r="22" spans="2:16" ht="22.5" customHeight="1" thickBot="1" x14ac:dyDescent="0.3">
      <c r="B22" s="496" t="s">
        <v>337</v>
      </c>
      <c r="C22" s="497"/>
      <c r="D22" s="498"/>
      <c r="E22" s="290"/>
      <c r="F22" s="290">
        <f>F20</f>
        <v>293351.10075599997</v>
      </c>
      <c r="G22" s="291">
        <f>F22+G20</f>
        <v>571161.25020699995</v>
      </c>
      <c r="H22" s="291">
        <f t="shared" ref="H22:N22" si="4">G22+H20</f>
        <v>848971.39965799986</v>
      </c>
      <c r="I22" s="291">
        <f t="shared" si="4"/>
        <v>1126781.5491089998</v>
      </c>
      <c r="J22" s="291">
        <f t="shared" si="4"/>
        <v>1404591.6985599997</v>
      </c>
      <c r="K22" s="291">
        <f t="shared" si="4"/>
        <v>1640376.6728909998</v>
      </c>
      <c r="L22" s="291">
        <f t="shared" si="4"/>
        <v>1933278.4863999998</v>
      </c>
      <c r="M22" s="291">
        <f t="shared" si="4"/>
        <v>2226180.2999089998</v>
      </c>
      <c r="N22" s="291">
        <f t="shared" si="4"/>
        <v>2519082.1134179998</v>
      </c>
      <c r="O22" s="291">
        <f>N22+O20</f>
        <v>2864883</v>
      </c>
      <c r="P22" s="292"/>
    </row>
    <row r="23" spans="2:16" ht="15.75" customHeight="1" x14ac:dyDescent="0.25"/>
    <row r="24" spans="2:16" ht="15.75" customHeight="1" x14ac:dyDescent="0.25">
      <c r="O24" s="293"/>
    </row>
    <row r="25" spans="2:16" ht="15.75" customHeight="1" x14ac:dyDescent="0.25">
      <c r="O25" s="293"/>
    </row>
    <row r="26" spans="2:16" ht="15.75" customHeight="1" x14ac:dyDescent="0.25">
      <c r="E26" s="293"/>
      <c r="O26" s="293"/>
    </row>
    <row r="27" spans="2:16" ht="15.75" customHeight="1" x14ac:dyDescent="0.25"/>
    <row r="28" spans="2:16" ht="15.75" customHeight="1" x14ac:dyDescent="0.25"/>
    <row r="29" spans="2:16" ht="15.75" customHeight="1" x14ac:dyDescent="0.25"/>
    <row r="30" spans="2:16" ht="15.75" customHeight="1" x14ac:dyDescent="0.25"/>
    <row r="31" spans="2:16" ht="15.75" customHeight="1" x14ac:dyDescent="0.25"/>
    <row r="32" spans="2:1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</sheetData>
  <mergeCells count="22">
    <mergeCell ref="B20:D20"/>
    <mergeCell ref="B22:D22"/>
    <mergeCell ref="B21:D21"/>
    <mergeCell ref="C11:D11"/>
    <mergeCell ref="B12:P12"/>
    <mergeCell ref="C13:D13"/>
    <mergeCell ref="C14:D14"/>
    <mergeCell ref="C15:D15"/>
    <mergeCell ref="B16:P16"/>
    <mergeCell ref="C17:D17"/>
    <mergeCell ref="C18:D18"/>
    <mergeCell ref="C19:D19"/>
    <mergeCell ref="K3:P8"/>
    <mergeCell ref="B2:P2"/>
    <mergeCell ref="C9:D9"/>
    <mergeCell ref="C10:D10"/>
    <mergeCell ref="B4:I4"/>
    <mergeCell ref="B3:I3"/>
    <mergeCell ref="B5:I5"/>
    <mergeCell ref="B6:I6"/>
    <mergeCell ref="B7:I7"/>
    <mergeCell ref="B8:I8"/>
  </mergeCells>
  <pageMargins left="0.51181102362204722" right="0.51181102362204722" top="0.78740157480314965" bottom="0.78740157480314965" header="0.31496062992125984" footer="0.31496062992125984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ORÇAMENTO</vt:lpstr>
      <vt:lpstr>MEMÓRIA DE CALCULO</vt:lpstr>
      <vt:lpstr>DMT-Jazida</vt:lpstr>
      <vt:lpstr>COMPOSIÇÕES</vt:lpstr>
      <vt:lpstr>BDI</vt:lpstr>
      <vt:lpstr>CRONOGRAMA</vt:lpstr>
      <vt:lpstr>BDI!Area_de_impressao</vt:lpstr>
      <vt:lpstr>COMPOSIÇÕES!Area_de_impressao</vt:lpstr>
      <vt:lpstr>'MEMÓRIA DE CALCULO'!Area_de_impressao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luiz</dc:creator>
  <cp:lastModifiedBy>FABIANO TOSCAN</cp:lastModifiedBy>
  <cp:lastPrinted>2024-06-18T12:57:41Z</cp:lastPrinted>
  <dcterms:created xsi:type="dcterms:W3CDTF">2023-09-14T15:20:29Z</dcterms:created>
  <dcterms:modified xsi:type="dcterms:W3CDTF">2024-10-10T11:41:17Z</dcterms:modified>
</cp:coreProperties>
</file>