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EstaPastaDeTrabalho"/>
  <mc:AlternateContent xmlns:mc="http://schemas.openxmlformats.org/markup-compatibility/2006">
    <mc:Choice Requires="x15">
      <x15ac:absPath xmlns:x15ac="http://schemas.microsoft.com/office/spreadsheetml/2010/11/ac" url="R:\Projetos\129_DOIS_VIZINHOS_TC\129_PRODUTOS\129_P4_EDITAL_TERMO_REFERENCIA\129_ANEXOS_EDITAL\ANEXO 7.4 - DEMONSTRATIVO FLUXO DE CAIXA\"/>
    </mc:Choice>
  </mc:AlternateContent>
  <xr:revisionPtr revIDLastSave="0" documentId="13_ncr:1_{420D91C9-E1A0-4E9D-8B2A-52C77EF6252E}" xr6:coauthVersionLast="47" xr6:coauthVersionMax="47" xr10:uidLastSave="{00000000-0000-0000-0000-000000000000}"/>
  <bookViews>
    <workbookView xWindow="-120" yWindow="-120" windowWidth="29040" windowHeight="15720" xr2:uid="{91392626-2FFB-420F-AC2D-F550CBDA9F75}"/>
  </bookViews>
  <sheets>
    <sheet name="FLUXO DE CAIXA_NEC" sheetId="11" r:id="rId1"/>
    <sheet name="FLUXO DE CAIXA" sheetId="10" state="hidden" r:id="rId2"/>
    <sheet name="DADOS DE ENTRADA" sheetId="1" state="hidden" r:id="rId3"/>
    <sheet name="AUX_RISCO" sheetId="9" state="hidden" r:id="rId4"/>
    <sheet name="CUSTOS" sheetId="2" state="hidden" r:id="rId5"/>
    <sheet name="TARIFA" sheetId="3" state="hidden" r:id="rId6"/>
    <sheet name="AUX_VALOR_USADO" sheetId="7" state="hidden" r:id="rId7"/>
    <sheet name="AUX_IMO_ICO" sheetId="8" state="hidden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8" l="1"/>
  <c r="C55" i="2" l="1"/>
  <c r="B225" i="11"/>
  <c r="B240" i="11"/>
  <c r="B241" i="11" s="1"/>
  <c r="B242" i="11" s="1"/>
  <c r="B243" i="11" s="1"/>
  <c r="B244" i="11" s="1"/>
  <c r="B245" i="11" s="1"/>
  <c r="B246" i="11" s="1"/>
  <c r="B247" i="11" s="1"/>
  <c r="B248" i="11" s="1"/>
  <c r="B249" i="11" s="1"/>
  <c r="D249" i="11"/>
  <c r="F30" i="2"/>
  <c r="N219" i="11"/>
  <c r="N218" i="11"/>
  <c r="N217" i="11"/>
  <c r="N216" i="11"/>
  <c r="N215" i="11"/>
  <c r="N214" i="11"/>
  <c r="N213" i="11"/>
  <c r="N212" i="11"/>
  <c r="B212" i="11"/>
  <c r="N211" i="11"/>
  <c r="M207" i="11"/>
  <c r="L207" i="11"/>
  <c r="K207" i="11"/>
  <c r="J207" i="11"/>
  <c r="I207" i="11"/>
  <c r="H207" i="11"/>
  <c r="G207" i="11"/>
  <c r="F207" i="11"/>
  <c r="E207" i="11"/>
  <c r="D207" i="11"/>
  <c r="M200" i="11"/>
  <c r="L200" i="11"/>
  <c r="K200" i="11"/>
  <c r="J200" i="11"/>
  <c r="I200" i="11"/>
  <c r="H200" i="11"/>
  <c r="G200" i="11"/>
  <c r="F200" i="11"/>
  <c r="E200" i="11"/>
  <c r="D200" i="11"/>
  <c r="M193" i="11"/>
  <c r="L193" i="11"/>
  <c r="K193" i="11"/>
  <c r="J193" i="11"/>
  <c r="I193" i="11"/>
  <c r="H193" i="11"/>
  <c r="G193" i="11"/>
  <c r="F193" i="11"/>
  <c r="E193" i="11"/>
  <c r="D193" i="11"/>
  <c r="E187" i="11"/>
  <c r="F187" i="11" s="1"/>
  <c r="E185" i="11"/>
  <c r="F185" i="11" s="1"/>
  <c r="E179" i="11"/>
  <c r="F179" i="11" s="1"/>
  <c r="M169" i="11"/>
  <c r="L169" i="11"/>
  <c r="K169" i="11"/>
  <c r="J169" i="11"/>
  <c r="I169" i="11"/>
  <c r="H169" i="11"/>
  <c r="G169" i="11"/>
  <c r="F169" i="11"/>
  <c r="E169" i="11"/>
  <c r="D169" i="11"/>
  <c r="D163" i="11"/>
  <c r="M158" i="11"/>
  <c r="L158" i="11"/>
  <c r="K158" i="11"/>
  <c r="J158" i="11"/>
  <c r="I158" i="11"/>
  <c r="H158" i="11"/>
  <c r="G158" i="11"/>
  <c r="F158" i="11"/>
  <c r="E158" i="11"/>
  <c r="D158" i="11"/>
  <c r="M148" i="11"/>
  <c r="L148" i="11"/>
  <c r="K148" i="11"/>
  <c r="J148" i="11"/>
  <c r="I148" i="11"/>
  <c r="H148" i="11"/>
  <c r="G148" i="11"/>
  <c r="F148" i="11"/>
  <c r="E148" i="11"/>
  <c r="D148" i="11"/>
  <c r="M146" i="11"/>
  <c r="L146" i="11"/>
  <c r="K146" i="11"/>
  <c r="J146" i="11"/>
  <c r="I146" i="11"/>
  <c r="H146" i="11"/>
  <c r="G146" i="11"/>
  <c r="F146" i="11"/>
  <c r="E146" i="11"/>
  <c r="D146" i="11"/>
  <c r="M144" i="11"/>
  <c r="M143" i="11" s="1"/>
  <c r="L144" i="11"/>
  <c r="L143" i="11" s="1"/>
  <c r="K144" i="11"/>
  <c r="K143" i="11" s="1"/>
  <c r="J144" i="11"/>
  <c r="J143" i="11" s="1"/>
  <c r="I144" i="11"/>
  <c r="I143" i="11" s="1"/>
  <c r="H144" i="11"/>
  <c r="H143" i="11" s="1"/>
  <c r="G144" i="11"/>
  <c r="G143" i="11" s="1"/>
  <c r="F144" i="11"/>
  <c r="F143" i="11" s="1"/>
  <c r="E144" i="11"/>
  <c r="E143" i="11" s="1"/>
  <c r="D144" i="11"/>
  <c r="D143" i="11" s="1"/>
  <c r="M142" i="11"/>
  <c r="L142" i="11"/>
  <c r="K142" i="11"/>
  <c r="J142" i="11"/>
  <c r="I142" i="11"/>
  <c r="H142" i="11"/>
  <c r="G142" i="11"/>
  <c r="F142" i="11"/>
  <c r="E142" i="11"/>
  <c r="D142" i="11"/>
  <c r="M140" i="11"/>
  <c r="L140" i="11"/>
  <c r="K140" i="11"/>
  <c r="J140" i="11"/>
  <c r="I140" i="11"/>
  <c r="H140" i="11"/>
  <c r="G140" i="11"/>
  <c r="F140" i="11"/>
  <c r="E140" i="11"/>
  <c r="D140" i="11"/>
  <c r="M138" i="11"/>
  <c r="L138" i="11"/>
  <c r="K138" i="11"/>
  <c r="J138" i="11"/>
  <c r="I138" i="11"/>
  <c r="H138" i="11"/>
  <c r="G138" i="11"/>
  <c r="F138" i="11"/>
  <c r="E138" i="11"/>
  <c r="D138" i="11"/>
  <c r="D133" i="11"/>
  <c r="E133" i="11" s="1"/>
  <c r="F133" i="11" s="1"/>
  <c r="G133" i="11" s="1"/>
  <c r="H133" i="11" s="1"/>
  <c r="I133" i="11" s="1"/>
  <c r="J133" i="11" s="1"/>
  <c r="K133" i="11" s="1"/>
  <c r="L133" i="11" s="1"/>
  <c r="M133" i="11" s="1"/>
  <c r="D131" i="11"/>
  <c r="E131" i="11" s="1"/>
  <c r="F131" i="11" s="1"/>
  <c r="G131" i="11" s="1"/>
  <c r="H131" i="11" s="1"/>
  <c r="I131" i="11" s="1"/>
  <c r="J131" i="11" s="1"/>
  <c r="K131" i="11" s="1"/>
  <c r="L131" i="11" s="1"/>
  <c r="M131" i="11" s="1"/>
  <c r="M98" i="11"/>
  <c r="L98" i="11"/>
  <c r="K98" i="11"/>
  <c r="J98" i="11"/>
  <c r="I98" i="11"/>
  <c r="H98" i="11"/>
  <c r="G98" i="11"/>
  <c r="F98" i="11"/>
  <c r="E98" i="11"/>
  <c r="D98" i="11"/>
  <c r="M57" i="11"/>
  <c r="L57" i="11"/>
  <c r="K57" i="11"/>
  <c r="J57" i="11"/>
  <c r="I57" i="11"/>
  <c r="H57" i="11"/>
  <c r="G57" i="11"/>
  <c r="F57" i="11"/>
  <c r="E57" i="11"/>
  <c r="D57" i="11"/>
  <c r="D50" i="11"/>
  <c r="E50" i="11" s="1"/>
  <c r="F50" i="11" s="1"/>
  <c r="M38" i="11"/>
  <c r="L38" i="11"/>
  <c r="K38" i="11"/>
  <c r="J38" i="11"/>
  <c r="I38" i="11"/>
  <c r="H38" i="11"/>
  <c r="G38" i="11"/>
  <c r="F38" i="11"/>
  <c r="E38" i="11"/>
  <c r="D38" i="11"/>
  <c r="D24" i="11"/>
  <c r="D42" i="11"/>
  <c r="D22" i="11"/>
  <c r="M18" i="11"/>
  <c r="L18" i="11"/>
  <c r="K18" i="11"/>
  <c r="J18" i="11"/>
  <c r="I18" i="11"/>
  <c r="H18" i="11"/>
  <c r="G18" i="11"/>
  <c r="F18" i="11"/>
  <c r="E18" i="11"/>
  <c r="D18" i="11"/>
  <c r="E16" i="11"/>
  <c r="F16" i="11" s="1"/>
  <c r="G16" i="11" s="1"/>
  <c r="H16" i="11" s="1"/>
  <c r="I16" i="11" s="1"/>
  <c r="J16" i="11" s="1"/>
  <c r="K16" i="11" s="1"/>
  <c r="L16" i="11" s="1"/>
  <c r="M16" i="11" s="1"/>
  <c r="E14" i="11"/>
  <c r="F14" i="11" s="1"/>
  <c r="G14" i="11" s="1"/>
  <c r="H14" i="11" s="1"/>
  <c r="I14" i="11" s="1"/>
  <c r="J14" i="11" s="1"/>
  <c r="K14" i="11" s="1"/>
  <c r="L14" i="11" s="1"/>
  <c r="M14" i="11" s="1"/>
  <c r="M12" i="11"/>
  <c r="L12" i="11"/>
  <c r="K12" i="11"/>
  <c r="J12" i="11"/>
  <c r="I12" i="11"/>
  <c r="H12" i="11"/>
  <c r="G12" i="11"/>
  <c r="F12" i="11"/>
  <c r="E12" i="11"/>
  <c r="D12" i="11"/>
  <c r="E10" i="11"/>
  <c r="F10" i="11" s="1"/>
  <c r="G10" i="11" s="1"/>
  <c r="H10" i="11" s="1"/>
  <c r="I10" i="11" s="1"/>
  <c r="J10" i="11" s="1"/>
  <c r="K10" i="11" s="1"/>
  <c r="L10" i="11" s="1"/>
  <c r="M10" i="11" s="1"/>
  <c r="E9" i="11"/>
  <c r="E8" i="11"/>
  <c r="F8" i="11" s="1"/>
  <c r="G8" i="11" s="1"/>
  <c r="H8" i="11" s="1"/>
  <c r="I8" i="11" s="1"/>
  <c r="J8" i="11" s="1"/>
  <c r="K8" i="11" s="1"/>
  <c r="L8" i="11" s="1"/>
  <c r="M8" i="11" s="1"/>
  <c r="N287" i="10"/>
  <c r="F44" i="1"/>
  <c r="F45" i="1" s="1"/>
  <c r="I44" i="1"/>
  <c r="I45" i="1" s="1"/>
  <c r="H44" i="1"/>
  <c r="G44" i="1"/>
  <c r="E44" i="1"/>
  <c r="D44" i="1"/>
  <c r="C44" i="1"/>
  <c r="E24" i="11" l="1"/>
  <c r="E23" i="11" s="1"/>
  <c r="E42" i="11" s="1"/>
  <c r="B213" i="11"/>
  <c r="C241" i="11" s="1"/>
  <c r="D242" i="11" s="1"/>
  <c r="E243" i="11" s="1"/>
  <c r="F244" i="11" s="1"/>
  <c r="G245" i="11" s="1"/>
  <c r="H246" i="11" s="1"/>
  <c r="I247" i="11" s="1"/>
  <c r="J248" i="11" s="1"/>
  <c r="K249" i="11" s="1"/>
  <c r="B226" i="11"/>
  <c r="E22" i="11"/>
  <c r="E21" i="11" s="1"/>
  <c r="C240" i="11"/>
  <c r="D241" i="11" s="1"/>
  <c r="E242" i="11" s="1"/>
  <c r="F243" i="11" s="1"/>
  <c r="G244" i="11" s="1"/>
  <c r="H245" i="11" s="1"/>
  <c r="I246" i="11" s="1"/>
  <c r="J247" i="11" s="1"/>
  <c r="K248" i="11" s="1"/>
  <c r="L249" i="11" s="1"/>
  <c r="C239" i="11"/>
  <c r="E20" i="11"/>
  <c r="E19" i="11" s="1"/>
  <c r="E25" i="11"/>
  <c r="G50" i="11"/>
  <c r="F9" i="11"/>
  <c r="E31" i="11"/>
  <c r="O217" i="11"/>
  <c r="O216" i="11"/>
  <c r="O215" i="11"/>
  <c r="D29" i="11"/>
  <c r="E29" i="11" s="1"/>
  <c r="E35" i="11"/>
  <c r="E34" i="11" s="1"/>
  <c r="O219" i="11"/>
  <c r="C200" i="11"/>
  <c r="G187" i="11"/>
  <c r="O211" i="11"/>
  <c r="O214" i="11"/>
  <c r="G185" i="11"/>
  <c r="O212" i="11"/>
  <c r="G179" i="11"/>
  <c r="O213" i="11"/>
  <c r="O218" i="11"/>
  <c r="D31" i="10"/>
  <c r="D23" i="10"/>
  <c r="B29" i="8"/>
  <c r="B28" i="8"/>
  <c r="B27" i="8"/>
  <c r="G25" i="8"/>
  <c r="E25" i="8"/>
  <c r="C25" i="8"/>
  <c r="G24" i="8"/>
  <c r="E24" i="8"/>
  <c r="C24" i="8"/>
  <c r="G23" i="8"/>
  <c r="E23" i="8"/>
  <c r="C23" i="8"/>
  <c r="G22" i="8"/>
  <c r="E22" i="8"/>
  <c r="C22" i="8"/>
  <c r="G21" i="8"/>
  <c r="E21" i="8"/>
  <c r="C21" i="8"/>
  <c r="G20" i="8"/>
  <c r="E20" i="8"/>
  <c r="C20" i="8"/>
  <c r="G19" i="8"/>
  <c r="E19" i="8"/>
  <c r="C19" i="8"/>
  <c r="G18" i="8"/>
  <c r="E18" i="8"/>
  <c r="C18" i="8"/>
  <c r="G17" i="8"/>
  <c r="E17" i="8"/>
  <c r="C17" i="8"/>
  <c r="G16" i="8"/>
  <c r="E16" i="8"/>
  <c r="C16" i="8"/>
  <c r="G15" i="8"/>
  <c r="E15" i="8"/>
  <c r="C15" i="8"/>
  <c r="G14" i="8"/>
  <c r="E14" i="8"/>
  <c r="C14" i="8"/>
  <c r="G13" i="8"/>
  <c r="E13" i="8"/>
  <c r="C13" i="8"/>
  <c r="G12" i="8"/>
  <c r="E12" i="8"/>
  <c r="C12" i="8"/>
  <c r="G11" i="8"/>
  <c r="E11" i="8"/>
  <c r="C11" i="8"/>
  <c r="G10" i="8"/>
  <c r="E10" i="8"/>
  <c r="C10" i="8"/>
  <c r="G9" i="8"/>
  <c r="E9" i="8"/>
  <c r="C9" i="8"/>
  <c r="G8" i="8"/>
  <c r="E8" i="8"/>
  <c r="C8" i="8"/>
  <c r="G7" i="8"/>
  <c r="E7" i="8"/>
  <c r="C7" i="8"/>
  <c r="G6" i="8"/>
  <c r="E6" i="8"/>
  <c r="C6" i="8"/>
  <c r="G5" i="8"/>
  <c r="E5" i="8"/>
  <c r="C5" i="8"/>
  <c r="G4" i="8"/>
  <c r="E4" i="8"/>
  <c r="C4" i="8"/>
  <c r="G3" i="8"/>
  <c r="E3" i="8"/>
  <c r="C3" i="8"/>
  <c r="G2" i="8"/>
  <c r="E2" i="8"/>
  <c r="C10" i="3"/>
  <c r="J1" i="8" l="1"/>
  <c r="J3" i="8" s="1"/>
  <c r="J4" i="8" s="1"/>
  <c r="J5" i="8" s="1"/>
  <c r="J6" i="8" s="1"/>
  <c r="B214" i="11"/>
  <c r="B228" i="11" s="1"/>
  <c r="B227" i="11"/>
  <c r="D240" i="11"/>
  <c r="E241" i="11" s="1"/>
  <c r="F242" i="11" s="1"/>
  <c r="G243" i="11" s="1"/>
  <c r="H244" i="11" s="1"/>
  <c r="I245" i="11" s="1"/>
  <c r="J246" i="11" s="1"/>
  <c r="K247" i="11" s="1"/>
  <c r="L248" i="11" s="1"/>
  <c r="M249" i="11" s="1"/>
  <c r="E27" i="11"/>
  <c r="F31" i="11"/>
  <c r="F24" i="11"/>
  <c r="F23" i="11" s="1"/>
  <c r="F42" i="11" s="1"/>
  <c r="F22" i="11"/>
  <c r="F21" i="11" s="1"/>
  <c r="F20" i="11"/>
  <c r="F19" i="11" s="1"/>
  <c r="F35" i="11"/>
  <c r="F34" i="11" s="1"/>
  <c r="G9" i="11"/>
  <c r="H50" i="11"/>
  <c r="D214" i="11"/>
  <c r="H185" i="11"/>
  <c r="H179" i="11"/>
  <c r="H187" i="11"/>
  <c r="D212" i="11"/>
  <c r="D213" i="11"/>
  <c r="F29" i="11"/>
  <c r="E30" i="11"/>
  <c r="E26" i="11"/>
  <c r="F25" i="11"/>
  <c r="B215" i="11" l="1"/>
  <c r="B216" i="11" s="1"/>
  <c r="C242" i="11"/>
  <c r="D243" i="11" s="1"/>
  <c r="E244" i="11" s="1"/>
  <c r="F245" i="11" s="1"/>
  <c r="G246" i="11" s="1"/>
  <c r="H247" i="11" s="1"/>
  <c r="I248" i="11" s="1"/>
  <c r="J249" i="11" s="1"/>
  <c r="E28" i="11"/>
  <c r="F27" i="11"/>
  <c r="I179" i="11"/>
  <c r="E215" i="11"/>
  <c r="F30" i="11"/>
  <c r="G29" i="11"/>
  <c r="I50" i="11"/>
  <c r="C243" i="11"/>
  <c r="D244" i="11" s="1"/>
  <c r="E245" i="11" s="1"/>
  <c r="F246" i="11" s="1"/>
  <c r="G247" i="11" s="1"/>
  <c r="H248" i="11" s="1"/>
  <c r="I249" i="11" s="1"/>
  <c r="E214" i="11"/>
  <c r="E213" i="11"/>
  <c r="G25" i="11"/>
  <c r="F26" i="11"/>
  <c r="I187" i="11"/>
  <c r="I185" i="11"/>
  <c r="G22" i="11"/>
  <c r="G21" i="11" s="1"/>
  <c r="H9" i="11"/>
  <c r="G35" i="11"/>
  <c r="G34" i="11" s="1"/>
  <c r="G24" i="11"/>
  <c r="G23" i="11" s="1"/>
  <c r="G42" i="11" s="1"/>
  <c r="G20" i="11"/>
  <c r="G19" i="11" s="1"/>
  <c r="G31" i="11"/>
  <c r="J8" i="8"/>
  <c r="J9" i="8" s="1"/>
  <c r="B229" i="11" l="1"/>
  <c r="D215" i="11"/>
  <c r="E216" i="11" s="1"/>
  <c r="B230" i="11"/>
  <c r="J185" i="11"/>
  <c r="G26" i="11"/>
  <c r="H25" i="11"/>
  <c r="B217" i="11"/>
  <c r="C244" i="11"/>
  <c r="D245" i="11" s="1"/>
  <c r="E246" i="11" s="1"/>
  <c r="F247" i="11" s="1"/>
  <c r="G248" i="11" s="1"/>
  <c r="H249" i="11" s="1"/>
  <c r="F216" i="11"/>
  <c r="D216" i="11"/>
  <c r="F214" i="11"/>
  <c r="J50" i="11"/>
  <c r="J179" i="11"/>
  <c r="H31" i="11"/>
  <c r="H22" i="11"/>
  <c r="H21" i="11" s="1"/>
  <c r="I9" i="11"/>
  <c r="H24" i="11"/>
  <c r="H23" i="11" s="1"/>
  <c r="H42" i="11" s="1"/>
  <c r="H20" i="11"/>
  <c r="H19" i="11" s="1"/>
  <c r="H35" i="11"/>
  <c r="H34" i="11" s="1"/>
  <c r="J187" i="11"/>
  <c r="F215" i="11"/>
  <c r="G30" i="11"/>
  <c r="H29" i="11"/>
  <c r="F28" i="11"/>
  <c r="G27" i="11"/>
  <c r="C32" i="2"/>
  <c r="D32" i="2"/>
  <c r="E32" i="2"/>
  <c r="G32" i="2"/>
  <c r="H32" i="2"/>
  <c r="I32" i="2"/>
  <c r="F32" i="2"/>
  <c r="D30" i="2"/>
  <c r="E30" i="2"/>
  <c r="G30" i="2"/>
  <c r="H30" i="2"/>
  <c r="I30" i="2"/>
  <c r="C30" i="2"/>
  <c r="I21" i="2"/>
  <c r="D21" i="2"/>
  <c r="E21" i="2"/>
  <c r="F21" i="2"/>
  <c r="G21" i="2"/>
  <c r="H21" i="2"/>
  <c r="C21" i="2"/>
  <c r="F15" i="2"/>
  <c r="E15" i="2"/>
  <c r="G15" i="2"/>
  <c r="H15" i="2"/>
  <c r="I15" i="2"/>
  <c r="D15" i="2"/>
  <c r="C15" i="2"/>
  <c r="B231" i="11" l="1"/>
  <c r="B218" i="11"/>
  <c r="C245" i="11"/>
  <c r="D246" i="11" s="1"/>
  <c r="E247" i="11" s="1"/>
  <c r="F248" i="11" s="1"/>
  <c r="G249" i="11" s="1"/>
  <c r="G28" i="11"/>
  <c r="H27" i="11"/>
  <c r="G216" i="11"/>
  <c r="K187" i="11"/>
  <c r="K179" i="11"/>
  <c r="G217" i="11"/>
  <c r="F217" i="11"/>
  <c r="H30" i="11"/>
  <c r="I29" i="11"/>
  <c r="E217" i="11"/>
  <c r="I31" i="11"/>
  <c r="K50" i="11"/>
  <c r="H26" i="11"/>
  <c r="I25" i="11"/>
  <c r="J9" i="11"/>
  <c r="I20" i="11"/>
  <c r="I19" i="11" s="1"/>
  <c r="I24" i="11"/>
  <c r="I23" i="11" s="1"/>
  <c r="I42" i="11" s="1"/>
  <c r="I35" i="11"/>
  <c r="I34" i="11" s="1"/>
  <c r="I22" i="11"/>
  <c r="I21" i="11" s="1"/>
  <c r="G215" i="11"/>
  <c r="D217" i="11"/>
  <c r="K185" i="11"/>
  <c r="P191" i="10"/>
  <c r="C5" i="2"/>
  <c r="B232" i="11" l="1"/>
  <c r="L185" i="11"/>
  <c r="E218" i="11"/>
  <c r="H218" i="11"/>
  <c r="J31" i="11"/>
  <c r="G218" i="11"/>
  <c r="H216" i="11"/>
  <c r="D218" i="11"/>
  <c r="F218" i="11"/>
  <c r="H217" i="11"/>
  <c r="C246" i="11"/>
  <c r="D247" i="11" s="1"/>
  <c r="E248" i="11" s="1"/>
  <c r="F249" i="11" s="1"/>
  <c r="B219" i="11"/>
  <c r="L50" i="11"/>
  <c r="L179" i="11"/>
  <c r="J24" i="11"/>
  <c r="J23" i="11" s="1"/>
  <c r="J42" i="11" s="1"/>
  <c r="J20" i="11"/>
  <c r="J19" i="11" s="1"/>
  <c r="J35" i="11"/>
  <c r="J34" i="11" s="1"/>
  <c r="J22" i="11"/>
  <c r="J21" i="11" s="1"/>
  <c r="K9" i="11"/>
  <c r="I26" i="11"/>
  <c r="J25" i="11"/>
  <c r="I30" i="11"/>
  <c r="J29" i="11"/>
  <c r="L187" i="11"/>
  <c r="I27" i="11"/>
  <c r="H28" i="11"/>
  <c r="C346" i="10"/>
  <c r="N288" i="10"/>
  <c r="N289" i="10"/>
  <c r="N290" i="10"/>
  <c r="N291" i="10"/>
  <c r="N292" i="10"/>
  <c r="N293" i="10"/>
  <c r="N294" i="10"/>
  <c r="C275" i="10" s="1"/>
  <c r="N286" i="10"/>
  <c r="D21" i="10"/>
  <c r="D27" i="10"/>
  <c r="D25" i="10"/>
  <c r="D19" i="10"/>
  <c r="D5" i="2"/>
  <c r="E5" i="2"/>
  <c r="F5" i="2"/>
  <c r="G5" i="2"/>
  <c r="H5" i="2"/>
  <c r="I5" i="2"/>
  <c r="D232" i="11" l="1"/>
  <c r="D42" i="10"/>
  <c r="C286" i="10"/>
  <c r="C300" i="10" s="1"/>
  <c r="B233" i="11"/>
  <c r="D300" i="10"/>
  <c r="D284" i="10"/>
  <c r="D270" i="10"/>
  <c r="P286" i="10"/>
  <c r="P294" i="10"/>
  <c r="F231" i="11"/>
  <c r="E228" i="11"/>
  <c r="C228" i="11"/>
  <c r="D230" i="11"/>
  <c r="F232" i="11"/>
  <c r="C225" i="11"/>
  <c r="D229" i="11"/>
  <c r="E232" i="11"/>
  <c r="D227" i="11"/>
  <c r="E229" i="11"/>
  <c r="G231" i="11"/>
  <c r="D231" i="11"/>
  <c r="C226" i="11"/>
  <c r="H230" i="11"/>
  <c r="E230" i="11"/>
  <c r="H232" i="11"/>
  <c r="F229" i="11"/>
  <c r="C229" i="11"/>
  <c r="G230" i="11"/>
  <c r="C230" i="11"/>
  <c r="G232" i="11"/>
  <c r="G229" i="11"/>
  <c r="E227" i="11"/>
  <c r="C227" i="11"/>
  <c r="D228" i="11"/>
  <c r="E231" i="11"/>
  <c r="H231" i="11"/>
  <c r="F228" i="11"/>
  <c r="F230" i="11"/>
  <c r="C232" i="11"/>
  <c r="D226" i="11"/>
  <c r="C231" i="11"/>
  <c r="D219" i="11"/>
  <c r="J30" i="11"/>
  <c r="K29" i="11"/>
  <c r="G219" i="11"/>
  <c r="M185" i="11"/>
  <c r="M187" i="11"/>
  <c r="H219" i="11"/>
  <c r="K31" i="11"/>
  <c r="I218" i="11"/>
  <c r="I232" i="11" s="1"/>
  <c r="M50" i="11"/>
  <c r="E219" i="11"/>
  <c r="I217" i="11"/>
  <c r="I231" i="11" s="1"/>
  <c r="F219" i="11"/>
  <c r="K24" i="11"/>
  <c r="K23" i="11" s="1"/>
  <c r="K42" i="11" s="1"/>
  <c r="K20" i="11"/>
  <c r="K19" i="11" s="1"/>
  <c r="K35" i="11"/>
  <c r="K34" i="11" s="1"/>
  <c r="L9" i="11"/>
  <c r="K22" i="11"/>
  <c r="K21" i="11" s="1"/>
  <c r="I28" i="11"/>
  <c r="J27" i="11"/>
  <c r="J26" i="11"/>
  <c r="K25" i="11"/>
  <c r="M179" i="11"/>
  <c r="I219" i="11"/>
  <c r="C6" i="2"/>
  <c r="C22" i="2"/>
  <c r="C16" i="2"/>
  <c r="P292" i="10"/>
  <c r="P293" i="10"/>
  <c r="P289" i="10"/>
  <c r="P291" i="10"/>
  <c r="P290" i="10"/>
  <c r="P287" i="10"/>
  <c r="P288" i="10"/>
  <c r="C10" i="2" l="1"/>
  <c r="D80" i="10"/>
  <c r="E80" i="10" s="1"/>
  <c r="F80" i="10" s="1"/>
  <c r="G80" i="10" s="1"/>
  <c r="H80" i="10" s="1"/>
  <c r="I80" i="10" s="1"/>
  <c r="J80" i="10" s="1"/>
  <c r="K80" i="10" s="1"/>
  <c r="L80" i="10" s="1"/>
  <c r="M80" i="10" s="1"/>
  <c r="C234" i="11"/>
  <c r="C247" i="11"/>
  <c r="J218" i="11"/>
  <c r="J232" i="11" s="1"/>
  <c r="D202" i="11"/>
  <c r="D162" i="11" s="1"/>
  <c r="C209" i="11"/>
  <c r="C164" i="11" s="1"/>
  <c r="J202" i="11"/>
  <c r="J162" i="11" s="1"/>
  <c r="I202" i="11"/>
  <c r="I162" i="11" s="1"/>
  <c r="K30" i="11"/>
  <c r="L29" i="11"/>
  <c r="L25" i="11"/>
  <c r="K26" i="11"/>
  <c r="G202" i="11"/>
  <c r="G162" i="11" s="1"/>
  <c r="C220" i="11"/>
  <c r="D211" i="11" s="1"/>
  <c r="L24" i="11"/>
  <c r="L23" i="11" s="1"/>
  <c r="L42" i="11" s="1"/>
  <c r="L20" i="11"/>
  <c r="L19" i="11" s="1"/>
  <c r="L35" i="11"/>
  <c r="L34" i="11" s="1"/>
  <c r="L22" i="11"/>
  <c r="L21" i="11" s="1"/>
  <c r="M9" i="11"/>
  <c r="J28" i="11"/>
  <c r="K27" i="11"/>
  <c r="F202" i="11"/>
  <c r="F162" i="11" s="1"/>
  <c r="J219" i="11"/>
  <c r="L31" i="11"/>
  <c r="H202" i="11"/>
  <c r="H162" i="11" s="1"/>
  <c r="E202" i="11"/>
  <c r="E162" i="11" s="1"/>
  <c r="E8" i="10"/>
  <c r="F8" i="10" s="1"/>
  <c r="G8" i="10" s="1"/>
  <c r="H8" i="10" s="1"/>
  <c r="I8" i="10" s="1"/>
  <c r="J8" i="10" s="1"/>
  <c r="K8" i="10" s="1"/>
  <c r="L8" i="10" s="1"/>
  <c r="M8" i="10" s="1"/>
  <c r="D360" i="10"/>
  <c r="D359" i="10"/>
  <c r="E360" i="10" s="1"/>
  <c r="D358" i="10"/>
  <c r="E359" i="10" s="1"/>
  <c r="F360" i="10" s="1"/>
  <c r="B357" i="10"/>
  <c r="B358" i="10" s="1"/>
  <c r="B359" i="10" s="1"/>
  <c r="B360" i="10" s="1"/>
  <c r="B365" i="10" s="1"/>
  <c r="C361" i="10"/>
  <c r="D345" i="10"/>
  <c r="D344" i="10"/>
  <c r="E345" i="10" s="1"/>
  <c r="D343" i="10"/>
  <c r="E344" i="10" s="1"/>
  <c r="F345" i="10" s="1"/>
  <c r="D342" i="10"/>
  <c r="E343" i="10" s="1"/>
  <c r="F344" i="10" s="1"/>
  <c r="G345" i="10" s="1"/>
  <c r="D341" i="10"/>
  <c r="E342" i="10" s="1"/>
  <c r="F343" i="10" s="1"/>
  <c r="G344" i="10" s="1"/>
  <c r="H345" i="10" s="1"/>
  <c r="D340" i="10"/>
  <c r="E341" i="10" s="1"/>
  <c r="F342" i="10" s="1"/>
  <c r="G343" i="10" s="1"/>
  <c r="H344" i="10" s="1"/>
  <c r="I345" i="10" s="1"/>
  <c r="D339" i="10"/>
  <c r="E340" i="10" s="1"/>
  <c r="F341" i="10" s="1"/>
  <c r="G342" i="10" s="1"/>
  <c r="H343" i="10" s="1"/>
  <c r="I344" i="10" s="1"/>
  <c r="J345" i="10" s="1"/>
  <c r="D338" i="10"/>
  <c r="E339" i="10" s="1"/>
  <c r="F340" i="10" s="1"/>
  <c r="G341" i="10" s="1"/>
  <c r="H342" i="10" s="1"/>
  <c r="I343" i="10" s="1"/>
  <c r="J344" i="10" s="1"/>
  <c r="K345" i="10" s="1"/>
  <c r="D337" i="10"/>
  <c r="E338" i="10" s="1"/>
  <c r="F339" i="10" s="1"/>
  <c r="G340" i="10" s="1"/>
  <c r="H341" i="10" s="1"/>
  <c r="I342" i="10" s="1"/>
  <c r="J343" i="10" s="1"/>
  <c r="K344" i="10" s="1"/>
  <c r="L345" i="10" s="1"/>
  <c r="B336" i="10"/>
  <c r="B337" i="10" s="1"/>
  <c r="B338" i="10" s="1"/>
  <c r="B339" i="10" s="1"/>
  <c r="B340" i="10" s="1"/>
  <c r="B341" i="10" s="1"/>
  <c r="B342" i="10" s="1"/>
  <c r="B343" i="10" s="1"/>
  <c r="B344" i="10" s="1"/>
  <c r="B345" i="10" s="1"/>
  <c r="B351" i="10" s="1"/>
  <c r="C347" i="10"/>
  <c r="D324" i="10"/>
  <c r="D323" i="10"/>
  <c r="E324" i="10" s="1"/>
  <c r="D322" i="10"/>
  <c r="E323" i="10" s="1"/>
  <c r="F324" i="10" s="1"/>
  <c r="D321" i="10"/>
  <c r="E322" i="10" s="1"/>
  <c r="F323" i="10" s="1"/>
  <c r="G324" i="10" s="1"/>
  <c r="D320" i="10"/>
  <c r="E321" i="10" s="1"/>
  <c r="F322" i="10" s="1"/>
  <c r="G323" i="10" s="1"/>
  <c r="H324" i="10" s="1"/>
  <c r="D319" i="10"/>
  <c r="E320" i="10" s="1"/>
  <c r="F321" i="10" s="1"/>
  <c r="G322" i="10" s="1"/>
  <c r="H323" i="10" s="1"/>
  <c r="I324" i="10" s="1"/>
  <c r="D318" i="10"/>
  <c r="E319" i="10" s="1"/>
  <c r="F320" i="10" s="1"/>
  <c r="G321" i="10" s="1"/>
  <c r="H322" i="10" s="1"/>
  <c r="I323" i="10" s="1"/>
  <c r="J324" i="10" s="1"/>
  <c r="D317" i="10"/>
  <c r="E318" i="10" s="1"/>
  <c r="F319" i="10" s="1"/>
  <c r="G320" i="10" s="1"/>
  <c r="H321" i="10" s="1"/>
  <c r="I322" i="10" s="1"/>
  <c r="J323" i="10" s="1"/>
  <c r="K324" i="10" s="1"/>
  <c r="D316" i="10"/>
  <c r="E317" i="10" s="1"/>
  <c r="F318" i="10" s="1"/>
  <c r="G319" i="10" s="1"/>
  <c r="H320" i="10" s="1"/>
  <c r="I321" i="10" s="1"/>
  <c r="J322" i="10" s="1"/>
  <c r="K323" i="10" s="1"/>
  <c r="L324" i="10" s="1"/>
  <c r="B315" i="10"/>
  <c r="B316" i="10" s="1"/>
  <c r="B317" i="10" s="1"/>
  <c r="B318" i="10" s="1"/>
  <c r="B319" i="10" s="1"/>
  <c r="B320" i="10" s="1"/>
  <c r="B321" i="10" s="1"/>
  <c r="B322" i="10" s="1"/>
  <c r="B323" i="10" s="1"/>
  <c r="B324" i="10" s="1"/>
  <c r="C325" i="10"/>
  <c r="D209" i="11" l="1"/>
  <c r="D161" i="11" s="1"/>
  <c r="E212" i="11"/>
  <c r="E211" i="11" s="1"/>
  <c r="D195" i="11"/>
  <c r="D225" i="11"/>
  <c r="D234" i="11" s="1"/>
  <c r="D220" i="11"/>
  <c r="D221" i="11" s="1"/>
  <c r="D59" i="11"/>
  <c r="D64" i="11"/>
  <c r="D72" i="11"/>
  <c r="D76" i="11"/>
  <c r="D248" i="11"/>
  <c r="E249" i="11" s="1"/>
  <c r="C250" i="11"/>
  <c r="M35" i="11"/>
  <c r="M34" i="11" s="1"/>
  <c r="M22" i="11"/>
  <c r="M21" i="11" s="1"/>
  <c r="M24" i="11"/>
  <c r="M23" i="11" s="1"/>
  <c r="M42" i="11" s="1"/>
  <c r="M20" i="11"/>
  <c r="M19" i="11" s="1"/>
  <c r="L26" i="11"/>
  <c r="M25" i="11"/>
  <c r="M26" i="11" s="1"/>
  <c r="K202" i="11"/>
  <c r="K162" i="11" s="1"/>
  <c r="C221" i="11"/>
  <c r="M31" i="11"/>
  <c r="L30" i="11"/>
  <c r="M29" i="11"/>
  <c r="M30" i="11" s="1"/>
  <c r="K28" i="11"/>
  <c r="L27" i="11"/>
  <c r="K219" i="11"/>
  <c r="C351" i="10"/>
  <c r="C365" i="10"/>
  <c r="M330" i="10"/>
  <c r="M331" i="10" s="1"/>
  <c r="C330" i="10"/>
  <c r="C326" i="10"/>
  <c r="D315" i="10"/>
  <c r="E316" i="10" s="1"/>
  <c r="F317" i="10" s="1"/>
  <c r="G318" i="10" s="1"/>
  <c r="H319" i="10" s="1"/>
  <c r="I320" i="10" s="1"/>
  <c r="J321" i="10" s="1"/>
  <c r="K322" i="10" s="1"/>
  <c r="L323" i="10" s="1"/>
  <c r="M324" i="10" s="1"/>
  <c r="D336" i="10"/>
  <c r="D335" i="10" s="1"/>
  <c r="D357" i="10"/>
  <c r="D356" i="10" s="1"/>
  <c r="D48" i="10"/>
  <c r="E48" i="10" s="1"/>
  <c r="F48" i="10" s="1"/>
  <c r="D73" i="10"/>
  <c r="D68" i="10"/>
  <c r="E68" i="10" s="1"/>
  <c r="D61" i="10"/>
  <c r="D85" i="10"/>
  <c r="D79" i="10"/>
  <c r="E79" i="10" s="1"/>
  <c r="F79" i="10" s="1"/>
  <c r="G79" i="10" s="1"/>
  <c r="H79" i="10" s="1"/>
  <c r="I79" i="10" s="1"/>
  <c r="J79" i="10" s="1"/>
  <c r="K79" i="10" s="1"/>
  <c r="L79" i="10" s="1"/>
  <c r="M79" i="10" s="1"/>
  <c r="D77" i="10"/>
  <c r="D67" i="10"/>
  <c r="E67" i="10" s="1"/>
  <c r="F67" i="10" s="1"/>
  <c r="D72" i="10"/>
  <c r="E72" i="10" s="1"/>
  <c r="D65" i="10"/>
  <c r="D29" i="10"/>
  <c r="F18" i="10"/>
  <c r="G18" i="10"/>
  <c r="H18" i="10"/>
  <c r="I18" i="10"/>
  <c r="J18" i="10"/>
  <c r="K18" i="10"/>
  <c r="L18" i="10"/>
  <c r="M18" i="10"/>
  <c r="E18" i="10"/>
  <c r="D18" i="10"/>
  <c r="F12" i="10"/>
  <c r="G12" i="10"/>
  <c r="H12" i="10"/>
  <c r="I12" i="10"/>
  <c r="J12" i="10"/>
  <c r="K12" i="10"/>
  <c r="L12" i="10"/>
  <c r="M12" i="10"/>
  <c r="E12" i="10"/>
  <c r="B310" i="10"/>
  <c r="D287" i="10"/>
  <c r="B287" i="10"/>
  <c r="C287" i="10" s="1"/>
  <c r="D282" i="10"/>
  <c r="D275" i="10"/>
  <c r="D268" i="10"/>
  <c r="E262" i="10"/>
  <c r="F262" i="10" s="1"/>
  <c r="E260" i="10"/>
  <c r="N256" i="10"/>
  <c r="E254" i="10"/>
  <c r="D244" i="10"/>
  <c r="D238" i="10"/>
  <c r="D233" i="10"/>
  <c r="M223" i="10"/>
  <c r="L223" i="10"/>
  <c r="K223" i="10"/>
  <c r="J223" i="10"/>
  <c r="I223" i="10"/>
  <c r="H223" i="10"/>
  <c r="G223" i="10"/>
  <c r="F223" i="10"/>
  <c r="E223" i="10"/>
  <c r="D223" i="10"/>
  <c r="M221" i="10"/>
  <c r="L221" i="10"/>
  <c r="K221" i="10"/>
  <c r="J221" i="10"/>
  <c r="I221" i="10"/>
  <c r="H221" i="10"/>
  <c r="G221" i="10"/>
  <c r="F221" i="10"/>
  <c r="E221" i="10"/>
  <c r="D221" i="10"/>
  <c r="M219" i="10"/>
  <c r="M218" i="10" s="1"/>
  <c r="L219" i="10"/>
  <c r="L218" i="10" s="1"/>
  <c r="K219" i="10"/>
  <c r="K218" i="10" s="1"/>
  <c r="J219" i="10"/>
  <c r="J218" i="10" s="1"/>
  <c r="I219" i="10"/>
  <c r="I218" i="10" s="1"/>
  <c r="H219" i="10"/>
  <c r="H218" i="10" s="1"/>
  <c r="G219" i="10"/>
  <c r="G218" i="10" s="1"/>
  <c r="F219" i="10"/>
  <c r="F218" i="10" s="1"/>
  <c r="E219" i="10"/>
  <c r="E218" i="10" s="1"/>
  <c r="D219" i="10"/>
  <c r="D218" i="10" s="1"/>
  <c r="M217" i="10"/>
  <c r="L217" i="10"/>
  <c r="K217" i="10"/>
  <c r="J217" i="10"/>
  <c r="I217" i="10"/>
  <c r="H217" i="10"/>
  <c r="G217" i="10"/>
  <c r="F217" i="10"/>
  <c r="E217" i="10"/>
  <c r="D217" i="10"/>
  <c r="M215" i="10"/>
  <c r="L215" i="10"/>
  <c r="K215" i="10"/>
  <c r="J215" i="10"/>
  <c r="I215" i="10"/>
  <c r="H215" i="10"/>
  <c r="G215" i="10"/>
  <c r="F215" i="10"/>
  <c r="E215" i="10"/>
  <c r="D215" i="10"/>
  <c r="M213" i="10"/>
  <c r="L213" i="10"/>
  <c r="K213" i="10"/>
  <c r="J213" i="10"/>
  <c r="I213" i="10"/>
  <c r="H213" i="10"/>
  <c r="G213" i="10"/>
  <c r="F213" i="10"/>
  <c r="E213" i="10"/>
  <c r="D213" i="10"/>
  <c r="D208" i="10"/>
  <c r="E208" i="10" s="1"/>
  <c r="F208" i="10" s="1"/>
  <c r="G208" i="10" s="1"/>
  <c r="H208" i="10" s="1"/>
  <c r="I208" i="10" s="1"/>
  <c r="J208" i="10" s="1"/>
  <c r="K208" i="10" s="1"/>
  <c r="L208" i="10" s="1"/>
  <c r="M208" i="10" s="1"/>
  <c r="D206" i="10"/>
  <c r="E206" i="10" s="1"/>
  <c r="F206" i="10" s="1"/>
  <c r="G206" i="10" s="1"/>
  <c r="H206" i="10" s="1"/>
  <c r="I206" i="10" s="1"/>
  <c r="J206" i="10" s="1"/>
  <c r="K206" i="10" s="1"/>
  <c r="L206" i="10" s="1"/>
  <c r="M206" i="10" s="1"/>
  <c r="D173" i="10"/>
  <c r="D165" i="10"/>
  <c r="D158" i="10"/>
  <c r="D155" i="10"/>
  <c r="D149" i="10"/>
  <c r="D143" i="10"/>
  <c r="D137" i="10"/>
  <c r="D131" i="10"/>
  <c r="D124" i="10"/>
  <c r="E121" i="10"/>
  <c r="E116" i="10"/>
  <c r="F116" i="10" s="1"/>
  <c r="D111" i="10"/>
  <c r="D78" i="10"/>
  <c r="D66" i="10"/>
  <c r="D55" i="10"/>
  <c r="D38" i="10"/>
  <c r="D24" i="10"/>
  <c r="D22" i="10"/>
  <c r="E16" i="10"/>
  <c r="F16" i="10" s="1"/>
  <c r="G16" i="10" s="1"/>
  <c r="H16" i="10" s="1"/>
  <c r="I16" i="10" s="1"/>
  <c r="J16" i="10" s="1"/>
  <c r="K16" i="10" s="1"/>
  <c r="L16" i="10" s="1"/>
  <c r="M16" i="10" s="1"/>
  <c r="E14" i="10"/>
  <c r="F14" i="10" s="1"/>
  <c r="G14" i="10" s="1"/>
  <c r="H14" i="10" s="1"/>
  <c r="I14" i="10" s="1"/>
  <c r="J14" i="10" s="1"/>
  <c r="K14" i="10" s="1"/>
  <c r="L14" i="10" s="1"/>
  <c r="M14" i="10" s="1"/>
  <c r="D12" i="10"/>
  <c r="E10" i="10"/>
  <c r="F10" i="10" s="1"/>
  <c r="G10" i="10" s="1"/>
  <c r="H10" i="10" s="1"/>
  <c r="I10" i="10" s="1"/>
  <c r="J10" i="10" s="1"/>
  <c r="K10" i="10" s="1"/>
  <c r="L10" i="10" s="1"/>
  <c r="M10" i="10" s="1"/>
  <c r="E9" i="10"/>
  <c r="E20" i="10" s="1"/>
  <c r="E209" i="11" l="1"/>
  <c r="E161" i="11" s="1"/>
  <c r="E195" i="11"/>
  <c r="F213" i="11"/>
  <c r="E226" i="11"/>
  <c r="D68" i="11"/>
  <c r="C301" i="10"/>
  <c r="E288" i="10"/>
  <c r="D301" i="10"/>
  <c r="E73" i="11"/>
  <c r="E72" i="11"/>
  <c r="E65" i="11"/>
  <c r="E64" i="11"/>
  <c r="D108" i="11"/>
  <c r="D175" i="11" s="1"/>
  <c r="D184" i="11" s="1"/>
  <c r="D60" i="11"/>
  <c r="E77" i="11"/>
  <c r="E76" i="11"/>
  <c r="C255" i="11"/>
  <c r="C256" i="11" s="1"/>
  <c r="D239" i="11"/>
  <c r="C251" i="11"/>
  <c r="E225" i="11"/>
  <c r="L202" i="11"/>
  <c r="L162" i="11" s="1"/>
  <c r="L28" i="11"/>
  <c r="M27" i="11"/>
  <c r="M28" i="11" s="1"/>
  <c r="E220" i="11"/>
  <c r="E221" i="11" s="1"/>
  <c r="F212" i="11"/>
  <c r="F226" i="11" s="1"/>
  <c r="D314" i="10"/>
  <c r="E158" i="10"/>
  <c r="F9" i="10"/>
  <c r="F20" i="10" s="1"/>
  <c r="E73" i="10"/>
  <c r="F73" i="10" s="1"/>
  <c r="G73" i="10" s="1"/>
  <c r="H73" i="10" s="1"/>
  <c r="I73" i="10" s="1"/>
  <c r="J73" i="10" s="1"/>
  <c r="K73" i="10" s="1"/>
  <c r="L73" i="10" s="1"/>
  <c r="M73" i="10" s="1"/>
  <c r="D57" i="10"/>
  <c r="D183" i="10" s="1"/>
  <c r="D288" i="10"/>
  <c r="B288" i="10"/>
  <c r="C288" i="10" s="1"/>
  <c r="C302" i="10" s="1"/>
  <c r="D312" i="10"/>
  <c r="C331" i="10"/>
  <c r="C366" i="10"/>
  <c r="C352" i="10"/>
  <c r="E358" i="10"/>
  <c r="F359" i="10" s="1"/>
  <c r="G360" i="10" s="1"/>
  <c r="E337" i="10"/>
  <c r="F338" i="10" s="1"/>
  <c r="G339" i="10" s="1"/>
  <c r="H340" i="10" s="1"/>
  <c r="I341" i="10" s="1"/>
  <c r="J342" i="10" s="1"/>
  <c r="K343" i="10" s="1"/>
  <c r="L344" i="10" s="1"/>
  <c r="M345" i="10" s="1"/>
  <c r="F68" i="10"/>
  <c r="G68" i="10" s="1"/>
  <c r="H68" i="10" s="1"/>
  <c r="I68" i="10" s="1"/>
  <c r="J68" i="10" s="1"/>
  <c r="K68" i="10" s="1"/>
  <c r="L68" i="10" s="1"/>
  <c r="M68" i="10" s="1"/>
  <c r="E70" i="10"/>
  <c r="D62" i="10"/>
  <c r="E61" i="10"/>
  <c r="E29" i="10"/>
  <c r="E30" i="10" s="1"/>
  <c r="D69" i="10"/>
  <c r="E38" i="10"/>
  <c r="E22" i="10"/>
  <c r="E21" i="10" s="1"/>
  <c r="G116" i="10"/>
  <c r="F72" i="10"/>
  <c r="D106" i="10"/>
  <c r="D132" i="10"/>
  <c r="F268" i="10"/>
  <c r="F275" i="10"/>
  <c r="F233" i="10"/>
  <c r="F244" i="10"/>
  <c r="F282" i="10"/>
  <c r="F173" i="10"/>
  <c r="F55" i="10"/>
  <c r="F38" i="10"/>
  <c r="E25" i="10"/>
  <c r="E155" i="10"/>
  <c r="E154" i="10" s="1"/>
  <c r="E165" i="10"/>
  <c r="E164" i="10" s="1"/>
  <c r="E143" i="10"/>
  <c r="E142" i="10" s="1"/>
  <c r="E137" i="10"/>
  <c r="E136" i="10" s="1"/>
  <c r="E124" i="10"/>
  <c r="E111" i="10"/>
  <c r="E110" i="10" s="1"/>
  <c r="E149" i="10"/>
  <c r="E148" i="10" s="1"/>
  <c r="E35" i="10"/>
  <c r="E34" i="10" s="1"/>
  <c r="E131" i="10"/>
  <c r="E130" i="10" s="1"/>
  <c r="E66" i="10"/>
  <c r="E65" i="10" s="1"/>
  <c r="E24" i="10"/>
  <c r="E19" i="10"/>
  <c r="E78" i="10"/>
  <c r="E77" i="10" s="1"/>
  <c r="G48" i="10"/>
  <c r="G67" i="10"/>
  <c r="D126" i="10"/>
  <c r="E31" i="10"/>
  <c r="E275" i="10"/>
  <c r="E233" i="10"/>
  <c r="E244" i="10"/>
  <c r="E282" i="10"/>
  <c r="E268" i="10"/>
  <c r="E173" i="10"/>
  <c r="D138" i="10"/>
  <c r="D150" i="10"/>
  <c r="E55" i="10"/>
  <c r="F121" i="10"/>
  <c r="D144" i="10"/>
  <c r="D160" i="10"/>
  <c r="F260" i="10"/>
  <c r="F254" i="10"/>
  <c r="G262" i="10"/>
  <c r="F41" i="1"/>
  <c r="E41" i="1"/>
  <c r="F43" i="1"/>
  <c r="F29" i="2" s="1"/>
  <c r="E43" i="1"/>
  <c r="E29" i="2" s="1"/>
  <c r="E45" i="1"/>
  <c r="I43" i="1"/>
  <c r="I29" i="2" s="1"/>
  <c r="A3" i="9"/>
  <c r="A4" i="9"/>
  <c r="A5" i="9"/>
  <c r="A6" i="9"/>
  <c r="A7" i="9"/>
  <c r="A8" i="9"/>
  <c r="A9" i="9"/>
  <c r="A10" i="9"/>
  <c r="A2" i="9"/>
  <c r="F28" i="2" l="1"/>
  <c r="F31" i="2" s="1"/>
  <c r="E234" i="11"/>
  <c r="G214" i="11"/>
  <c r="F227" i="11"/>
  <c r="E59" i="11"/>
  <c r="E108" i="11" s="1"/>
  <c r="E175" i="11" s="1"/>
  <c r="E184" i="11" s="1"/>
  <c r="E68" i="11"/>
  <c r="E69" i="11"/>
  <c r="F289" i="10"/>
  <c r="E302" i="10"/>
  <c r="E289" i="10"/>
  <c r="E303" i="10" s="1"/>
  <c r="D302" i="10"/>
  <c r="F65" i="11"/>
  <c r="F64" i="11"/>
  <c r="F69" i="11"/>
  <c r="F68" i="11"/>
  <c r="F72" i="11"/>
  <c r="F73" i="11"/>
  <c r="F59" i="11"/>
  <c r="F77" i="11"/>
  <c r="F76" i="11"/>
  <c r="D250" i="11"/>
  <c r="E240" i="11"/>
  <c r="D237" i="11"/>
  <c r="G213" i="11"/>
  <c r="G227" i="11" s="1"/>
  <c r="F211" i="11"/>
  <c r="F225" i="11" s="1"/>
  <c r="E28" i="2"/>
  <c r="E31" i="2" s="1"/>
  <c r="E33" i="2" s="1"/>
  <c r="G9" i="10"/>
  <c r="G20" i="10" s="1"/>
  <c r="F35" i="10"/>
  <c r="F34" i="10" s="1"/>
  <c r="F137" i="10"/>
  <c r="F136" i="10" s="1"/>
  <c r="F24" i="10"/>
  <c r="F131" i="10"/>
  <c r="F130" i="10" s="1"/>
  <c r="F22" i="10"/>
  <c r="F21" i="10" s="1"/>
  <c r="F124" i="10"/>
  <c r="F78" i="10"/>
  <c r="F77" i="10" s="1"/>
  <c r="F143" i="10"/>
  <c r="F142" i="10" s="1"/>
  <c r="F165" i="10"/>
  <c r="F164" i="10" s="1"/>
  <c r="F158" i="10"/>
  <c r="F111" i="10"/>
  <c r="F110" i="10" s="1"/>
  <c r="F155" i="10"/>
  <c r="F66" i="10"/>
  <c r="F65" i="10" s="1"/>
  <c r="F149" i="10"/>
  <c r="F148" i="10" s="1"/>
  <c r="D365" i="10"/>
  <c r="D366" i="10" s="1"/>
  <c r="B289" i="10"/>
  <c r="C289" i="10" s="1"/>
  <c r="C303" i="10" s="1"/>
  <c r="D351" i="10"/>
  <c r="D330" i="10"/>
  <c r="D331" i="10" s="1"/>
  <c r="D325" i="10"/>
  <c r="D326" i="10" s="1"/>
  <c r="E315" i="10"/>
  <c r="C42" i="2"/>
  <c r="D346" i="10"/>
  <c r="D347" i="10" s="1"/>
  <c r="E336" i="10"/>
  <c r="E335" i="10" s="1"/>
  <c r="D333" i="10"/>
  <c r="E357" i="10"/>
  <c r="E356" i="10" s="1"/>
  <c r="D361" i="10"/>
  <c r="D354" i="10"/>
  <c r="E23" i="10"/>
  <c r="F23" i="10" s="1"/>
  <c r="F61" i="10"/>
  <c r="E63" i="10"/>
  <c r="F29" i="10"/>
  <c r="F30" i="10" s="1"/>
  <c r="E27" i="10"/>
  <c r="E106" i="10" s="1"/>
  <c r="F31" i="10"/>
  <c r="D127" i="10"/>
  <c r="E42" i="10"/>
  <c r="G244" i="10"/>
  <c r="G282" i="10"/>
  <c r="G275" i="10"/>
  <c r="G268" i="10"/>
  <c r="G173" i="10"/>
  <c r="G233" i="10"/>
  <c r="G55" i="10"/>
  <c r="G38" i="10"/>
  <c r="G260" i="10"/>
  <c r="H116" i="10"/>
  <c r="F154" i="10"/>
  <c r="H262" i="10"/>
  <c r="D145" i="10"/>
  <c r="E122" i="10"/>
  <c r="D123" i="10"/>
  <c r="D251" i="10"/>
  <c r="D261" i="10" s="1"/>
  <c r="D112" i="10"/>
  <c r="D107" i="10"/>
  <c r="D117" i="10"/>
  <c r="H67" i="10"/>
  <c r="F19" i="10"/>
  <c r="D133" i="10"/>
  <c r="G121" i="10"/>
  <c r="D151" i="10"/>
  <c r="D74" i="10"/>
  <c r="D157" i="10"/>
  <c r="E156" i="10"/>
  <c r="G72" i="10"/>
  <c r="G254" i="10"/>
  <c r="H48" i="10"/>
  <c r="D161" i="10"/>
  <c r="D139" i="10"/>
  <c r="E75" i="10"/>
  <c r="E26" i="10"/>
  <c r="F25" i="10"/>
  <c r="F290" i="10" l="1"/>
  <c r="F304" i="10" s="1"/>
  <c r="H215" i="11"/>
  <c r="G228" i="11"/>
  <c r="E60" i="11"/>
  <c r="F303" i="10"/>
  <c r="G290" i="10"/>
  <c r="G73" i="11"/>
  <c r="G72" i="11"/>
  <c r="G69" i="11"/>
  <c r="G68" i="11"/>
  <c r="G65" i="11"/>
  <c r="G64" i="11"/>
  <c r="F33" i="2"/>
  <c r="F35" i="2"/>
  <c r="F60" i="11"/>
  <c r="F108" i="11"/>
  <c r="F175" i="11" s="1"/>
  <c r="F184" i="11" s="1"/>
  <c r="G77" i="11"/>
  <c r="G76" i="11"/>
  <c r="G59" i="11"/>
  <c r="F241" i="11"/>
  <c r="G242" i="11" s="1"/>
  <c r="H243" i="11" s="1"/>
  <c r="I244" i="11" s="1"/>
  <c r="J245" i="11" s="1"/>
  <c r="K246" i="11" s="1"/>
  <c r="L247" i="11" s="1"/>
  <c r="M248" i="11" s="1"/>
  <c r="E239" i="11"/>
  <c r="D255" i="11"/>
  <c r="D251" i="11"/>
  <c r="H214" i="11"/>
  <c r="H228" i="11" s="1"/>
  <c r="F220" i="11"/>
  <c r="F221" i="11" s="1"/>
  <c r="F234" i="11"/>
  <c r="G212" i="11"/>
  <c r="G226" i="11" s="1"/>
  <c r="F209" i="11"/>
  <c r="F161" i="11" s="1"/>
  <c r="F195" i="11"/>
  <c r="F316" i="10"/>
  <c r="G317" i="10" s="1"/>
  <c r="H318" i="10" s="1"/>
  <c r="I319" i="10" s="1"/>
  <c r="J320" i="10" s="1"/>
  <c r="K321" i="10" s="1"/>
  <c r="L322" i="10" s="1"/>
  <c r="M323" i="10" s="1"/>
  <c r="E314" i="10"/>
  <c r="H9" i="10"/>
  <c r="H20" i="10" s="1"/>
  <c r="G137" i="10"/>
  <c r="G136" i="10" s="1"/>
  <c r="G24" i="10"/>
  <c r="G23" i="10" s="1"/>
  <c r="G131" i="10"/>
  <c r="G130" i="10" s="1"/>
  <c r="G22" i="10"/>
  <c r="G21" i="10" s="1"/>
  <c r="G165" i="10"/>
  <c r="G164" i="10" s="1"/>
  <c r="G158" i="10"/>
  <c r="G124" i="10"/>
  <c r="G78" i="10"/>
  <c r="G77" i="10" s="1"/>
  <c r="G66" i="10"/>
  <c r="G155" i="10"/>
  <c r="G154" i="10" s="1"/>
  <c r="G149" i="10"/>
  <c r="G148" i="10" s="1"/>
  <c r="G143" i="10"/>
  <c r="G142" i="10" s="1"/>
  <c r="G111" i="10"/>
  <c r="G110" i="10" s="1"/>
  <c r="G35" i="10"/>
  <c r="G34" i="10" s="1"/>
  <c r="D94" i="10"/>
  <c r="D95" i="10" s="1"/>
  <c r="G94" i="10"/>
  <c r="K94" i="10"/>
  <c r="H94" i="10"/>
  <c r="I94" i="10"/>
  <c r="J94" i="10"/>
  <c r="L94" i="10"/>
  <c r="E94" i="10"/>
  <c r="M94" i="10"/>
  <c r="F94" i="10"/>
  <c r="E330" i="10"/>
  <c r="E331" i="10" s="1"/>
  <c r="E351" i="10"/>
  <c r="D352" i="10"/>
  <c r="D289" i="10"/>
  <c r="D303" i="10" s="1"/>
  <c r="B290" i="10"/>
  <c r="C290" i="10" s="1"/>
  <c r="C304" i="10" s="1"/>
  <c r="E365" i="10"/>
  <c r="E325" i="10"/>
  <c r="E326" i="10" s="1"/>
  <c r="G61" i="10"/>
  <c r="F358" i="10"/>
  <c r="G359" i="10" s="1"/>
  <c r="H360" i="10" s="1"/>
  <c r="F337" i="10"/>
  <c r="G338" i="10" s="1"/>
  <c r="H339" i="10" s="1"/>
  <c r="I340" i="10" s="1"/>
  <c r="J341" i="10" s="1"/>
  <c r="K342" i="10" s="1"/>
  <c r="L343" i="10" s="1"/>
  <c r="M344" i="10" s="1"/>
  <c r="G29" i="10"/>
  <c r="G30" i="10" s="1"/>
  <c r="G31" i="10"/>
  <c r="F70" i="10"/>
  <c r="E150" i="10"/>
  <c r="E151" i="10" s="1"/>
  <c r="H260" i="10"/>
  <c r="D113" i="10"/>
  <c r="G291" i="10"/>
  <c r="G305" i="10" s="1"/>
  <c r="G65" i="10"/>
  <c r="E74" i="10"/>
  <c r="H72" i="10"/>
  <c r="F42" i="10"/>
  <c r="E28" i="10"/>
  <c r="F27" i="10"/>
  <c r="F150" i="10" s="1"/>
  <c r="E126" i="10"/>
  <c r="H254" i="10"/>
  <c r="H121" i="10"/>
  <c r="G19" i="10"/>
  <c r="E123" i="10"/>
  <c r="F122" i="10"/>
  <c r="I262" i="10"/>
  <c r="H275" i="10"/>
  <c r="H233" i="10"/>
  <c r="H282" i="10"/>
  <c r="H268" i="10"/>
  <c r="H244" i="10"/>
  <c r="H173" i="10"/>
  <c r="H38" i="10"/>
  <c r="H55" i="10"/>
  <c r="E69" i="10"/>
  <c r="F26" i="10"/>
  <c r="G25" i="10"/>
  <c r="D118" i="10"/>
  <c r="E251" i="10"/>
  <c r="E261" i="10" s="1"/>
  <c r="E107" i="10"/>
  <c r="E112" i="10"/>
  <c r="E108" i="10"/>
  <c r="E117" i="10"/>
  <c r="I48" i="10"/>
  <c r="E160" i="10"/>
  <c r="E132" i="10"/>
  <c r="E62" i="10"/>
  <c r="E157" i="10"/>
  <c r="F156" i="10"/>
  <c r="I67" i="10"/>
  <c r="E138" i="10"/>
  <c r="I116" i="10"/>
  <c r="E144" i="10"/>
  <c r="I216" i="11" l="1"/>
  <c r="H229" i="11"/>
  <c r="G304" i="10"/>
  <c r="H291" i="10"/>
  <c r="H69" i="11"/>
  <c r="H68" i="11"/>
  <c r="H73" i="11"/>
  <c r="H72" i="11"/>
  <c r="H65" i="11"/>
  <c r="H64" i="11"/>
  <c r="K89" i="11"/>
  <c r="K88" i="11"/>
  <c r="F89" i="11"/>
  <c r="F88" i="11"/>
  <c r="D88" i="11"/>
  <c r="J89" i="11"/>
  <c r="J88" i="11"/>
  <c r="I89" i="11"/>
  <c r="I88" i="11"/>
  <c r="L89" i="11"/>
  <c r="L88" i="11"/>
  <c r="E89" i="11"/>
  <c r="E88" i="11"/>
  <c r="H89" i="11"/>
  <c r="H88" i="11"/>
  <c r="G89" i="11"/>
  <c r="G88" i="11"/>
  <c r="M89" i="11"/>
  <c r="M88" i="11"/>
  <c r="G108" i="11"/>
  <c r="G175" i="11" s="1"/>
  <c r="G184" i="11" s="1"/>
  <c r="G60" i="11"/>
  <c r="H77" i="11"/>
  <c r="H76" i="11"/>
  <c r="H59" i="11"/>
  <c r="D256" i="11"/>
  <c r="D92" i="11"/>
  <c r="E250" i="11"/>
  <c r="E237" i="11"/>
  <c r="F240" i="11"/>
  <c r="H213" i="11"/>
  <c r="H227" i="11" s="1"/>
  <c r="G211" i="11"/>
  <c r="G225" i="11" s="1"/>
  <c r="I215" i="11"/>
  <c r="I229" i="11" s="1"/>
  <c r="H96" i="10"/>
  <c r="F96" i="10"/>
  <c r="F95" i="10"/>
  <c r="I9" i="10"/>
  <c r="I20" i="10" s="1"/>
  <c r="H131" i="10"/>
  <c r="H22" i="10"/>
  <c r="H21" i="10" s="1"/>
  <c r="H165" i="10"/>
  <c r="H19" i="10"/>
  <c r="H137" i="10"/>
  <c r="H136" i="10" s="1"/>
  <c r="H158" i="10"/>
  <c r="H124" i="10"/>
  <c r="H78" i="10"/>
  <c r="H77" i="10" s="1"/>
  <c r="H155" i="10"/>
  <c r="H66" i="10"/>
  <c r="H65" i="10" s="1"/>
  <c r="H149" i="10"/>
  <c r="H148" i="10" s="1"/>
  <c r="H24" i="10"/>
  <c r="H23" i="10" s="1"/>
  <c r="H143" i="10"/>
  <c r="H142" i="10" s="1"/>
  <c r="H111" i="10"/>
  <c r="H110" i="10" s="1"/>
  <c r="H35" i="10"/>
  <c r="H34" i="10" s="1"/>
  <c r="I96" i="10"/>
  <c r="K96" i="10"/>
  <c r="M96" i="10"/>
  <c r="G96" i="10"/>
  <c r="E96" i="10"/>
  <c r="E95" i="10"/>
  <c r="L96" i="10"/>
  <c r="G95" i="10"/>
  <c r="J96" i="10"/>
  <c r="B291" i="10"/>
  <c r="C291" i="10" s="1"/>
  <c r="C305" i="10" s="1"/>
  <c r="F330" i="10"/>
  <c r="F331" i="10" s="1"/>
  <c r="E290" i="10"/>
  <c r="E304" i="10" s="1"/>
  <c r="F365" i="10"/>
  <c r="E366" i="10"/>
  <c r="F351" i="10"/>
  <c r="E352" i="10"/>
  <c r="D290" i="10"/>
  <c r="D304" i="10" s="1"/>
  <c r="F315" i="10"/>
  <c r="F314" i="10" s="1"/>
  <c r="E312" i="10"/>
  <c r="H61" i="10"/>
  <c r="E346" i="10"/>
  <c r="E347" i="10" s="1"/>
  <c r="F336" i="10"/>
  <c r="F335" i="10" s="1"/>
  <c r="E333" i="10"/>
  <c r="F357" i="10"/>
  <c r="F356" i="10" s="1"/>
  <c r="E354" i="10"/>
  <c r="E361" i="10"/>
  <c r="F106" i="10"/>
  <c r="F251" i="10" s="1"/>
  <c r="F261" i="10" s="1"/>
  <c r="F144" i="10"/>
  <c r="F146" i="10" s="1"/>
  <c r="H29" i="10"/>
  <c r="H30" i="10" s="1"/>
  <c r="F132" i="10"/>
  <c r="F134" i="10" s="1"/>
  <c r="F126" i="10"/>
  <c r="F128" i="10" s="1"/>
  <c r="H31" i="10"/>
  <c r="H95" i="10" s="1"/>
  <c r="F69" i="10"/>
  <c r="F160" i="10"/>
  <c r="F162" i="10" s="1"/>
  <c r="F138" i="10"/>
  <c r="F140" i="10" s="1"/>
  <c r="E152" i="10"/>
  <c r="G70" i="10"/>
  <c r="G69" i="10"/>
  <c r="H164" i="10"/>
  <c r="G42" i="10"/>
  <c r="F74" i="10"/>
  <c r="F75" i="10"/>
  <c r="I254" i="10"/>
  <c r="H292" i="10"/>
  <c r="H306" i="10" s="1"/>
  <c r="G26" i="10"/>
  <c r="H25" i="10"/>
  <c r="E128" i="10"/>
  <c r="E127" i="10"/>
  <c r="I72" i="10"/>
  <c r="E113" i="10"/>
  <c r="E114" i="10"/>
  <c r="J116" i="10"/>
  <c r="J262" i="10"/>
  <c r="H154" i="10"/>
  <c r="I121" i="10"/>
  <c r="E140" i="10"/>
  <c r="E139" i="10"/>
  <c r="H130" i="10"/>
  <c r="E146" i="10"/>
  <c r="E145" i="10"/>
  <c r="J67" i="10"/>
  <c r="E119" i="10"/>
  <c r="E118" i="10"/>
  <c r="F28" i="10"/>
  <c r="G27" i="10"/>
  <c r="G160" i="10" s="1"/>
  <c r="F63" i="10"/>
  <c r="F62" i="10"/>
  <c r="I260" i="10"/>
  <c r="E133" i="10"/>
  <c r="E134" i="10"/>
  <c r="F152" i="10"/>
  <c r="F151" i="10"/>
  <c r="E162" i="10"/>
  <c r="E161" i="10"/>
  <c r="J48" i="10"/>
  <c r="I244" i="10"/>
  <c r="I268" i="10"/>
  <c r="I233" i="10"/>
  <c r="I173" i="10"/>
  <c r="I275" i="10"/>
  <c r="I38" i="10"/>
  <c r="I282" i="10"/>
  <c r="I55" i="10"/>
  <c r="F123" i="10"/>
  <c r="G122" i="10"/>
  <c r="F157" i="10"/>
  <c r="G156" i="10"/>
  <c r="C55" i="1"/>
  <c r="J217" i="11" l="1"/>
  <c r="I230" i="11"/>
  <c r="H305" i="10"/>
  <c r="I292" i="10"/>
  <c r="I65" i="11"/>
  <c r="I64" i="11"/>
  <c r="I72" i="11"/>
  <c r="I73" i="11"/>
  <c r="I69" i="11"/>
  <c r="I68" i="11"/>
  <c r="H108" i="11"/>
  <c r="H175" i="11" s="1"/>
  <c r="H184" i="11" s="1"/>
  <c r="H60" i="11"/>
  <c r="I77" i="11"/>
  <c r="I76" i="11"/>
  <c r="I59" i="11"/>
  <c r="G241" i="11"/>
  <c r="H242" i="11" s="1"/>
  <c r="I243" i="11" s="1"/>
  <c r="J244" i="11" s="1"/>
  <c r="K245" i="11" s="1"/>
  <c r="L246" i="11" s="1"/>
  <c r="M247" i="11" s="1"/>
  <c r="F239" i="11"/>
  <c r="E255" i="11"/>
  <c r="E251" i="11"/>
  <c r="D116" i="11"/>
  <c r="D160" i="11" s="1"/>
  <c r="D94" i="11"/>
  <c r="I214" i="11"/>
  <c r="I228" i="11" s="1"/>
  <c r="G234" i="11"/>
  <c r="H212" i="11"/>
  <c r="H226" i="11" s="1"/>
  <c r="G209" i="11"/>
  <c r="G161" i="11" s="1"/>
  <c r="G220" i="11"/>
  <c r="G221" i="11" s="1"/>
  <c r="G195" i="11"/>
  <c r="J216" i="11"/>
  <c r="J230" i="11" s="1"/>
  <c r="J9" i="10"/>
  <c r="J20" i="10" s="1"/>
  <c r="I165" i="10"/>
  <c r="I78" i="10"/>
  <c r="I77" i="10" s="1"/>
  <c r="I131" i="10"/>
  <c r="I130" i="10" s="1"/>
  <c r="I22" i="10"/>
  <c r="I21" i="10" s="1"/>
  <c r="I158" i="10"/>
  <c r="I124" i="10"/>
  <c r="I155" i="10"/>
  <c r="I154" i="10" s="1"/>
  <c r="I66" i="10"/>
  <c r="I65" i="10" s="1"/>
  <c r="I149" i="10"/>
  <c r="I143" i="10"/>
  <c r="I142" i="10" s="1"/>
  <c r="I111" i="10"/>
  <c r="I110" i="10" s="1"/>
  <c r="I35" i="10"/>
  <c r="I34" i="10" s="1"/>
  <c r="I137" i="10"/>
  <c r="I136" i="10" s="1"/>
  <c r="I24" i="10"/>
  <c r="I23" i="10" s="1"/>
  <c r="G330" i="10"/>
  <c r="G331" i="10" s="1"/>
  <c r="F291" i="10"/>
  <c r="F305" i="10" s="1"/>
  <c r="G351" i="10"/>
  <c r="F352" i="10"/>
  <c r="D291" i="10"/>
  <c r="D305" i="10" s="1"/>
  <c r="E291" i="10"/>
  <c r="E305" i="10" s="1"/>
  <c r="G365" i="10"/>
  <c r="F366" i="10"/>
  <c r="B292" i="10"/>
  <c r="C292" i="10" s="1"/>
  <c r="C306" i="10" s="1"/>
  <c r="G316" i="10"/>
  <c r="H317" i="10" s="1"/>
  <c r="I318" i="10" s="1"/>
  <c r="J319" i="10" s="1"/>
  <c r="K320" i="10" s="1"/>
  <c r="L321" i="10" s="1"/>
  <c r="M322" i="10" s="1"/>
  <c r="F161" i="10"/>
  <c r="F112" i="10"/>
  <c r="F114" i="10" s="1"/>
  <c r="F117" i="10"/>
  <c r="F119" i="10" s="1"/>
  <c r="I61" i="10"/>
  <c r="F325" i="10"/>
  <c r="F326" i="10" s="1"/>
  <c r="G315" i="10"/>
  <c r="F312" i="10"/>
  <c r="G337" i="10"/>
  <c r="H338" i="10" s="1"/>
  <c r="I339" i="10" s="1"/>
  <c r="J340" i="10" s="1"/>
  <c r="K341" i="10" s="1"/>
  <c r="L342" i="10" s="1"/>
  <c r="M343" i="10" s="1"/>
  <c r="G358" i="10"/>
  <c r="H359" i="10" s="1"/>
  <c r="I360" i="10" s="1"/>
  <c r="I29" i="10"/>
  <c r="I30" i="10" s="1"/>
  <c r="F145" i="10"/>
  <c r="F107" i="10"/>
  <c r="F108" i="10"/>
  <c r="F133" i="10"/>
  <c r="F127" i="10"/>
  <c r="F139" i="10"/>
  <c r="I31" i="10"/>
  <c r="I95" i="10" s="1"/>
  <c r="G150" i="10"/>
  <c r="G152" i="10" s="1"/>
  <c r="G132" i="10"/>
  <c r="G133" i="10" s="1"/>
  <c r="G144" i="10"/>
  <c r="G145" i="10" s="1"/>
  <c r="G126" i="10"/>
  <c r="G128" i="10" s="1"/>
  <c r="G106" i="10"/>
  <c r="G162" i="10"/>
  <c r="G161" i="10"/>
  <c r="K67" i="10"/>
  <c r="K116" i="10"/>
  <c r="H26" i="10"/>
  <c r="I25" i="10"/>
  <c r="G74" i="10"/>
  <c r="G75" i="10"/>
  <c r="I293" i="10"/>
  <c r="I307" i="10" s="1"/>
  <c r="J260" i="10"/>
  <c r="J282" i="10"/>
  <c r="J268" i="10"/>
  <c r="J275" i="10"/>
  <c r="J233" i="10"/>
  <c r="J173" i="10"/>
  <c r="J244" i="10"/>
  <c r="J38" i="10"/>
  <c r="J55" i="10"/>
  <c r="G138" i="10"/>
  <c r="K262" i="10"/>
  <c r="J254" i="10"/>
  <c r="G63" i="10"/>
  <c r="G62" i="10"/>
  <c r="I19" i="10"/>
  <c r="K48" i="10"/>
  <c r="G123" i="10"/>
  <c r="H122" i="10"/>
  <c r="J72" i="10"/>
  <c r="I148" i="10"/>
  <c r="H42" i="10"/>
  <c r="H156" i="10"/>
  <c r="G157" i="10"/>
  <c r="H27" i="10"/>
  <c r="G28" i="10"/>
  <c r="J121" i="10"/>
  <c r="I164" i="10"/>
  <c r="C57" i="1"/>
  <c r="C38" i="2" s="1"/>
  <c r="K218" i="11" l="1"/>
  <c r="J231" i="11"/>
  <c r="I306" i="10"/>
  <c r="J293" i="10"/>
  <c r="J69" i="11"/>
  <c r="J68" i="11"/>
  <c r="J65" i="11"/>
  <c r="J64" i="11"/>
  <c r="J72" i="11"/>
  <c r="J73" i="11"/>
  <c r="J76" i="11"/>
  <c r="J77" i="11"/>
  <c r="J59" i="11"/>
  <c r="I60" i="11"/>
  <c r="I108" i="11"/>
  <c r="I175" i="11" s="1"/>
  <c r="I184" i="11" s="1"/>
  <c r="E256" i="11"/>
  <c r="E92" i="11"/>
  <c r="F250" i="11"/>
  <c r="G240" i="11"/>
  <c r="F237" i="11"/>
  <c r="J215" i="11"/>
  <c r="J229" i="11" s="1"/>
  <c r="K217" i="11"/>
  <c r="K231" i="11" s="1"/>
  <c r="I213" i="11"/>
  <c r="I227" i="11" s="1"/>
  <c r="H211" i="11"/>
  <c r="H225" i="11" s="1"/>
  <c r="G314" i="10"/>
  <c r="K9" i="10"/>
  <c r="K20" i="10" s="1"/>
  <c r="J158" i="10"/>
  <c r="J124" i="10"/>
  <c r="J78" i="10"/>
  <c r="J66" i="10"/>
  <c r="J155" i="10"/>
  <c r="J154" i="10" s="1"/>
  <c r="J19" i="10"/>
  <c r="J149" i="10"/>
  <c r="J148" i="10" s="1"/>
  <c r="J35" i="10"/>
  <c r="J34" i="10" s="1"/>
  <c r="J143" i="10"/>
  <c r="J142" i="10" s="1"/>
  <c r="J111" i="10"/>
  <c r="J110" i="10" s="1"/>
  <c r="J137" i="10"/>
  <c r="J24" i="10"/>
  <c r="J23" i="10" s="1"/>
  <c r="J131" i="10"/>
  <c r="J22" i="10"/>
  <c r="J21" i="10" s="1"/>
  <c r="J165" i="10"/>
  <c r="J164" i="10" s="1"/>
  <c r="F118" i="10"/>
  <c r="D90" i="10"/>
  <c r="D91" i="10" s="1"/>
  <c r="G90" i="10"/>
  <c r="I90" i="10"/>
  <c r="J90" i="10"/>
  <c r="E90" i="10"/>
  <c r="K90" i="10"/>
  <c r="M90" i="10"/>
  <c r="L90" i="10"/>
  <c r="F90" i="10"/>
  <c r="H90" i="10"/>
  <c r="F292" i="10"/>
  <c r="F306" i="10" s="1"/>
  <c r="D292" i="10"/>
  <c r="D306" i="10" s="1"/>
  <c r="B293" i="10"/>
  <c r="C293" i="10" s="1"/>
  <c r="C307" i="10" s="1"/>
  <c r="H351" i="10"/>
  <c r="G352" i="10"/>
  <c r="G292" i="10"/>
  <c r="G306" i="10" s="1"/>
  <c r="E292" i="10"/>
  <c r="E306" i="10" s="1"/>
  <c r="H330" i="10"/>
  <c r="H331" i="10" s="1"/>
  <c r="H365" i="10"/>
  <c r="G366" i="10"/>
  <c r="F113" i="10"/>
  <c r="J29" i="10"/>
  <c r="J30" i="10" s="1"/>
  <c r="J61" i="10"/>
  <c r="G357" i="10"/>
  <c r="G356" i="10" s="1"/>
  <c r="F354" i="10"/>
  <c r="F361" i="10"/>
  <c r="F346" i="10"/>
  <c r="F347" i="10" s="1"/>
  <c r="G336" i="10"/>
  <c r="G335" i="10" s="1"/>
  <c r="F333" i="10"/>
  <c r="H316" i="10"/>
  <c r="I317" i="10" s="1"/>
  <c r="J318" i="10" s="1"/>
  <c r="K319" i="10" s="1"/>
  <c r="L320" i="10" s="1"/>
  <c r="M321" i="10" s="1"/>
  <c r="G151" i="10"/>
  <c r="G108" i="10"/>
  <c r="G134" i="10"/>
  <c r="G146" i="10"/>
  <c r="J31" i="10"/>
  <c r="J95" i="10" s="1"/>
  <c r="G127" i="10"/>
  <c r="G107" i="10"/>
  <c r="G117" i="10"/>
  <c r="G112" i="10"/>
  <c r="G113" i="10" s="1"/>
  <c r="G251" i="10"/>
  <c r="G261" i="10" s="1"/>
  <c r="I27" i="10"/>
  <c r="I160" i="10" s="1"/>
  <c r="H28" i="10"/>
  <c r="L67" i="10"/>
  <c r="J294" i="10"/>
  <c r="J308" i="10" s="1"/>
  <c r="H63" i="10"/>
  <c r="H62" i="10"/>
  <c r="K121" i="10"/>
  <c r="H123" i="10"/>
  <c r="I122" i="10"/>
  <c r="L48" i="10"/>
  <c r="L262" i="10"/>
  <c r="J65" i="10"/>
  <c r="I70" i="10"/>
  <c r="I69" i="10"/>
  <c r="H132" i="10"/>
  <c r="L116" i="10"/>
  <c r="H157" i="10"/>
  <c r="I156" i="10"/>
  <c r="H138" i="10"/>
  <c r="G140" i="10"/>
  <c r="G139" i="10"/>
  <c r="H150" i="10"/>
  <c r="J77" i="10"/>
  <c r="J130" i="10"/>
  <c r="H160" i="10"/>
  <c r="K72" i="10"/>
  <c r="K268" i="10"/>
  <c r="K275" i="10"/>
  <c r="K233" i="10"/>
  <c r="K244" i="10"/>
  <c r="K173" i="10"/>
  <c r="K282" i="10"/>
  <c r="K38" i="10"/>
  <c r="K55" i="10"/>
  <c r="H106" i="10"/>
  <c r="H69" i="10"/>
  <c r="H70" i="10"/>
  <c r="K260" i="10"/>
  <c r="I26" i="10"/>
  <c r="J25" i="10"/>
  <c r="I42" i="10"/>
  <c r="H74" i="10"/>
  <c r="H75" i="10"/>
  <c r="H144" i="10"/>
  <c r="J136" i="10"/>
  <c r="K254" i="10"/>
  <c r="H126" i="10"/>
  <c r="H45" i="1"/>
  <c r="G45" i="1"/>
  <c r="D45" i="1"/>
  <c r="C45" i="1"/>
  <c r="D43" i="1"/>
  <c r="D29" i="2" s="1"/>
  <c r="G43" i="1"/>
  <c r="G29" i="2" s="1"/>
  <c r="H43" i="1"/>
  <c r="H29" i="2" s="1"/>
  <c r="C43" i="1"/>
  <c r="C29" i="2" s="1"/>
  <c r="D41" i="1"/>
  <c r="G41" i="1"/>
  <c r="H41" i="1"/>
  <c r="I41" i="1"/>
  <c r="C41" i="1"/>
  <c r="C8" i="3"/>
  <c r="C4" i="3"/>
  <c r="G80" i="11" l="1"/>
  <c r="G176" i="11"/>
  <c r="G186" i="11" s="1"/>
  <c r="G181" i="11" s="1"/>
  <c r="G189" i="11" s="1"/>
  <c r="J80" i="11"/>
  <c r="J110" i="11" s="1"/>
  <c r="J176" i="11"/>
  <c r="J186" i="11" s="1"/>
  <c r="F80" i="11"/>
  <c r="F110" i="11" s="1"/>
  <c r="F176" i="11"/>
  <c r="F186" i="11" s="1"/>
  <c r="F181" i="11" s="1"/>
  <c r="F189" i="11" s="1"/>
  <c r="H80" i="11"/>
  <c r="H110" i="11" s="1"/>
  <c r="H176" i="11"/>
  <c r="H186" i="11" s="1"/>
  <c r="H181" i="11" s="1"/>
  <c r="H189" i="11" s="1"/>
  <c r="L80" i="11"/>
  <c r="L110" i="11" s="1"/>
  <c r="L176" i="11"/>
  <c r="L186" i="11" s="1"/>
  <c r="D80" i="11"/>
  <c r="D110" i="11" s="1"/>
  <c r="D176" i="11"/>
  <c r="D186" i="11" s="1"/>
  <c r="D181" i="11" s="1"/>
  <c r="D189" i="11" s="1"/>
  <c r="E80" i="11"/>
  <c r="E110" i="11" s="1"/>
  <c r="E176" i="11"/>
  <c r="E186" i="11" s="1"/>
  <c r="E181" i="11" s="1"/>
  <c r="E189" i="11" s="1"/>
  <c r="E190" i="11" s="1"/>
  <c r="E163" i="11" s="1"/>
  <c r="K80" i="11"/>
  <c r="K110" i="11" s="1"/>
  <c r="K176" i="11"/>
  <c r="K186" i="11" s="1"/>
  <c r="I80" i="11"/>
  <c r="I110" i="11" s="1"/>
  <c r="I176" i="11"/>
  <c r="I186" i="11" s="1"/>
  <c r="I181" i="11" s="1"/>
  <c r="I189" i="11" s="1"/>
  <c r="M80" i="11"/>
  <c r="M110" i="11" s="1"/>
  <c r="M176" i="11"/>
  <c r="M186" i="11" s="1"/>
  <c r="K232" i="11"/>
  <c r="L219" i="11"/>
  <c r="M202" i="11" s="1"/>
  <c r="C28" i="2"/>
  <c r="C31" i="2" s="1"/>
  <c r="C33" i="2" s="1"/>
  <c r="J307" i="10"/>
  <c r="K294" i="10"/>
  <c r="K308" i="10" s="1"/>
  <c r="M85" i="11"/>
  <c r="M84" i="11"/>
  <c r="L85" i="11"/>
  <c r="L84" i="11"/>
  <c r="G85" i="11"/>
  <c r="G84" i="11"/>
  <c r="G110" i="11"/>
  <c r="I85" i="11"/>
  <c r="H85" i="11"/>
  <c r="H84" i="11"/>
  <c r="K84" i="11"/>
  <c r="E85" i="11"/>
  <c r="E84" i="11"/>
  <c r="F85" i="11"/>
  <c r="F84" i="11"/>
  <c r="D84" i="11"/>
  <c r="I84" i="11"/>
  <c r="K85" i="11"/>
  <c r="J85" i="11"/>
  <c r="J84" i="11"/>
  <c r="K73" i="11"/>
  <c r="K72" i="11"/>
  <c r="K69" i="11"/>
  <c r="K68" i="11"/>
  <c r="K65" i="11"/>
  <c r="K64" i="11"/>
  <c r="J108" i="11"/>
  <c r="J175" i="11" s="1"/>
  <c r="J184" i="11" s="1"/>
  <c r="J181" i="11" s="1"/>
  <c r="J189" i="11" s="1"/>
  <c r="J60" i="11"/>
  <c r="K77" i="11"/>
  <c r="K59" i="11"/>
  <c r="K76" i="11"/>
  <c r="H241" i="11"/>
  <c r="I242" i="11" s="1"/>
  <c r="J243" i="11" s="1"/>
  <c r="K244" i="11" s="1"/>
  <c r="L245" i="11" s="1"/>
  <c r="M246" i="11" s="1"/>
  <c r="G239" i="11"/>
  <c r="F255" i="11"/>
  <c r="F251" i="11"/>
  <c r="E116" i="11"/>
  <c r="E160" i="11" s="1"/>
  <c r="E94" i="11"/>
  <c r="J214" i="11"/>
  <c r="J228" i="11" s="1"/>
  <c r="K216" i="11"/>
  <c r="K230" i="11" s="1"/>
  <c r="H234" i="11"/>
  <c r="I212" i="11"/>
  <c r="I226" i="11" s="1"/>
  <c r="H209" i="11"/>
  <c r="H161" i="11" s="1"/>
  <c r="H220" i="11"/>
  <c r="H221" i="11" s="1"/>
  <c r="H195" i="11"/>
  <c r="L218" i="11"/>
  <c r="L232" i="11" s="1"/>
  <c r="C11" i="3"/>
  <c r="D13" i="10"/>
  <c r="H28" i="2"/>
  <c r="H31" i="2" s="1"/>
  <c r="H33" i="2" s="1"/>
  <c r="D28" i="2"/>
  <c r="D31" i="2" s="1"/>
  <c r="D33" i="2" s="1"/>
  <c r="I28" i="2"/>
  <c r="I31" i="2" s="1"/>
  <c r="I33" i="2" s="1"/>
  <c r="G28" i="2"/>
  <c r="G31" i="2" s="1"/>
  <c r="G33" i="2" s="1"/>
  <c r="L9" i="10"/>
  <c r="L20" i="10" s="1"/>
  <c r="K155" i="10"/>
  <c r="K154" i="10" s="1"/>
  <c r="K66" i="10"/>
  <c r="K65" i="10" s="1"/>
  <c r="K78" i="10"/>
  <c r="K77" i="10" s="1"/>
  <c r="K149" i="10"/>
  <c r="K148" i="10" s="1"/>
  <c r="K143" i="10"/>
  <c r="K111" i="10"/>
  <c r="K110" i="10" s="1"/>
  <c r="K137" i="10"/>
  <c r="K136" i="10" s="1"/>
  <c r="K158" i="10"/>
  <c r="K124" i="10"/>
  <c r="K35" i="10"/>
  <c r="K34" i="10" s="1"/>
  <c r="K24" i="10"/>
  <c r="K23" i="10" s="1"/>
  <c r="K131" i="10"/>
  <c r="K130" i="10" s="1"/>
  <c r="K22" i="10"/>
  <c r="K21" i="10" s="1"/>
  <c r="K165" i="10"/>
  <c r="K164" i="10" s="1"/>
  <c r="E91" i="10"/>
  <c r="E92" i="10"/>
  <c r="F91" i="10"/>
  <c r="F92" i="10"/>
  <c r="D293" i="10"/>
  <c r="D307" i="10" s="1"/>
  <c r="I365" i="10"/>
  <c r="H366" i="10"/>
  <c r="F293" i="10"/>
  <c r="F307" i="10" s="1"/>
  <c r="E293" i="10"/>
  <c r="E307" i="10" s="1"/>
  <c r="B294" i="10"/>
  <c r="I330" i="10"/>
  <c r="I331" i="10" s="1"/>
  <c r="H293" i="10"/>
  <c r="H307" i="10" s="1"/>
  <c r="G293" i="10"/>
  <c r="G307" i="10" s="1"/>
  <c r="I351" i="10"/>
  <c r="H352" i="10"/>
  <c r="K29" i="10"/>
  <c r="K30" i="10" s="1"/>
  <c r="I126" i="10"/>
  <c r="I128" i="10" s="1"/>
  <c r="K61" i="10"/>
  <c r="H358" i="10"/>
  <c r="I359" i="10" s="1"/>
  <c r="J360" i="10" s="1"/>
  <c r="G325" i="10"/>
  <c r="G326" i="10" s="1"/>
  <c r="H315" i="10"/>
  <c r="H314" i="10" s="1"/>
  <c r="G312" i="10"/>
  <c r="H337" i="10"/>
  <c r="I338" i="10" s="1"/>
  <c r="J339" i="10" s="1"/>
  <c r="K340" i="10" s="1"/>
  <c r="L341" i="10" s="1"/>
  <c r="M342" i="10" s="1"/>
  <c r="H92" i="10"/>
  <c r="I132" i="10"/>
  <c r="I133" i="10" s="1"/>
  <c r="G92" i="10"/>
  <c r="G91" i="10"/>
  <c r="H91" i="10"/>
  <c r="K31" i="10"/>
  <c r="K95" i="10" s="1"/>
  <c r="G118" i="10"/>
  <c r="G119" i="10"/>
  <c r="I150" i="10"/>
  <c r="I151" i="10" s="1"/>
  <c r="I138" i="10"/>
  <c r="I140" i="10" s="1"/>
  <c r="G114" i="10"/>
  <c r="I106" i="10"/>
  <c r="I144" i="10"/>
  <c r="I146" i="10" s="1"/>
  <c r="I63" i="10"/>
  <c r="I62" i="10"/>
  <c r="M48" i="10"/>
  <c r="K142" i="10"/>
  <c r="H162" i="10"/>
  <c r="H161" i="10"/>
  <c r="H133" i="10"/>
  <c r="H134" i="10"/>
  <c r="M67" i="10"/>
  <c r="L254" i="10"/>
  <c r="M116" i="10"/>
  <c r="I161" i="10"/>
  <c r="I162" i="10"/>
  <c r="H145" i="10"/>
  <c r="H146" i="10"/>
  <c r="L72" i="10"/>
  <c r="H251" i="10"/>
  <c r="H261" i="10" s="1"/>
  <c r="H107" i="10"/>
  <c r="H108" i="10"/>
  <c r="H112" i="10"/>
  <c r="H117" i="10"/>
  <c r="J26" i="10"/>
  <c r="K25" i="10"/>
  <c r="H140" i="10"/>
  <c r="H139" i="10"/>
  <c r="M262" i="10"/>
  <c r="L260" i="10"/>
  <c r="L121" i="10"/>
  <c r="K19" i="10"/>
  <c r="K277" i="10" s="1"/>
  <c r="J42" i="10"/>
  <c r="H152" i="10"/>
  <c r="H151" i="10"/>
  <c r="J122" i="10"/>
  <c r="I123" i="10"/>
  <c r="H127" i="10"/>
  <c r="H128" i="10"/>
  <c r="L268" i="10"/>
  <c r="L275" i="10"/>
  <c r="L233" i="10"/>
  <c r="L244" i="10"/>
  <c r="L282" i="10"/>
  <c r="L173" i="10"/>
  <c r="L55" i="10"/>
  <c r="L38" i="10"/>
  <c r="I75" i="10"/>
  <c r="I74" i="10"/>
  <c r="I157" i="10"/>
  <c r="J156" i="10"/>
  <c r="I28" i="10"/>
  <c r="J27" i="10"/>
  <c r="J106" i="10" s="1"/>
  <c r="C16" i="3"/>
  <c r="H190" i="11" l="1"/>
  <c r="H163" i="11" s="1"/>
  <c r="I190" i="11"/>
  <c r="I163" i="11" s="1"/>
  <c r="F190" i="11"/>
  <c r="F163" i="11" s="1"/>
  <c r="J190" i="11"/>
  <c r="J163" i="11" s="1"/>
  <c r="G190" i="11"/>
  <c r="G163" i="11" s="1"/>
  <c r="O290" i="10"/>
  <c r="O291" i="10"/>
  <c r="O292" i="10"/>
  <c r="O293" i="10"/>
  <c r="O294" i="10"/>
  <c r="C294" i="10"/>
  <c r="O287" i="10"/>
  <c r="O288" i="10"/>
  <c r="O289" i="10"/>
  <c r="E13" i="11"/>
  <c r="F13" i="11" s="1"/>
  <c r="G13" i="11" s="1"/>
  <c r="H13" i="11" s="1"/>
  <c r="I13" i="11" s="1"/>
  <c r="J13" i="11" s="1"/>
  <c r="K13" i="11" s="1"/>
  <c r="L13" i="11" s="1"/>
  <c r="M13" i="11" s="1"/>
  <c r="D33" i="11"/>
  <c r="E33" i="11" s="1"/>
  <c r="F33" i="11" s="1"/>
  <c r="G33" i="11" s="1"/>
  <c r="H33" i="11" s="1"/>
  <c r="I33" i="11" s="1"/>
  <c r="J33" i="11" s="1"/>
  <c r="K33" i="11" s="1"/>
  <c r="L33" i="11" s="1"/>
  <c r="M33" i="11" s="1"/>
  <c r="L69" i="11"/>
  <c r="L68" i="11"/>
  <c r="L65" i="11"/>
  <c r="L64" i="11"/>
  <c r="L72" i="11"/>
  <c r="L73" i="11"/>
  <c r="L77" i="11"/>
  <c r="L59" i="11"/>
  <c r="L76" i="11"/>
  <c r="K108" i="11"/>
  <c r="K175" i="11" s="1"/>
  <c r="K184" i="11" s="1"/>
  <c r="K181" i="11" s="1"/>
  <c r="K189" i="11" s="1"/>
  <c r="K190" i="11" s="1"/>
  <c r="K163" i="11" s="1"/>
  <c r="K60" i="11"/>
  <c r="F256" i="11"/>
  <c r="F92" i="11"/>
  <c r="H240" i="11"/>
  <c r="G237" i="11"/>
  <c r="G250" i="11"/>
  <c r="L217" i="11"/>
  <c r="L231" i="11" s="1"/>
  <c r="M219" i="11"/>
  <c r="J213" i="11"/>
  <c r="J227" i="11" s="1"/>
  <c r="I211" i="11"/>
  <c r="I225" i="11" s="1"/>
  <c r="K215" i="11"/>
  <c r="K229" i="11" s="1"/>
  <c r="C34" i="2"/>
  <c r="M9" i="10"/>
  <c r="M20" i="10" s="1"/>
  <c r="L149" i="10"/>
  <c r="L148" i="10" s="1"/>
  <c r="L143" i="10"/>
  <c r="L111" i="10"/>
  <c r="L66" i="10"/>
  <c r="L65" i="10" s="1"/>
  <c r="L35" i="10"/>
  <c r="L34" i="10" s="1"/>
  <c r="L137" i="10"/>
  <c r="L136" i="10" s="1"/>
  <c r="L24" i="10"/>
  <c r="L23" i="10" s="1"/>
  <c r="L22" i="10"/>
  <c r="L21" i="10" s="1"/>
  <c r="L131" i="10"/>
  <c r="L130" i="10" s="1"/>
  <c r="L165" i="10"/>
  <c r="L164" i="10" s="1"/>
  <c r="L155" i="10"/>
  <c r="L158" i="10"/>
  <c r="L124" i="10"/>
  <c r="L78" i="10"/>
  <c r="L77" i="10" s="1"/>
  <c r="J330" i="10"/>
  <c r="J331" i="10" s="1"/>
  <c r="G294" i="10"/>
  <c r="H294" i="10"/>
  <c r="F294" i="10"/>
  <c r="J365" i="10"/>
  <c r="I366" i="10"/>
  <c r="I127" i="10"/>
  <c r="D294" i="10"/>
  <c r="I294" i="10"/>
  <c r="E294" i="10"/>
  <c r="J351" i="10"/>
  <c r="I352" i="10"/>
  <c r="D33" i="10"/>
  <c r="E33" i="10" s="1"/>
  <c r="F33" i="10" s="1"/>
  <c r="G33" i="10" s="1"/>
  <c r="H33" i="10" s="1"/>
  <c r="I33" i="10" s="1"/>
  <c r="J33" i="10" s="1"/>
  <c r="K33" i="10" s="1"/>
  <c r="L33" i="10" s="1"/>
  <c r="M33" i="10" s="1"/>
  <c r="E13" i="10"/>
  <c r="F13" i="10" s="1"/>
  <c r="G13" i="10" s="1"/>
  <c r="H13" i="10" s="1"/>
  <c r="I13" i="10" s="1"/>
  <c r="J13" i="10" s="1"/>
  <c r="K13" i="10" s="1"/>
  <c r="L13" i="10" s="1"/>
  <c r="L29" i="10"/>
  <c r="L30" i="10" s="1"/>
  <c r="I134" i="10"/>
  <c r="L61" i="10"/>
  <c r="H336" i="10"/>
  <c r="H335" i="10" s="1"/>
  <c r="G333" i="10"/>
  <c r="G346" i="10"/>
  <c r="G347" i="10" s="1"/>
  <c r="I316" i="10"/>
  <c r="J317" i="10" s="1"/>
  <c r="K318" i="10" s="1"/>
  <c r="L319" i="10" s="1"/>
  <c r="M320" i="10" s="1"/>
  <c r="G354" i="10"/>
  <c r="G361" i="10"/>
  <c r="H357" i="10"/>
  <c r="H356" i="10" s="1"/>
  <c r="J91" i="10"/>
  <c r="I112" i="10"/>
  <c r="I113" i="10" s="1"/>
  <c r="I117" i="10"/>
  <c r="I118" i="10" s="1"/>
  <c r="I108" i="10"/>
  <c r="I251" i="10"/>
  <c r="I261" i="10" s="1"/>
  <c r="I107" i="10"/>
  <c r="I139" i="10"/>
  <c r="L31" i="10"/>
  <c r="L95" i="10" s="1"/>
  <c r="I152" i="10"/>
  <c r="J126" i="10"/>
  <c r="J128" i="10" s="1"/>
  <c r="I145" i="10"/>
  <c r="J138" i="10"/>
  <c r="J140" i="10" s="1"/>
  <c r="J251" i="10"/>
  <c r="J261" i="10" s="1"/>
  <c r="J108" i="10"/>
  <c r="J107" i="10"/>
  <c r="J112" i="10"/>
  <c r="J117" i="10"/>
  <c r="M260" i="10"/>
  <c r="L110" i="10"/>
  <c r="L154" i="10"/>
  <c r="M254" i="10"/>
  <c r="J63" i="10"/>
  <c r="J62" i="10"/>
  <c r="J28" i="10"/>
  <c r="K27" i="10"/>
  <c r="K150" i="10" s="1"/>
  <c r="L142" i="10"/>
  <c r="M275" i="10"/>
  <c r="M233" i="10"/>
  <c r="M244" i="10"/>
  <c r="M282" i="10"/>
  <c r="M173" i="10"/>
  <c r="M55" i="10"/>
  <c r="M268" i="10"/>
  <c r="M38" i="10"/>
  <c r="J123" i="10"/>
  <c r="K122" i="10"/>
  <c r="K42" i="10"/>
  <c r="J144" i="10"/>
  <c r="H119" i="10"/>
  <c r="H118" i="10"/>
  <c r="L19" i="10"/>
  <c r="L277" i="10" s="1"/>
  <c r="H114" i="10"/>
  <c r="H113" i="10"/>
  <c r="J70" i="10"/>
  <c r="J69" i="10"/>
  <c r="J74" i="10"/>
  <c r="J75" i="10"/>
  <c r="K26" i="10"/>
  <c r="L25" i="10"/>
  <c r="J132" i="10"/>
  <c r="J160" i="10"/>
  <c r="M121" i="10"/>
  <c r="M72" i="10"/>
  <c r="K156" i="10"/>
  <c r="J157" i="10"/>
  <c r="J150" i="10"/>
  <c r="I277" i="10" l="1"/>
  <c r="H308" i="10"/>
  <c r="E277" i="10"/>
  <c r="D308" i="10"/>
  <c r="C308" i="10"/>
  <c r="C309" i="10" s="1"/>
  <c r="D277" i="10"/>
  <c r="D236" i="10" s="1"/>
  <c r="C295" i="10"/>
  <c r="C296" i="10" s="1"/>
  <c r="H277" i="10"/>
  <c r="G308" i="10"/>
  <c r="F277" i="10"/>
  <c r="E308" i="10"/>
  <c r="G277" i="10"/>
  <c r="F308" i="10"/>
  <c r="C284" i="10"/>
  <c r="C239" i="10" s="1"/>
  <c r="J277" i="10"/>
  <c r="I308" i="10"/>
  <c r="C35" i="2"/>
  <c r="M73" i="11"/>
  <c r="M72" i="11"/>
  <c r="M65" i="11"/>
  <c r="M64" i="11"/>
  <c r="M69" i="11"/>
  <c r="M68" i="11"/>
  <c r="L108" i="11"/>
  <c r="L175" i="11" s="1"/>
  <c r="L184" i="11" s="1"/>
  <c r="L181" i="11" s="1"/>
  <c r="L189" i="11" s="1"/>
  <c r="L190" i="11" s="1"/>
  <c r="L163" i="11" s="1"/>
  <c r="L60" i="11"/>
  <c r="M77" i="11"/>
  <c r="M76" i="11"/>
  <c r="M59" i="11"/>
  <c r="G255" i="11"/>
  <c r="G251" i="11"/>
  <c r="I241" i="11"/>
  <c r="J242" i="11" s="1"/>
  <c r="K243" i="11" s="1"/>
  <c r="L244" i="11" s="1"/>
  <c r="M245" i="11" s="1"/>
  <c r="H239" i="11"/>
  <c r="F116" i="11"/>
  <c r="F160" i="11" s="1"/>
  <c r="F94" i="11"/>
  <c r="K214" i="11"/>
  <c r="K228" i="11" s="1"/>
  <c r="J212" i="11"/>
  <c r="J226" i="11" s="1"/>
  <c r="I209" i="11"/>
  <c r="I161" i="11" s="1"/>
  <c r="I220" i="11"/>
  <c r="I221" i="11" s="1"/>
  <c r="I234" i="11"/>
  <c r="I195" i="11"/>
  <c r="L216" i="11"/>
  <c r="L230" i="11" s="1"/>
  <c r="M218" i="11"/>
  <c r="M232" i="11" s="1"/>
  <c r="C46" i="2"/>
  <c r="M29" i="10"/>
  <c r="M30" i="10" s="1"/>
  <c r="M143" i="10"/>
  <c r="M142" i="10" s="1"/>
  <c r="M111" i="10"/>
  <c r="M110" i="10" s="1"/>
  <c r="M35" i="10"/>
  <c r="M34" i="10" s="1"/>
  <c r="M137" i="10"/>
  <c r="M136" i="10" s="1"/>
  <c r="M24" i="10"/>
  <c r="M23" i="10" s="1"/>
  <c r="M131" i="10"/>
  <c r="M130" i="10" s="1"/>
  <c r="M22" i="10"/>
  <c r="M21" i="10" s="1"/>
  <c r="M165" i="10"/>
  <c r="M164" i="10" s="1"/>
  <c r="M149" i="10"/>
  <c r="M148" i="10" s="1"/>
  <c r="M158" i="10"/>
  <c r="M124" i="10"/>
  <c r="M78" i="10"/>
  <c r="M77" i="10" s="1"/>
  <c r="M155" i="10"/>
  <c r="M154" i="10" s="1"/>
  <c r="M66" i="10"/>
  <c r="M65" i="10" s="1"/>
  <c r="K365" i="10"/>
  <c r="J366" i="10"/>
  <c r="K330" i="10"/>
  <c r="K331" i="10" s="1"/>
  <c r="K351" i="10"/>
  <c r="J352" i="10"/>
  <c r="J99" i="10"/>
  <c r="I114" i="10"/>
  <c r="M61" i="10"/>
  <c r="I315" i="10"/>
  <c r="I314" i="10" s="1"/>
  <c r="H325" i="10"/>
  <c r="H326" i="10" s="1"/>
  <c r="H312" i="10"/>
  <c r="I358" i="10"/>
  <c r="J359" i="10" s="1"/>
  <c r="K360" i="10" s="1"/>
  <c r="I337" i="10"/>
  <c r="J338" i="10" s="1"/>
  <c r="K339" i="10" s="1"/>
  <c r="L340" i="10" s="1"/>
  <c r="M341" i="10" s="1"/>
  <c r="I119" i="10"/>
  <c r="M31" i="10"/>
  <c r="M95" i="10" s="1"/>
  <c r="M13" i="10"/>
  <c r="J127" i="10"/>
  <c r="K144" i="10"/>
  <c r="K145" i="10" s="1"/>
  <c r="K132" i="10"/>
  <c r="K133" i="10" s="1"/>
  <c r="K106" i="10"/>
  <c r="K138" i="10"/>
  <c r="K140" i="10" s="1"/>
  <c r="K126" i="10"/>
  <c r="K127" i="10" s="1"/>
  <c r="J139" i="10"/>
  <c r="M19" i="10"/>
  <c r="K152" i="10"/>
  <c r="K151" i="10"/>
  <c r="K74" i="10"/>
  <c r="K75" i="10"/>
  <c r="K28" i="10"/>
  <c r="L27" i="10"/>
  <c r="L126" i="10" s="1"/>
  <c r="K70" i="10"/>
  <c r="K69" i="10"/>
  <c r="L26" i="10"/>
  <c r="M25" i="10"/>
  <c r="M26" i="10" s="1"/>
  <c r="K63" i="10"/>
  <c r="K62" i="10"/>
  <c r="K160" i="10"/>
  <c r="J113" i="10"/>
  <c r="J114" i="10"/>
  <c r="L42" i="10"/>
  <c r="J152" i="10"/>
  <c r="J151" i="10"/>
  <c r="K157" i="10"/>
  <c r="L156" i="10"/>
  <c r="J146" i="10"/>
  <c r="J145" i="10"/>
  <c r="K123" i="10"/>
  <c r="L122" i="10"/>
  <c r="J162" i="10"/>
  <c r="J161" i="10"/>
  <c r="L70" i="10"/>
  <c r="L69" i="10"/>
  <c r="J134" i="10"/>
  <c r="J133" i="10"/>
  <c r="J119" i="10"/>
  <c r="J118" i="10"/>
  <c r="C50" i="2" l="1"/>
  <c r="M108" i="11"/>
  <c r="M175" i="11" s="1"/>
  <c r="M184" i="11" s="1"/>
  <c r="M181" i="11" s="1"/>
  <c r="M189" i="11" s="1"/>
  <c r="M190" i="11" s="1"/>
  <c r="M163" i="11" s="1"/>
  <c r="M60" i="11"/>
  <c r="H237" i="11"/>
  <c r="I240" i="11"/>
  <c r="H250" i="11"/>
  <c r="G256" i="11"/>
  <c r="G92" i="11"/>
  <c r="K213" i="11"/>
  <c r="K227" i="11" s="1"/>
  <c r="J211" i="11"/>
  <c r="J225" i="11" s="1"/>
  <c r="M217" i="11"/>
  <c r="M231" i="11" s="1"/>
  <c r="L215" i="11"/>
  <c r="L229" i="11" s="1"/>
  <c r="L330" i="10"/>
  <c r="L331" i="10" s="1"/>
  <c r="D309" i="10"/>
  <c r="D167" i="10" s="1"/>
  <c r="D295" i="10"/>
  <c r="D296" i="10" s="1"/>
  <c r="E287" i="10"/>
  <c r="E301" i="10" s="1"/>
  <c r="L351" i="10"/>
  <c r="K352" i="10"/>
  <c r="L365" i="10"/>
  <c r="K366" i="10"/>
  <c r="H100" i="10"/>
  <c r="H99" i="10"/>
  <c r="D99" i="10"/>
  <c r="J100" i="10"/>
  <c r="F99" i="10"/>
  <c r="F100" i="10"/>
  <c r="G99" i="10"/>
  <c r="G100" i="10"/>
  <c r="E99" i="10"/>
  <c r="E100" i="10"/>
  <c r="K87" i="10"/>
  <c r="L87" i="10"/>
  <c r="E87" i="10"/>
  <c r="E185" i="10" s="1"/>
  <c r="M87" i="10"/>
  <c r="J87" i="10"/>
  <c r="J185" i="10" s="1"/>
  <c r="G87" i="10"/>
  <c r="G185" i="10" s="1"/>
  <c r="I87" i="10"/>
  <c r="I185" i="10" s="1"/>
  <c r="I100" i="10"/>
  <c r="I99" i="10"/>
  <c r="H333" i="10"/>
  <c r="I336" i="10"/>
  <c r="I335" i="10" s="1"/>
  <c r="H346" i="10"/>
  <c r="H347" i="10" s="1"/>
  <c r="H354" i="10"/>
  <c r="H361" i="10"/>
  <c r="I357" i="10"/>
  <c r="I356" i="10" s="1"/>
  <c r="J316" i="10"/>
  <c r="K317" i="10" s="1"/>
  <c r="L318" i="10" s="1"/>
  <c r="M319" i="10" s="1"/>
  <c r="I91" i="10"/>
  <c r="I92" i="10"/>
  <c r="J92" i="10"/>
  <c r="K107" i="10"/>
  <c r="K146" i="10"/>
  <c r="L106" i="10"/>
  <c r="L251" i="10" s="1"/>
  <c r="L261" i="10" s="1"/>
  <c r="K108" i="10"/>
  <c r="K251" i="10"/>
  <c r="K261" i="10" s="1"/>
  <c r="K128" i="10"/>
  <c r="K117" i="10"/>
  <c r="K119" i="10" s="1"/>
  <c r="K134" i="10"/>
  <c r="K112" i="10"/>
  <c r="K114" i="10" s="1"/>
  <c r="K139" i="10"/>
  <c r="L132" i="10"/>
  <c r="L134" i="10" s="1"/>
  <c r="L160" i="10"/>
  <c r="L162" i="10" s="1"/>
  <c r="L138" i="10"/>
  <c r="L139" i="10" s="1"/>
  <c r="L144" i="10"/>
  <c r="L145" i="10" s="1"/>
  <c r="M75" i="10"/>
  <c r="M74" i="10"/>
  <c r="M122" i="10"/>
  <c r="L123" i="10"/>
  <c r="M42" i="10"/>
  <c r="L28" i="10"/>
  <c r="M27" i="10"/>
  <c r="M28" i="10" s="1"/>
  <c r="K162" i="10"/>
  <c r="K161" i="10"/>
  <c r="L74" i="10"/>
  <c r="L75" i="10"/>
  <c r="M62" i="10"/>
  <c r="M63" i="10"/>
  <c r="L128" i="10"/>
  <c r="L127" i="10"/>
  <c r="L150" i="10"/>
  <c r="L157" i="10"/>
  <c r="M156" i="10"/>
  <c r="L63" i="10"/>
  <c r="L62" i="10"/>
  <c r="C53" i="2" l="1"/>
  <c r="K38" i="2" s="1"/>
  <c r="G116" i="11"/>
  <c r="G160" i="11" s="1"/>
  <c r="G94" i="11"/>
  <c r="H255" i="11"/>
  <c r="H92" i="11" s="1"/>
  <c r="H251" i="11"/>
  <c r="J241" i="11"/>
  <c r="K242" i="11" s="1"/>
  <c r="L243" i="11" s="1"/>
  <c r="M244" i="11" s="1"/>
  <c r="I239" i="11"/>
  <c r="L214" i="11"/>
  <c r="L228" i="11" s="1"/>
  <c r="M216" i="11"/>
  <c r="M230" i="11" s="1"/>
  <c r="K212" i="11"/>
  <c r="K226" i="11" s="1"/>
  <c r="J209" i="11"/>
  <c r="J161" i="11" s="1"/>
  <c r="J220" i="11"/>
  <c r="J221" i="11" s="1"/>
  <c r="J234" i="11"/>
  <c r="J195" i="11"/>
  <c r="D103" i="10"/>
  <c r="D87" i="10"/>
  <c r="D185" i="10" s="1"/>
  <c r="M365" i="10"/>
  <c r="M366" i="10" s="1"/>
  <c r="L366" i="10"/>
  <c r="M351" i="10"/>
  <c r="M352" i="10" s="1"/>
  <c r="L352" i="10"/>
  <c r="F288" i="10"/>
  <c r="F302" i="10" s="1"/>
  <c r="E286" i="10"/>
  <c r="D169" i="10"/>
  <c r="D191" i="10"/>
  <c r="D235" i="10" s="1"/>
  <c r="F104" i="10"/>
  <c r="F103" i="10"/>
  <c r="E104" i="10"/>
  <c r="E103" i="10"/>
  <c r="I104" i="10"/>
  <c r="I103" i="10"/>
  <c r="H104" i="10"/>
  <c r="H103" i="10"/>
  <c r="G104" i="10"/>
  <c r="G103" i="10"/>
  <c r="J103" i="10"/>
  <c r="J104" i="10"/>
  <c r="F87" i="10"/>
  <c r="F185" i="10" s="1"/>
  <c r="H87" i="10"/>
  <c r="H185" i="10" s="1"/>
  <c r="J358" i="10"/>
  <c r="K359" i="10" s="1"/>
  <c r="L360" i="10" s="1"/>
  <c r="J337" i="10"/>
  <c r="K338" i="10" s="1"/>
  <c r="L339" i="10" s="1"/>
  <c r="M340" i="10" s="1"/>
  <c r="J315" i="10"/>
  <c r="J314" i="10" s="1"/>
  <c r="I325" i="10"/>
  <c r="I326" i="10" s="1"/>
  <c r="I312" i="10"/>
  <c r="K91" i="10"/>
  <c r="L133" i="10"/>
  <c r="K92" i="10"/>
  <c r="K113" i="10"/>
  <c r="L108" i="10"/>
  <c r="L117" i="10"/>
  <c r="L119" i="10" s="1"/>
  <c r="K104" i="10"/>
  <c r="K103" i="10"/>
  <c r="L140" i="10"/>
  <c r="L107" i="10"/>
  <c r="K185" i="10"/>
  <c r="K118" i="10"/>
  <c r="L112" i="10"/>
  <c r="L114" i="10" s="1"/>
  <c r="L146" i="10"/>
  <c r="L161" i="10"/>
  <c r="M157" i="10"/>
  <c r="M126" i="10"/>
  <c r="M123" i="10"/>
  <c r="M132" i="10"/>
  <c r="M106" i="10"/>
  <c r="M70" i="10"/>
  <c r="M69" i="10"/>
  <c r="M138" i="10"/>
  <c r="L151" i="10"/>
  <c r="L152" i="10"/>
  <c r="M150" i="10"/>
  <c r="M160" i="10"/>
  <c r="M144" i="10"/>
  <c r="C3" i="3" l="1"/>
  <c r="C15" i="3" s="1"/>
  <c r="E15" i="11" s="1"/>
  <c r="C56" i="2"/>
  <c r="C5" i="3" s="1"/>
  <c r="C13" i="3" s="1"/>
  <c r="K42" i="2"/>
  <c r="K16" i="2"/>
  <c r="K45" i="2"/>
  <c r="K34" i="2"/>
  <c r="K10" i="2"/>
  <c r="C54" i="2"/>
  <c r="C6" i="3" s="1"/>
  <c r="K50" i="2"/>
  <c r="K6" i="2"/>
  <c r="K22" i="2"/>
  <c r="E270" i="10"/>
  <c r="E300" i="10"/>
  <c r="E309" i="10" s="1"/>
  <c r="E167" i="10" s="1"/>
  <c r="I237" i="11"/>
  <c r="J240" i="11"/>
  <c r="I250" i="11"/>
  <c r="H116" i="11"/>
  <c r="H160" i="11" s="1"/>
  <c r="H94" i="11"/>
  <c r="H256" i="11"/>
  <c r="L213" i="11"/>
  <c r="L227" i="11" s="1"/>
  <c r="K211" i="11"/>
  <c r="K225" i="11" s="1"/>
  <c r="M215" i="11"/>
  <c r="M229" i="11" s="1"/>
  <c r="G289" i="10"/>
  <c r="G303" i="10" s="1"/>
  <c r="F287" i="10"/>
  <c r="F301" i="10" s="1"/>
  <c r="E295" i="10"/>
  <c r="E296" i="10" s="1"/>
  <c r="E284" i="10"/>
  <c r="E236" i="10" s="1"/>
  <c r="K316" i="10"/>
  <c r="L317" i="10" s="1"/>
  <c r="M318" i="10" s="1"/>
  <c r="I333" i="10"/>
  <c r="J336" i="10"/>
  <c r="J335" i="10" s="1"/>
  <c r="I346" i="10"/>
  <c r="I347" i="10" s="1"/>
  <c r="I354" i="10"/>
  <c r="I361" i="10"/>
  <c r="J357" i="10"/>
  <c r="J356" i="10" s="1"/>
  <c r="K100" i="10"/>
  <c r="K99" i="10"/>
  <c r="L91" i="10"/>
  <c r="M92" i="10"/>
  <c r="M91" i="10"/>
  <c r="L118" i="10"/>
  <c r="L185" i="10"/>
  <c r="M104" i="10"/>
  <c r="M103" i="10"/>
  <c r="L104" i="10"/>
  <c r="L103" i="10"/>
  <c r="L113" i="10"/>
  <c r="M251" i="10"/>
  <c r="M261" i="10" s="1"/>
  <c r="M108" i="10"/>
  <c r="M107" i="10"/>
  <c r="M112" i="10"/>
  <c r="M117" i="10"/>
  <c r="M146" i="10"/>
  <c r="M145" i="10"/>
  <c r="M140" i="10"/>
  <c r="M139" i="10"/>
  <c r="M133" i="10"/>
  <c r="M134" i="10"/>
  <c r="M128" i="10"/>
  <c r="M127" i="10"/>
  <c r="M152" i="10"/>
  <c r="M151" i="10"/>
  <c r="M162" i="10"/>
  <c r="M161" i="10"/>
  <c r="D40" i="11" l="1"/>
  <c r="D44" i="11" s="1"/>
  <c r="E4" i="10"/>
  <c r="D15" i="10" s="1"/>
  <c r="D40" i="10" s="1"/>
  <c r="D44" i="10" s="1"/>
  <c r="D47" i="10" s="1"/>
  <c r="D177" i="10" s="1"/>
  <c r="I255" i="11"/>
  <c r="I251" i="11"/>
  <c r="K241" i="11"/>
  <c r="L242" i="11" s="1"/>
  <c r="M243" i="11" s="1"/>
  <c r="J239" i="11"/>
  <c r="F15" i="11"/>
  <c r="E40" i="11"/>
  <c r="E44" i="11" s="1"/>
  <c r="K209" i="11"/>
  <c r="K161" i="11" s="1"/>
  <c r="K220" i="11"/>
  <c r="K221" i="11" s="1"/>
  <c r="K234" i="11"/>
  <c r="L212" i="11"/>
  <c r="L226" i="11" s="1"/>
  <c r="K195" i="11"/>
  <c r="M214" i="11"/>
  <c r="M228" i="11" s="1"/>
  <c r="E169" i="10"/>
  <c r="E191" i="10"/>
  <c r="E235" i="10" s="1"/>
  <c r="G288" i="10"/>
  <c r="G302" i="10" s="1"/>
  <c r="F286" i="10"/>
  <c r="H290" i="10"/>
  <c r="H304" i="10" s="1"/>
  <c r="K337" i="10"/>
  <c r="L338" i="10" s="1"/>
  <c r="M339" i="10" s="1"/>
  <c r="K315" i="10"/>
  <c r="K314" i="10" s="1"/>
  <c r="J325" i="10"/>
  <c r="J326" i="10" s="1"/>
  <c r="J312" i="10"/>
  <c r="K358" i="10"/>
  <c r="L359" i="10" s="1"/>
  <c r="M360" i="10" s="1"/>
  <c r="L92" i="10"/>
  <c r="L100" i="10"/>
  <c r="L99" i="10"/>
  <c r="M100" i="10"/>
  <c r="M99" i="10"/>
  <c r="M185" i="10"/>
  <c r="M119" i="10"/>
  <c r="M118" i="10"/>
  <c r="M113" i="10"/>
  <c r="M114" i="10"/>
  <c r="D46" i="11" l="1"/>
  <c r="D43" i="11" s="1"/>
  <c r="E15" i="10"/>
  <c r="E40" i="10" s="1"/>
  <c r="E44" i="10" s="1"/>
  <c r="E93" i="10" s="1"/>
  <c r="D41" i="10"/>
  <c r="F270" i="10"/>
  <c r="F300" i="10"/>
  <c r="F309" i="10" s="1"/>
  <c r="F167" i="10" s="1"/>
  <c r="J250" i="11"/>
  <c r="J237" i="11"/>
  <c r="K240" i="11"/>
  <c r="I256" i="11"/>
  <c r="I92" i="11"/>
  <c r="D50" i="10"/>
  <c r="E46" i="11"/>
  <c r="E43" i="11" s="1"/>
  <c r="G15" i="11"/>
  <c r="F40" i="11"/>
  <c r="D196" i="11"/>
  <c r="D74" i="11"/>
  <c r="D45" i="11"/>
  <c r="D100" i="11"/>
  <c r="D49" i="11"/>
  <c r="D102" i="11" s="1"/>
  <c r="D70" i="11"/>
  <c r="D66" i="11"/>
  <c r="M213" i="11"/>
  <c r="M227" i="11" s="1"/>
  <c r="L211" i="11"/>
  <c r="L225" i="11" s="1"/>
  <c r="D153" i="10"/>
  <c r="D147" i="10"/>
  <c r="D125" i="10"/>
  <c r="D129" i="10"/>
  <c r="D109" i="10"/>
  <c r="D248" i="10"/>
  <c r="D249" i="10" s="1"/>
  <c r="D253" i="10" s="1"/>
  <c r="D197" i="10" s="1"/>
  <c r="D271" i="10"/>
  <c r="D43" i="10"/>
  <c r="D135" i="10"/>
  <c r="D141" i="10"/>
  <c r="D115" i="10"/>
  <c r="D71" i="10"/>
  <c r="D163" i="10"/>
  <c r="D159" i="10"/>
  <c r="D101" i="10"/>
  <c r="D88" i="10"/>
  <c r="D168" i="10"/>
  <c r="D278" i="10"/>
  <c r="D120" i="10"/>
  <c r="D76" i="10"/>
  <c r="D93" i="10"/>
  <c r="D105" i="10"/>
  <c r="D97" i="10"/>
  <c r="D175" i="10"/>
  <c r="D212" i="10" s="1"/>
  <c r="D220" i="10" s="1"/>
  <c r="D216" i="10" s="1"/>
  <c r="D64" i="10"/>
  <c r="F295" i="10"/>
  <c r="F296" i="10" s="1"/>
  <c r="F284" i="10"/>
  <c r="F236" i="10" s="1"/>
  <c r="G287" i="10"/>
  <c r="G301" i="10" s="1"/>
  <c r="H289" i="10"/>
  <c r="H303" i="10" s="1"/>
  <c r="I291" i="10"/>
  <c r="I305" i="10" s="1"/>
  <c r="J361" i="10"/>
  <c r="K357" i="10"/>
  <c r="K356" i="10" s="1"/>
  <c r="J354" i="10"/>
  <c r="L316" i="10"/>
  <c r="M317" i="10" s="1"/>
  <c r="J333" i="10"/>
  <c r="J346" i="10"/>
  <c r="J347" i="10" s="1"/>
  <c r="K336" i="10"/>
  <c r="K335" i="10" s="1"/>
  <c r="D78" i="11" l="1"/>
  <c r="D93" i="11"/>
  <c r="D173" i="11"/>
  <c r="D90" i="11"/>
  <c r="D203" i="11"/>
  <c r="D81" i="11"/>
  <c r="D86" i="11"/>
  <c r="D61" i="11"/>
  <c r="F44" i="11"/>
  <c r="F46" i="11" s="1"/>
  <c r="D41" i="11"/>
  <c r="E41" i="11"/>
  <c r="F15" i="10"/>
  <c r="F40" i="10" s="1"/>
  <c r="F44" i="10" s="1"/>
  <c r="F105" i="10" s="1"/>
  <c r="I94" i="11"/>
  <c r="I116" i="11"/>
  <c r="I160" i="11" s="1"/>
  <c r="K239" i="11"/>
  <c r="L241" i="11"/>
  <c r="M242" i="11" s="1"/>
  <c r="J255" i="11"/>
  <c r="J251" i="11"/>
  <c r="D52" i="11"/>
  <c r="D103" i="11"/>
  <c r="D137" i="11"/>
  <c r="D145" i="11" s="1"/>
  <c r="D141" i="11" s="1"/>
  <c r="D139" i="11"/>
  <c r="D147" i="11" s="1"/>
  <c r="D105" i="11"/>
  <c r="H15" i="11"/>
  <c r="G40" i="11"/>
  <c r="G44" i="11" s="1"/>
  <c r="D174" i="11"/>
  <c r="D178" i="11" s="1"/>
  <c r="D122" i="11" s="1"/>
  <c r="D182" i="11"/>
  <c r="E81" i="11"/>
  <c r="E173" i="11"/>
  <c r="E49" i="11"/>
  <c r="E102" i="11" s="1"/>
  <c r="E90" i="11"/>
  <c r="E100" i="11"/>
  <c r="E86" i="11"/>
  <c r="E78" i="11"/>
  <c r="E74" i="11"/>
  <c r="E45" i="11"/>
  <c r="E70" i="11"/>
  <c r="E61" i="11"/>
  <c r="E47" i="11"/>
  <c r="E66" i="11"/>
  <c r="E203" i="11"/>
  <c r="E196" i="11"/>
  <c r="E93" i="11"/>
  <c r="L220" i="11"/>
  <c r="L221" i="11" s="1"/>
  <c r="L234" i="11"/>
  <c r="L209" i="11"/>
  <c r="L161" i="11" s="1"/>
  <c r="M212" i="11"/>
  <c r="M226" i="11" s="1"/>
  <c r="L195" i="11"/>
  <c r="D180" i="10"/>
  <c r="D188" i="10" s="1"/>
  <c r="D178" i="10"/>
  <c r="D214" i="10"/>
  <c r="D222" i="10" s="1"/>
  <c r="D210" i="10" s="1"/>
  <c r="E248" i="10"/>
  <c r="E249" i="10" s="1"/>
  <c r="E253" i="10" s="1"/>
  <c r="E197" i="10" s="1"/>
  <c r="E159" i="10"/>
  <c r="E97" i="10"/>
  <c r="E153" i="10"/>
  <c r="E141" i="10"/>
  <c r="E168" i="10"/>
  <c r="E135" i="10"/>
  <c r="E47" i="10"/>
  <c r="E177" i="10" s="1"/>
  <c r="E101" i="10"/>
  <c r="E88" i="10"/>
  <c r="E64" i="10"/>
  <c r="E120" i="10"/>
  <c r="E43" i="10"/>
  <c r="E129" i="10"/>
  <c r="E109" i="10"/>
  <c r="E76" i="10"/>
  <c r="E41" i="10"/>
  <c r="E163" i="10"/>
  <c r="E147" i="10"/>
  <c r="E125" i="10"/>
  <c r="E271" i="10"/>
  <c r="E115" i="10"/>
  <c r="E71" i="10"/>
  <c r="E278" i="10"/>
  <c r="E45" i="10"/>
  <c r="E175" i="10"/>
  <c r="E212" i="10" s="1"/>
  <c r="E220" i="10" s="1"/>
  <c r="E216" i="10" s="1"/>
  <c r="E105" i="10"/>
  <c r="I290" i="10"/>
  <c r="I304" i="10" s="1"/>
  <c r="H288" i="10"/>
  <c r="H302" i="10" s="1"/>
  <c r="G286" i="10"/>
  <c r="F169" i="10"/>
  <c r="F191" i="10"/>
  <c r="J292" i="10"/>
  <c r="J306" i="10" s="1"/>
  <c r="K325" i="10"/>
  <c r="K326" i="10" s="1"/>
  <c r="K312" i="10"/>
  <c r="L315" i="10"/>
  <c r="L314" i="10" s="1"/>
  <c r="L358" i="10"/>
  <c r="M359" i="10" s="1"/>
  <c r="L337" i="10"/>
  <c r="M338" i="10" s="1"/>
  <c r="F43" i="11" l="1"/>
  <c r="F41" i="11"/>
  <c r="F66" i="11"/>
  <c r="F93" i="11"/>
  <c r="F74" i="11"/>
  <c r="F173" i="11"/>
  <c r="F174" i="11" s="1"/>
  <c r="F178" i="11" s="1"/>
  <c r="F122" i="11" s="1"/>
  <c r="F81" i="11"/>
  <c r="F47" i="11"/>
  <c r="F196" i="11"/>
  <c r="F45" i="11"/>
  <c r="F100" i="11"/>
  <c r="F78" i="11"/>
  <c r="F86" i="11"/>
  <c r="F49" i="11"/>
  <c r="F102" i="11" s="1"/>
  <c r="F103" i="11" s="1"/>
  <c r="F203" i="11"/>
  <c r="F61" i="11"/>
  <c r="F70" i="11"/>
  <c r="F90" i="11"/>
  <c r="G15" i="10"/>
  <c r="G40" i="10" s="1"/>
  <c r="G44" i="10" s="1"/>
  <c r="G271" i="10" s="1"/>
  <c r="G270" i="10"/>
  <c r="G300" i="10"/>
  <c r="K237" i="11"/>
  <c r="K250" i="11"/>
  <c r="L240" i="11"/>
  <c r="J256" i="11"/>
  <c r="J92" i="11"/>
  <c r="D123" i="11"/>
  <c r="E52" i="11"/>
  <c r="E53" i="11" s="1"/>
  <c r="F139" i="11"/>
  <c r="F147" i="11" s="1"/>
  <c r="F105" i="11"/>
  <c r="F137" i="11"/>
  <c r="F145" i="11" s="1"/>
  <c r="F141" i="11" s="1"/>
  <c r="E139" i="11"/>
  <c r="E147" i="11" s="1"/>
  <c r="E137" i="11"/>
  <c r="E145" i="11" s="1"/>
  <c r="E141" i="11" s="1"/>
  <c r="E105" i="11"/>
  <c r="G46" i="11"/>
  <c r="G43" i="11" s="1"/>
  <c r="I15" i="11"/>
  <c r="H40" i="11"/>
  <c r="H44" i="11" s="1"/>
  <c r="D113" i="11"/>
  <c r="D109" i="11"/>
  <c r="D111" i="11"/>
  <c r="D117" i="11"/>
  <c r="E103" i="11"/>
  <c r="E174" i="11"/>
  <c r="E178" i="11" s="1"/>
  <c r="E122" i="11" s="1"/>
  <c r="E182" i="11"/>
  <c r="D135" i="11"/>
  <c r="M211" i="11"/>
  <c r="F235" i="10"/>
  <c r="D198" i="10"/>
  <c r="D192" i="10"/>
  <c r="D186" i="10"/>
  <c r="F271" i="10"/>
  <c r="F135" i="10"/>
  <c r="F175" i="10"/>
  <c r="F214" i="10" s="1"/>
  <c r="F222" i="10" s="1"/>
  <c r="F147" i="10"/>
  <c r="F141" i="10"/>
  <c r="F129" i="10"/>
  <c r="F120" i="10"/>
  <c r="F115" i="10"/>
  <c r="F248" i="10"/>
  <c r="F249" i="10" s="1"/>
  <c r="F253" i="10" s="1"/>
  <c r="F197" i="10" s="1"/>
  <c r="F153" i="10"/>
  <c r="F45" i="10"/>
  <c r="E50" i="10"/>
  <c r="E51" i="10" s="1"/>
  <c r="F88" i="10"/>
  <c r="F278" i="10"/>
  <c r="F76" i="10"/>
  <c r="F43" i="10"/>
  <c r="F47" i="10"/>
  <c r="F177" i="10" s="1"/>
  <c r="F168" i="10"/>
  <c r="F163" i="10"/>
  <c r="F71" i="10"/>
  <c r="F159" i="10"/>
  <c r="F64" i="10"/>
  <c r="F125" i="10"/>
  <c r="E180" i="10"/>
  <c r="E186" i="10" s="1"/>
  <c r="F97" i="10"/>
  <c r="E214" i="10"/>
  <c r="E222" i="10" s="1"/>
  <c r="E210" i="10" s="1"/>
  <c r="E178" i="10"/>
  <c r="F109" i="10"/>
  <c r="F93" i="10"/>
  <c r="F101" i="10"/>
  <c r="F41" i="10"/>
  <c r="G284" i="10"/>
  <c r="G236" i="10" s="1"/>
  <c r="G309" i="10"/>
  <c r="G167" i="10" s="1"/>
  <c r="G295" i="10"/>
  <c r="G296" i="10" s="1"/>
  <c r="H287" i="10"/>
  <c r="H301" i="10" s="1"/>
  <c r="I289" i="10"/>
  <c r="I303" i="10" s="1"/>
  <c r="K293" i="10"/>
  <c r="K307" i="10" s="1"/>
  <c r="J291" i="10"/>
  <c r="J305" i="10" s="1"/>
  <c r="K346" i="10"/>
  <c r="K347" i="10" s="1"/>
  <c r="L336" i="10"/>
  <c r="L335" i="10" s="1"/>
  <c r="K333" i="10"/>
  <c r="K361" i="10"/>
  <c r="L357" i="10"/>
  <c r="L356" i="10" s="1"/>
  <c r="K354" i="10"/>
  <c r="M316" i="10"/>
  <c r="H15" i="10" l="1"/>
  <c r="I15" i="10" s="1"/>
  <c r="F182" i="11"/>
  <c r="F52" i="11"/>
  <c r="F53" i="11" s="1"/>
  <c r="G41" i="11"/>
  <c r="J116" i="11"/>
  <c r="J160" i="11" s="1"/>
  <c r="J94" i="11"/>
  <c r="M241" i="11"/>
  <c r="L239" i="11"/>
  <c r="K255" i="11"/>
  <c r="K251" i="11"/>
  <c r="M225" i="11"/>
  <c r="M234" i="11" s="1"/>
  <c r="M162" i="11"/>
  <c r="E135" i="11"/>
  <c r="F135" i="11"/>
  <c r="J15" i="11"/>
  <c r="I40" i="11"/>
  <c r="I44" i="11" s="1"/>
  <c r="D114" i="11"/>
  <c r="D119" i="11"/>
  <c r="E123" i="11"/>
  <c r="E111" i="11"/>
  <c r="E113" i="11"/>
  <c r="E109" i="11"/>
  <c r="E106" i="11"/>
  <c r="E117" i="11"/>
  <c r="G74" i="11"/>
  <c r="G100" i="11"/>
  <c r="G81" i="11"/>
  <c r="G45" i="11"/>
  <c r="G86" i="11"/>
  <c r="G78" i="11"/>
  <c r="G70" i="11"/>
  <c r="G47" i="11"/>
  <c r="G61" i="11"/>
  <c r="G173" i="11"/>
  <c r="G90" i="11"/>
  <c r="G66" i="11"/>
  <c r="G49" i="11"/>
  <c r="G102" i="11" s="1"/>
  <c r="G203" i="11"/>
  <c r="G196" i="11"/>
  <c r="G93" i="11"/>
  <c r="F111" i="11"/>
  <c r="F109" i="11"/>
  <c r="F113" i="11"/>
  <c r="F106" i="11"/>
  <c r="F117" i="11"/>
  <c r="H46" i="11"/>
  <c r="H43" i="11" s="1"/>
  <c r="F123" i="11"/>
  <c r="M220" i="11"/>
  <c r="M221" i="11" s="1"/>
  <c r="M209" i="11"/>
  <c r="M161" i="11" s="1"/>
  <c r="M195" i="11"/>
  <c r="F212" i="10"/>
  <c r="F220" i="10" s="1"/>
  <c r="F216" i="10" s="1"/>
  <c r="F210" i="10" s="1"/>
  <c r="E198" i="10"/>
  <c r="G101" i="10"/>
  <c r="F178" i="10"/>
  <c r="G159" i="10"/>
  <c r="G125" i="10"/>
  <c r="G47" i="10"/>
  <c r="G177" i="10" s="1"/>
  <c r="E181" i="10"/>
  <c r="G88" i="10"/>
  <c r="G135" i="10"/>
  <c r="G120" i="10"/>
  <c r="G115" i="10"/>
  <c r="F50" i="10"/>
  <c r="F51" i="10" s="1"/>
  <c r="F180" i="10"/>
  <c r="F198" i="10" s="1"/>
  <c r="G129" i="10"/>
  <c r="G45" i="10"/>
  <c r="E192" i="10"/>
  <c r="G248" i="10"/>
  <c r="G249" i="10" s="1"/>
  <c r="G253" i="10" s="1"/>
  <c r="G197" i="10" s="1"/>
  <c r="G278" i="10"/>
  <c r="G76" i="10"/>
  <c r="G71" i="10"/>
  <c r="G109" i="10"/>
  <c r="G43" i="10"/>
  <c r="G141" i="10"/>
  <c r="G93" i="10"/>
  <c r="G64" i="10"/>
  <c r="G168" i="10"/>
  <c r="G163" i="10"/>
  <c r="G147" i="10"/>
  <c r="G153" i="10"/>
  <c r="G175" i="10"/>
  <c r="G41" i="10"/>
  <c r="G105" i="10"/>
  <c r="G97" i="10"/>
  <c r="H40" i="10"/>
  <c r="H44" i="10" s="1"/>
  <c r="H97" i="10" s="1"/>
  <c r="L294" i="10"/>
  <c r="J290" i="10"/>
  <c r="J304" i="10" s="1"/>
  <c r="I288" i="10"/>
  <c r="I302" i="10" s="1"/>
  <c r="H286" i="10"/>
  <c r="G191" i="10"/>
  <c r="G235" i="10" s="1"/>
  <c r="G169" i="10"/>
  <c r="K292" i="10"/>
  <c r="K306" i="10" s="1"/>
  <c r="M358" i="10"/>
  <c r="M337" i="10"/>
  <c r="L325" i="10"/>
  <c r="L326" i="10" s="1"/>
  <c r="L312" i="10"/>
  <c r="M315" i="10"/>
  <c r="M314" i="10" s="1"/>
  <c r="H41" i="11" l="1"/>
  <c r="H270" i="10"/>
  <c r="H300" i="10"/>
  <c r="M277" i="10"/>
  <c r="L308" i="10"/>
  <c r="K256" i="11"/>
  <c r="K92" i="11"/>
  <c r="M240" i="11"/>
  <c r="M239" i="11" s="1"/>
  <c r="L237" i="11"/>
  <c r="L250" i="11"/>
  <c r="G103" i="11"/>
  <c r="E114" i="11"/>
  <c r="E119" i="11"/>
  <c r="H81" i="11"/>
  <c r="H61" i="11"/>
  <c r="H66" i="11"/>
  <c r="H74" i="11"/>
  <c r="H90" i="11"/>
  <c r="H47" i="11"/>
  <c r="H86" i="11"/>
  <c r="H45" i="11"/>
  <c r="H49" i="11"/>
  <c r="H102" i="11" s="1"/>
  <c r="H173" i="11"/>
  <c r="H78" i="11"/>
  <c r="H100" i="11"/>
  <c r="H70" i="11"/>
  <c r="H203" i="11"/>
  <c r="H196" i="11"/>
  <c r="H93" i="11"/>
  <c r="G139" i="11"/>
  <c r="G147" i="11" s="1"/>
  <c r="G137" i="11"/>
  <c r="G145" i="11" s="1"/>
  <c r="G141" i="11" s="1"/>
  <c r="G105" i="11"/>
  <c r="D125" i="11"/>
  <c r="D120" i="11"/>
  <c r="F114" i="11"/>
  <c r="F119" i="11"/>
  <c r="G52" i="11"/>
  <c r="G53" i="11" s="1"/>
  <c r="I46" i="11"/>
  <c r="I43" i="11" s="1"/>
  <c r="G174" i="11"/>
  <c r="G178" i="11" s="1"/>
  <c r="G122" i="11" s="1"/>
  <c r="G182" i="11"/>
  <c r="K15" i="11"/>
  <c r="J40" i="11"/>
  <c r="J44" i="11" s="1"/>
  <c r="G180" i="10"/>
  <c r="G181" i="10" s="1"/>
  <c r="H120" i="10"/>
  <c r="H175" i="10"/>
  <c r="H212" i="10" s="1"/>
  <c r="H220" i="10" s="1"/>
  <c r="H216" i="10" s="1"/>
  <c r="H141" i="10"/>
  <c r="G212" i="10"/>
  <c r="G220" i="10" s="1"/>
  <c r="G216" i="10" s="1"/>
  <c r="H109" i="10"/>
  <c r="H64" i="10"/>
  <c r="G178" i="10"/>
  <c r="H153" i="10"/>
  <c r="H248" i="10"/>
  <c r="H249" i="10" s="1"/>
  <c r="H253" i="10" s="1"/>
  <c r="H197" i="10" s="1"/>
  <c r="G214" i="10"/>
  <c r="G222" i="10" s="1"/>
  <c r="H135" i="10"/>
  <c r="G50" i="10"/>
  <c r="G51" i="10" s="1"/>
  <c r="H115" i="10"/>
  <c r="H43" i="10"/>
  <c r="H129" i="10"/>
  <c r="H125" i="10"/>
  <c r="H45" i="10"/>
  <c r="H147" i="10"/>
  <c r="H47" i="10"/>
  <c r="H177" i="10" s="1"/>
  <c r="H88" i="10"/>
  <c r="H71" i="10"/>
  <c r="H278" i="10"/>
  <c r="H76" i="10"/>
  <c r="H163" i="10"/>
  <c r="H159" i="10"/>
  <c r="F192" i="10"/>
  <c r="F186" i="10"/>
  <c r="F181" i="10"/>
  <c r="H101" i="10"/>
  <c r="H93" i="10"/>
  <c r="H105" i="10"/>
  <c r="H41" i="10"/>
  <c r="I40" i="10"/>
  <c r="I44" i="10" s="1"/>
  <c r="I43" i="10" s="1"/>
  <c r="J15" i="10"/>
  <c r="L293" i="10"/>
  <c r="L307" i="10" s="1"/>
  <c r="H309" i="10"/>
  <c r="H167" i="10" s="1"/>
  <c r="H295" i="10"/>
  <c r="H296" i="10" s="1"/>
  <c r="H284" i="10"/>
  <c r="H236" i="10" s="1"/>
  <c r="H271" i="10"/>
  <c r="I287" i="10"/>
  <c r="I301" i="10" s="1"/>
  <c r="J289" i="10"/>
  <c r="J303" i="10" s="1"/>
  <c r="K291" i="10"/>
  <c r="K305" i="10" s="1"/>
  <c r="L346" i="10"/>
  <c r="L347" i="10" s="1"/>
  <c r="M336" i="10"/>
  <c r="M335" i="10" s="1"/>
  <c r="L333" i="10"/>
  <c r="M357" i="10"/>
  <c r="M356" i="10" s="1"/>
  <c r="L361" i="10"/>
  <c r="L354" i="10"/>
  <c r="H52" i="11" l="1"/>
  <c r="H53" i="11" s="1"/>
  <c r="L255" i="11"/>
  <c r="L251" i="11"/>
  <c r="M250" i="11"/>
  <c r="M237" i="11"/>
  <c r="K116" i="11"/>
  <c r="K160" i="11" s="1"/>
  <c r="K94" i="11"/>
  <c r="G135" i="11"/>
  <c r="G123" i="11"/>
  <c r="H214" i="10"/>
  <c r="H222" i="10" s="1"/>
  <c r="H210" i="10" s="1"/>
  <c r="L15" i="11"/>
  <c r="K40" i="11"/>
  <c r="K44" i="11" s="1"/>
  <c r="F120" i="11"/>
  <c r="F125" i="11"/>
  <c r="D130" i="11"/>
  <c r="D132" i="11"/>
  <c r="D126" i="11"/>
  <c r="J46" i="11"/>
  <c r="J43" i="11" s="1"/>
  <c r="G106" i="11"/>
  <c r="G109" i="11"/>
  <c r="G111" i="11"/>
  <c r="G113" i="11"/>
  <c r="G117" i="11"/>
  <c r="H137" i="11"/>
  <c r="H145" i="11" s="1"/>
  <c r="H141" i="11" s="1"/>
  <c r="H139" i="11"/>
  <c r="H147" i="11" s="1"/>
  <c r="H105" i="11"/>
  <c r="I74" i="11"/>
  <c r="I86" i="11"/>
  <c r="I61" i="11"/>
  <c r="I173" i="11"/>
  <c r="I45" i="11"/>
  <c r="I47" i="11"/>
  <c r="I100" i="11"/>
  <c r="I90" i="11"/>
  <c r="I66" i="11"/>
  <c r="I49" i="11"/>
  <c r="I102" i="11" s="1"/>
  <c r="I81" i="11"/>
  <c r="I78" i="11"/>
  <c r="I70" i="11"/>
  <c r="I203" i="11"/>
  <c r="I196" i="11"/>
  <c r="I93" i="11"/>
  <c r="H174" i="11"/>
  <c r="H178" i="11" s="1"/>
  <c r="H122" i="11" s="1"/>
  <c r="H182" i="11"/>
  <c r="E120" i="11"/>
  <c r="E125" i="11"/>
  <c r="I41" i="11"/>
  <c r="H103" i="11"/>
  <c r="G192" i="10"/>
  <c r="G198" i="10"/>
  <c r="G186" i="10"/>
  <c r="I147" i="10"/>
  <c r="G210" i="10"/>
  <c r="H180" i="10"/>
  <c r="H198" i="10" s="1"/>
  <c r="I141" i="10"/>
  <c r="I76" i="10"/>
  <c r="I248" i="10"/>
  <c r="I249" i="10" s="1"/>
  <c r="I253" i="10" s="1"/>
  <c r="I197" i="10" s="1"/>
  <c r="I93" i="10"/>
  <c r="I97" i="10"/>
  <c r="I109" i="10"/>
  <c r="I105" i="10"/>
  <c r="I125" i="10"/>
  <c r="I175" i="10"/>
  <c r="I212" i="10" s="1"/>
  <c r="I220" i="10" s="1"/>
  <c r="I216" i="10" s="1"/>
  <c r="I45" i="10"/>
  <c r="I47" i="10"/>
  <c r="I177" i="10" s="1"/>
  <c r="I64" i="10"/>
  <c r="I88" i="10"/>
  <c r="I101" i="10"/>
  <c r="I71" i="10"/>
  <c r="I135" i="10"/>
  <c r="I120" i="10"/>
  <c r="I278" i="10"/>
  <c r="I159" i="10"/>
  <c r="I129" i="10"/>
  <c r="I163" i="10"/>
  <c r="I115" i="10"/>
  <c r="H50" i="10"/>
  <c r="H51" i="10" s="1"/>
  <c r="H178" i="10"/>
  <c r="I41" i="10"/>
  <c r="I153" i="10"/>
  <c r="J40" i="10"/>
  <c r="J44" i="10" s="1"/>
  <c r="J101" i="10" s="1"/>
  <c r="K15" i="10"/>
  <c r="H169" i="10"/>
  <c r="H191" i="10"/>
  <c r="H235" i="10" s="1"/>
  <c r="H168" i="10"/>
  <c r="L292" i="10"/>
  <c r="L306" i="10" s="1"/>
  <c r="M294" i="10"/>
  <c r="M308" i="10" s="1"/>
  <c r="K290" i="10"/>
  <c r="K304" i="10" s="1"/>
  <c r="I286" i="10"/>
  <c r="J288" i="10"/>
  <c r="J302" i="10" s="1"/>
  <c r="M325" i="10"/>
  <c r="M326" i="10" s="1"/>
  <c r="M312" i="10"/>
  <c r="I270" i="10" l="1"/>
  <c r="I300" i="10"/>
  <c r="M255" i="11"/>
  <c r="M251" i="11"/>
  <c r="L256" i="11"/>
  <c r="L92" i="11"/>
  <c r="I103" i="11"/>
  <c r="H135" i="11"/>
  <c r="I52" i="11"/>
  <c r="I53" i="11" s="1"/>
  <c r="I174" i="11"/>
  <c r="I178" i="11" s="1"/>
  <c r="I122" i="11" s="1"/>
  <c r="I182" i="11"/>
  <c r="G114" i="11"/>
  <c r="G119" i="11"/>
  <c r="D128" i="11"/>
  <c r="D151" i="11" s="1"/>
  <c r="E130" i="11"/>
  <c r="E132" i="11"/>
  <c r="E126" i="11"/>
  <c r="F132" i="11"/>
  <c r="F126" i="11"/>
  <c r="F130" i="11"/>
  <c r="I137" i="11"/>
  <c r="I145" i="11" s="1"/>
  <c r="I141" i="11" s="1"/>
  <c r="I139" i="11"/>
  <c r="I147" i="11" s="1"/>
  <c r="I105" i="11"/>
  <c r="H123" i="11"/>
  <c r="H109" i="11"/>
  <c r="H106" i="11"/>
  <c r="H113" i="11"/>
  <c r="H111" i="11"/>
  <c r="H117" i="11"/>
  <c r="J100" i="11"/>
  <c r="J66" i="11"/>
  <c r="J49" i="11"/>
  <c r="J102" i="11" s="1"/>
  <c r="J81" i="11"/>
  <c r="J78" i="11"/>
  <c r="J70" i="11"/>
  <c r="J90" i="11"/>
  <c r="J61" i="11"/>
  <c r="J45" i="11"/>
  <c r="J74" i="11"/>
  <c r="J47" i="11"/>
  <c r="J173" i="11"/>
  <c r="J86" i="11"/>
  <c r="J203" i="11"/>
  <c r="J196" i="11"/>
  <c r="J93" i="11"/>
  <c r="K46" i="11"/>
  <c r="K43" i="11" s="1"/>
  <c r="J41" i="11"/>
  <c r="M15" i="11"/>
  <c r="M40" i="11" s="1"/>
  <c r="M44" i="11" s="1"/>
  <c r="L40" i="11"/>
  <c r="L44" i="11" s="1"/>
  <c r="I50" i="10"/>
  <c r="I51" i="10" s="1"/>
  <c r="H181" i="10"/>
  <c r="H186" i="10"/>
  <c r="I214" i="10"/>
  <c r="I222" i="10" s="1"/>
  <c r="I210" i="10" s="1"/>
  <c r="I180" i="10"/>
  <c r="I181" i="10" s="1"/>
  <c r="I178" i="10"/>
  <c r="J88" i="10"/>
  <c r="J64" i="10"/>
  <c r="J71" i="10"/>
  <c r="J135" i="10"/>
  <c r="J147" i="10"/>
  <c r="J125" i="10"/>
  <c r="J41" i="10"/>
  <c r="J163" i="10"/>
  <c r="J43" i="10"/>
  <c r="J153" i="10"/>
  <c r="J175" i="10"/>
  <c r="J212" i="10" s="1"/>
  <c r="J220" i="10" s="1"/>
  <c r="J216" i="10" s="1"/>
  <c r="J248" i="10"/>
  <c r="J249" i="10" s="1"/>
  <c r="J253" i="10" s="1"/>
  <c r="J197" i="10" s="1"/>
  <c r="J93" i="10"/>
  <c r="J97" i="10"/>
  <c r="J129" i="10"/>
  <c r="J45" i="10"/>
  <c r="J141" i="10"/>
  <c r="J120" i="10"/>
  <c r="J47" i="10"/>
  <c r="J177" i="10" s="1"/>
  <c r="J278" i="10"/>
  <c r="J109" i="10"/>
  <c r="J115" i="10"/>
  <c r="J76" i="10"/>
  <c r="J159" i="10"/>
  <c r="J105" i="10"/>
  <c r="K40" i="10"/>
  <c r="K44" i="10" s="1"/>
  <c r="K97" i="10" s="1"/>
  <c r="L15" i="10"/>
  <c r="L291" i="10"/>
  <c r="L305" i="10" s="1"/>
  <c r="H192" i="10"/>
  <c r="K289" i="10"/>
  <c r="K303" i="10" s="1"/>
  <c r="M293" i="10"/>
  <c r="M307" i="10" s="1"/>
  <c r="J287" i="10"/>
  <c r="J301" i="10" s="1"/>
  <c r="I284" i="10"/>
  <c r="I236" i="10" s="1"/>
  <c r="I271" i="10"/>
  <c r="I309" i="10"/>
  <c r="I167" i="10" s="1"/>
  <c r="I295" i="10"/>
  <c r="I296" i="10" s="1"/>
  <c r="M346" i="10"/>
  <c r="M347" i="10" s="1"/>
  <c r="M333" i="10"/>
  <c r="M354" i="10"/>
  <c r="M361" i="10"/>
  <c r="M256" i="11" l="1"/>
  <c r="M92" i="11"/>
  <c r="L94" i="11"/>
  <c r="L116" i="11"/>
  <c r="L160" i="11" s="1"/>
  <c r="F128" i="11"/>
  <c r="F151" i="11" s="1"/>
  <c r="F152" i="11" s="1"/>
  <c r="J52" i="11"/>
  <c r="J53" i="11" s="1"/>
  <c r="I123" i="11"/>
  <c r="I135" i="11"/>
  <c r="E128" i="11"/>
  <c r="E151" i="11" s="1"/>
  <c r="D152" i="11"/>
  <c r="D154" i="11"/>
  <c r="H114" i="11"/>
  <c r="H119" i="11"/>
  <c r="G125" i="11"/>
  <c r="G120" i="11"/>
  <c r="K61" i="11"/>
  <c r="K66" i="11"/>
  <c r="K100" i="11"/>
  <c r="K45" i="11"/>
  <c r="K78" i="11"/>
  <c r="K86" i="11"/>
  <c r="K70" i="11"/>
  <c r="K74" i="11"/>
  <c r="K49" i="11"/>
  <c r="K102" i="11" s="1"/>
  <c r="K47" i="11"/>
  <c r="K81" i="11"/>
  <c r="K173" i="11"/>
  <c r="K90" i="11"/>
  <c r="K203" i="11"/>
  <c r="K196" i="11"/>
  <c r="K93" i="11"/>
  <c r="J103" i="11"/>
  <c r="K41" i="11"/>
  <c r="L46" i="11"/>
  <c r="L43" i="11" s="1"/>
  <c r="J174" i="11"/>
  <c r="J178" i="11" s="1"/>
  <c r="J122" i="11" s="1"/>
  <c r="J182" i="11"/>
  <c r="J139" i="11"/>
  <c r="J147" i="11" s="1"/>
  <c r="J105" i="11"/>
  <c r="J137" i="11"/>
  <c r="J145" i="11" s="1"/>
  <c r="J141" i="11" s="1"/>
  <c r="M46" i="11"/>
  <c r="M43" i="11" s="1"/>
  <c r="I109" i="11"/>
  <c r="I111" i="11"/>
  <c r="I113" i="11"/>
  <c r="I106" i="11"/>
  <c r="I117" i="11"/>
  <c r="I198" i="10"/>
  <c r="J178" i="10"/>
  <c r="I186" i="10"/>
  <c r="J214" i="10"/>
  <c r="J222" i="10" s="1"/>
  <c r="J210" i="10" s="1"/>
  <c r="K43" i="10"/>
  <c r="K125" i="10"/>
  <c r="K88" i="10"/>
  <c r="K76" i="10"/>
  <c r="K141" i="10"/>
  <c r="K47" i="10"/>
  <c r="K177" i="10" s="1"/>
  <c r="J180" i="10"/>
  <c r="J198" i="10" s="1"/>
  <c r="J50" i="10"/>
  <c r="J51" i="10" s="1"/>
  <c r="K135" i="10"/>
  <c r="K120" i="10"/>
  <c r="K163" i="10"/>
  <c r="K115" i="10"/>
  <c r="K71" i="10"/>
  <c r="K45" i="10"/>
  <c r="K248" i="10"/>
  <c r="K249" i="10" s="1"/>
  <c r="K253" i="10" s="1"/>
  <c r="K197" i="10" s="1"/>
  <c r="K159" i="10"/>
  <c r="K64" i="10"/>
  <c r="K147" i="10"/>
  <c r="K105" i="10"/>
  <c r="K175" i="10"/>
  <c r="K212" i="10" s="1"/>
  <c r="K220" i="10" s="1"/>
  <c r="K216" i="10" s="1"/>
  <c r="K278" i="10"/>
  <c r="K153" i="10"/>
  <c r="K109" i="10"/>
  <c r="K129" i="10"/>
  <c r="K41" i="10"/>
  <c r="K93" i="10"/>
  <c r="K101" i="10"/>
  <c r="L40" i="10"/>
  <c r="L44" i="10" s="1"/>
  <c r="L101" i="10" s="1"/>
  <c r="M15" i="10"/>
  <c r="M40" i="10" s="1"/>
  <c r="M44" i="10" s="1"/>
  <c r="M101" i="10" s="1"/>
  <c r="K288" i="10"/>
  <c r="K302" i="10" s="1"/>
  <c r="J286" i="10"/>
  <c r="L290" i="10"/>
  <c r="L304" i="10" s="1"/>
  <c r="I169" i="10"/>
  <c r="I191" i="10"/>
  <c r="I168" i="10"/>
  <c r="M292" i="10"/>
  <c r="M306" i="10" s="1"/>
  <c r="M41" i="11" l="1"/>
  <c r="J270" i="10"/>
  <c r="J300" i="10"/>
  <c r="F154" i="11"/>
  <c r="F159" i="11" s="1"/>
  <c r="F164" i="11" s="1"/>
  <c r="M116" i="11"/>
  <c r="M160" i="11" s="1"/>
  <c r="M94" i="11"/>
  <c r="K103" i="11"/>
  <c r="J109" i="11"/>
  <c r="J113" i="11"/>
  <c r="J106" i="11"/>
  <c r="J111" i="11"/>
  <c r="J117" i="11"/>
  <c r="K105" i="11"/>
  <c r="K137" i="11"/>
  <c r="K145" i="11" s="1"/>
  <c r="K141" i="11" s="1"/>
  <c r="K139" i="11"/>
  <c r="K147" i="11" s="1"/>
  <c r="I114" i="11"/>
  <c r="I119" i="11"/>
  <c r="K52" i="11"/>
  <c r="K53" i="11" s="1"/>
  <c r="D155" i="11"/>
  <c r="D159" i="11"/>
  <c r="D164" i="11" s="1"/>
  <c r="J123" i="11"/>
  <c r="H120" i="11"/>
  <c r="H125" i="11"/>
  <c r="L74" i="11"/>
  <c r="L90" i="11"/>
  <c r="L70" i="11"/>
  <c r="L78" i="11"/>
  <c r="L203" i="11"/>
  <c r="L45" i="11"/>
  <c r="L47" i="11"/>
  <c r="L86" i="11"/>
  <c r="L173" i="11"/>
  <c r="L66" i="11"/>
  <c r="L49" i="11"/>
  <c r="L102" i="11" s="1"/>
  <c r="L81" i="11"/>
  <c r="L100" i="11"/>
  <c r="L61" i="11"/>
  <c r="L196" i="11"/>
  <c r="L93" i="11"/>
  <c r="K174" i="11"/>
  <c r="K178" i="11" s="1"/>
  <c r="K122" i="11" s="1"/>
  <c r="K182" i="11"/>
  <c r="L41" i="11"/>
  <c r="M203" i="11"/>
  <c r="M86" i="11"/>
  <c r="M81" i="11"/>
  <c r="M173" i="11"/>
  <c r="M100" i="11"/>
  <c r="M49" i="11"/>
  <c r="M102" i="11" s="1"/>
  <c r="M66" i="11"/>
  <c r="M78" i="11"/>
  <c r="M90" i="11"/>
  <c r="M47" i="11"/>
  <c r="M45" i="11"/>
  <c r="M70" i="11"/>
  <c r="M61" i="11"/>
  <c r="M74" i="11"/>
  <c r="M93" i="11"/>
  <c r="M196" i="11"/>
  <c r="E152" i="11"/>
  <c r="E154" i="11"/>
  <c r="J135" i="11"/>
  <c r="G130" i="11"/>
  <c r="G126" i="11"/>
  <c r="G132" i="11"/>
  <c r="K50" i="10"/>
  <c r="K51" i="10" s="1"/>
  <c r="J186" i="10"/>
  <c r="K178" i="10"/>
  <c r="J181" i="10"/>
  <c r="M76" i="10"/>
  <c r="K214" i="10"/>
  <c r="K222" i="10" s="1"/>
  <c r="K210" i="10" s="1"/>
  <c r="K180" i="10"/>
  <c r="K198" i="10" s="1"/>
  <c r="L159" i="10"/>
  <c r="L147" i="10"/>
  <c r="L153" i="10"/>
  <c r="L135" i="10"/>
  <c r="L76" i="10"/>
  <c r="L163" i="10"/>
  <c r="L120" i="10"/>
  <c r="L47" i="10"/>
  <c r="L177" i="10" s="1"/>
  <c r="M115" i="10"/>
  <c r="M109" i="10"/>
  <c r="M93" i="10"/>
  <c r="M153" i="10"/>
  <c r="M125" i="10"/>
  <c r="L175" i="10"/>
  <c r="L214" i="10" s="1"/>
  <c r="L222" i="10" s="1"/>
  <c r="L71" i="10"/>
  <c r="M135" i="10"/>
  <c r="M41" i="10"/>
  <c r="M97" i="10"/>
  <c r="M88" i="10"/>
  <c r="M278" i="10"/>
  <c r="M64" i="10"/>
  <c r="L88" i="10"/>
  <c r="L109" i="10"/>
  <c r="L248" i="10"/>
  <c r="L249" i="10" s="1"/>
  <c r="L253" i="10" s="1"/>
  <c r="L197" i="10" s="1"/>
  <c r="L64" i="10"/>
  <c r="L125" i="10"/>
  <c r="M45" i="10"/>
  <c r="M175" i="10"/>
  <c r="M214" i="10" s="1"/>
  <c r="M222" i="10" s="1"/>
  <c r="M47" i="10"/>
  <c r="M177" i="10" s="1"/>
  <c r="M129" i="10"/>
  <c r="M147" i="10"/>
  <c r="M43" i="10"/>
  <c r="M71" i="10"/>
  <c r="L45" i="10"/>
  <c r="M120" i="10"/>
  <c r="M163" i="10"/>
  <c r="M248" i="10"/>
  <c r="M249" i="10" s="1"/>
  <c r="M253" i="10" s="1"/>
  <c r="M197" i="10" s="1"/>
  <c r="M159" i="10"/>
  <c r="M141" i="10"/>
  <c r="L43" i="10"/>
  <c r="L141" i="10"/>
  <c r="L115" i="10"/>
  <c r="L278" i="10"/>
  <c r="L129" i="10"/>
  <c r="L41" i="10"/>
  <c r="L105" i="10"/>
  <c r="L97" i="10"/>
  <c r="L93" i="10"/>
  <c r="M105" i="10"/>
  <c r="I235" i="10"/>
  <c r="I192" i="10"/>
  <c r="M291" i="10"/>
  <c r="M305" i="10" s="1"/>
  <c r="K287" i="10"/>
  <c r="K301" i="10" s="1"/>
  <c r="J284" i="10"/>
  <c r="J236" i="10" s="1"/>
  <c r="J295" i="10"/>
  <c r="J296" i="10" s="1"/>
  <c r="J271" i="10"/>
  <c r="J309" i="10"/>
  <c r="J167" i="10" s="1"/>
  <c r="L289" i="10"/>
  <c r="L303" i="10" s="1"/>
  <c r="F155" i="11" l="1"/>
  <c r="L103" i="11"/>
  <c r="M52" i="11"/>
  <c r="M103" i="11"/>
  <c r="L52" i="11"/>
  <c r="L53" i="11" s="1"/>
  <c r="K123" i="11"/>
  <c r="M174" i="11"/>
  <c r="M178" i="11" s="1"/>
  <c r="M122" i="11" s="1"/>
  <c r="M182" i="11"/>
  <c r="K135" i="11"/>
  <c r="H132" i="11"/>
  <c r="H126" i="11"/>
  <c r="H130" i="11"/>
  <c r="K109" i="11"/>
  <c r="K111" i="11"/>
  <c r="K106" i="11"/>
  <c r="K113" i="11"/>
  <c r="K117" i="11"/>
  <c r="M137" i="11"/>
  <c r="M145" i="11" s="1"/>
  <c r="M141" i="11" s="1"/>
  <c r="M105" i="11"/>
  <c r="M139" i="11"/>
  <c r="M147" i="11" s="1"/>
  <c r="L174" i="11"/>
  <c r="L178" i="11" s="1"/>
  <c r="L122" i="11" s="1"/>
  <c r="L182" i="11"/>
  <c r="G128" i="11"/>
  <c r="G151" i="11" s="1"/>
  <c r="L105" i="11"/>
  <c r="L139" i="11"/>
  <c r="L147" i="11" s="1"/>
  <c r="L137" i="11"/>
  <c r="L145" i="11" s="1"/>
  <c r="L141" i="11" s="1"/>
  <c r="I125" i="11"/>
  <c r="I120" i="11"/>
  <c r="J114" i="11"/>
  <c r="J119" i="11"/>
  <c r="E155" i="11"/>
  <c r="E159" i="11"/>
  <c r="E164" i="11" s="1"/>
  <c r="M50" i="10"/>
  <c r="K181" i="10"/>
  <c r="K186" i="10"/>
  <c r="L50" i="10"/>
  <c r="L51" i="10" s="1"/>
  <c r="M212" i="10"/>
  <c r="M220" i="10" s="1"/>
  <c r="M216" i="10" s="1"/>
  <c r="M210" i="10" s="1"/>
  <c r="M178" i="10"/>
  <c r="M180" i="10"/>
  <c r="M186" i="10" s="1"/>
  <c r="L178" i="10"/>
  <c r="L212" i="10"/>
  <c r="L220" i="10" s="1"/>
  <c r="L216" i="10" s="1"/>
  <c r="L210" i="10" s="1"/>
  <c r="L180" i="10"/>
  <c r="L181" i="10" s="1"/>
  <c r="L288" i="10"/>
  <c r="L302" i="10" s="1"/>
  <c r="K286" i="10"/>
  <c r="M290" i="10"/>
  <c r="M304" i="10" s="1"/>
  <c r="J191" i="10"/>
  <c r="J169" i="10"/>
  <c r="J168" i="10"/>
  <c r="K270" i="10" l="1"/>
  <c r="K300" i="10"/>
  <c r="K309" i="10" s="1"/>
  <c r="K167" i="10" s="1"/>
  <c r="L135" i="11"/>
  <c r="M53" i="11"/>
  <c r="H128" i="11"/>
  <c r="H151" i="11" s="1"/>
  <c r="H152" i="11" s="1"/>
  <c r="I132" i="11"/>
  <c r="I126" i="11"/>
  <c r="I130" i="11"/>
  <c r="M135" i="11"/>
  <c r="M123" i="11"/>
  <c r="M106" i="11"/>
  <c r="M111" i="11"/>
  <c r="M109" i="11"/>
  <c r="M113" i="11"/>
  <c r="M117" i="11"/>
  <c r="K114" i="11"/>
  <c r="K119" i="11"/>
  <c r="G152" i="11"/>
  <c r="G154" i="11"/>
  <c r="J125" i="11"/>
  <c r="J120" i="11"/>
  <c r="L106" i="11"/>
  <c r="L113" i="11"/>
  <c r="L109" i="11"/>
  <c r="L111" i="11"/>
  <c r="L117" i="11"/>
  <c r="L123" i="11"/>
  <c r="M51" i="10"/>
  <c r="M198" i="10"/>
  <c r="L198" i="10"/>
  <c r="L186" i="10"/>
  <c r="M181" i="10"/>
  <c r="K295" i="10"/>
  <c r="K296" i="10" s="1"/>
  <c r="K271" i="10"/>
  <c r="L287" i="10"/>
  <c r="L301" i="10" s="1"/>
  <c r="K284" i="10"/>
  <c r="K236" i="10" s="1"/>
  <c r="M289" i="10"/>
  <c r="M303" i="10" s="1"/>
  <c r="J235" i="10"/>
  <c r="J192" i="10"/>
  <c r="I128" i="11" l="1"/>
  <c r="I151" i="11" s="1"/>
  <c r="I152" i="11" s="1"/>
  <c r="H154" i="11"/>
  <c r="H159" i="11" s="1"/>
  <c r="H164" i="11" s="1"/>
  <c r="G159" i="11"/>
  <c r="G164" i="11" s="1"/>
  <c r="G155" i="11"/>
  <c r="K120" i="11"/>
  <c r="K125" i="11"/>
  <c r="L114" i="11"/>
  <c r="L119" i="11"/>
  <c r="M114" i="11"/>
  <c r="M119" i="11"/>
  <c r="J132" i="11"/>
  <c r="J130" i="11"/>
  <c r="J126" i="11"/>
  <c r="M288" i="10"/>
  <c r="M302" i="10" s="1"/>
  <c r="L286" i="10"/>
  <c r="K191" i="10"/>
  <c r="K169" i="10"/>
  <c r="K168" i="10"/>
  <c r="L270" i="10" l="1"/>
  <c r="L300" i="10"/>
  <c r="J128" i="11"/>
  <c r="J151" i="11" s="1"/>
  <c r="J152" i="11" s="1"/>
  <c r="I154" i="11"/>
  <c r="I155" i="11" s="1"/>
  <c r="H155" i="11"/>
  <c r="K130" i="11"/>
  <c r="K132" i="11"/>
  <c r="K126" i="11"/>
  <c r="M125" i="11"/>
  <c r="M120" i="11"/>
  <c r="L125" i="11"/>
  <c r="L120" i="11"/>
  <c r="K235" i="10"/>
  <c r="K192" i="10"/>
  <c r="L295" i="10"/>
  <c r="L296" i="10" s="1"/>
  <c r="L271" i="10"/>
  <c r="M287" i="10"/>
  <c r="M301" i="10" s="1"/>
  <c r="L284" i="10"/>
  <c r="L236" i="10" s="1"/>
  <c r="L309" i="10"/>
  <c r="L167" i="10" s="1"/>
  <c r="J154" i="11" l="1"/>
  <c r="J155" i="11" s="1"/>
  <c r="I159" i="11"/>
  <c r="I164" i="11" s="1"/>
  <c r="M132" i="11"/>
  <c r="M126" i="11"/>
  <c r="M130" i="11"/>
  <c r="K128" i="11"/>
  <c r="K151" i="11" s="1"/>
  <c r="L130" i="11"/>
  <c r="L132" i="11"/>
  <c r="L126" i="11"/>
  <c r="L191" i="10"/>
  <c r="L169" i="10"/>
  <c r="L168" i="10"/>
  <c r="M286" i="10"/>
  <c r="M237" i="10" l="1"/>
  <c r="M300" i="10"/>
  <c r="J159" i="11"/>
  <c r="J164" i="11" s="1"/>
  <c r="M128" i="11"/>
  <c r="M151" i="11" s="1"/>
  <c r="M152" i="11" s="1"/>
  <c r="K152" i="11"/>
  <c r="K154" i="11"/>
  <c r="L128" i="11"/>
  <c r="L151" i="11" s="1"/>
  <c r="M270" i="10"/>
  <c r="M271" i="10" s="1"/>
  <c r="L235" i="10"/>
  <c r="L192" i="10"/>
  <c r="M295" i="10"/>
  <c r="M296" i="10" s="1"/>
  <c r="M309" i="10"/>
  <c r="M167" i="10" s="1"/>
  <c r="M284" i="10"/>
  <c r="M236" i="10" s="1"/>
  <c r="M154" i="11" l="1"/>
  <c r="M159" i="11" s="1"/>
  <c r="M164" i="11" s="1"/>
  <c r="K155" i="11"/>
  <c r="K159" i="11"/>
  <c r="K164" i="11" s="1"/>
  <c r="L152" i="11"/>
  <c r="L154" i="11"/>
  <c r="M168" i="10"/>
  <c r="M169" i="10"/>
  <c r="M191" i="10"/>
  <c r="M155" i="11" l="1"/>
  <c r="L155" i="11"/>
  <c r="L159" i="11"/>
  <c r="L164" i="11" s="1"/>
  <c r="C166" i="11" s="1"/>
  <c r="G4" i="11" s="1"/>
  <c r="M235" i="10"/>
  <c r="M192" i="10"/>
  <c r="D83" i="10" l="1"/>
  <c r="D81" i="10"/>
  <c r="D58" i="10"/>
  <c r="D59" i="10" l="1"/>
  <c r="D184" i="10" l="1"/>
  <c r="D250" i="10"/>
  <c r="D259" i="10" s="1"/>
  <c r="D256" i="10" s="1"/>
  <c r="D194" i="10" l="1"/>
  <c r="D200" i="10" s="1"/>
  <c r="D205" i="10" s="1"/>
  <c r="D189" i="10"/>
  <c r="D264" i="10"/>
  <c r="D257" i="10"/>
  <c r="D195" i="10" l="1"/>
  <c r="D207" i="10" l="1"/>
  <c r="D203" i="10" s="1"/>
  <c r="D201" i="10"/>
  <c r="D226" i="10" l="1"/>
  <c r="D227" i="10" s="1"/>
  <c r="D229" i="10" l="1"/>
  <c r="D234" i="10" s="1"/>
  <c r="D239" i="10" s="1"/>
  <c r="E83" i="10"/>
  <c r="E82" i="10"/>
  <c r="E81" i="10"/>
  <c r="E57" i="10"/>
  <c r="E58" i="10" s="1"/>
  <c r="D230" i="10" l="1"/>
  <c r="E59" i="10"/>
  <c r="E183" i="10"/>
  <c r="E188" i="10" l="1"/>
  <c r="E184" i="10"/>
  <c r="E250" i="10"/>
  <c r="E259" i="10" s="1"/>
  <c r="E256" i="10" s="1"/>
  <c r="E257" i="10" l="1"/>
  <c r="E264" i="10"/>
  <c r="E265" i="10" s="1"/>
  <c r="E238" i="10" s="1"/>
  <c r="E194" i="10"/>
  <c r="E189" i="10"/>
  <c r="E195" i="10" l="1"/>
  <c r="E200" i="10"/>
  <c r="E207" i="10" l="1"/>
  <c r="E205" i="10"/>
  <c r="E201" i="10"/>
  <c r="E203" i="10" l="1"/>
  <c r="E226" i="10" s="1"/>
  <c r="E227" i="10" s="1"/>
  <c r="E229" i="10" l="1"/>
  <c r="E234" i="10" s="1"/>
  <c r="E239" i="10" s="1"/>
  <c r="G82" i="10"/>
  <c r="G83" i="10"/>
  <c r="H82" i="10"/>
  <c r="H83" i="10"/>
  <c r="L82" i="10"/>
  <c r="L83" i="10"/>
  <c r="K82" i="10"/>
  <c r="K83" i="10"/>
  <c r="M82" i="10"/>
  <c r="M83" i="10"/>
  <c r="J82" i="10"/>
  <c r="J83" i="10"/>
  <c r="M81" i="10"/>
  <c r="M57" i="10"/>
  <c r="M59" i="10" s="1"/>
  <c r="I82" i="10"/>
  <c r="I83" i="10"/>
  <c r="F82" i="10"/>
  <c r="F83" i="10"/>
  <c r="L81" i="10"/>
  <c r="L57" i="10"/>
  <c r="L183" i="10" s="1"/>
  <c r="K81" i="10"/>
  <c r="K57" i="10"/>
  <c r="K183" i="10" s="1"/>
  <c r="F81" i="10"/>
  <c r="F57" i="10"/>
  <c r="F59" i="10" s="1"/>
  <c r="I81" i="10"/>
  <c r="I57" i="10"/>
  <c r="I58" i="10" s="1"/>
  <c r="G81" i="10"/>
  <c r="G57" i="10"/>
  <c r="G59" i="10" s="1"/>
  <c r="J81" i="10"/>
  <c r="J57" i="10"/>
  <c r="J58" i="10" s="1"/>
  <c r="H81" i="10"/>
  <c r="H57" i="10"/>
  <c r="H59" i="10" s="1"/>
  <c r="I183" i="10" l="1"/>
  <c r="I184" i="10" s="1"/>
  <c r="M183" i="10"/>
  <c r="M250" i="10" s="1"/>
  <c r="M259" i="10" s="1"/>
  <c r="M256" i="10" s="1"/>
  <c r="M257" i="10" s="1"/>
  <c r="I59" i="10"/>
  <c r="J59" i="10"/>
  <c r="E230" i="10"/>
  <c r="L59" i="10"/>
  <c r="F183" i="10"/>
  <c r="F188" i="10" s="1"/>
  <c r="G183" i="10"/>
  <c r="G184" i="10" s="1"/>
  <c r="K250" i="10"/>
  <c r="K259" i="10" s="1"/>
  <c r="K256" i="10" s="1"/>
  <c r="K188" i="10"/>
  <c r="K184" i="10"/>
  <c r="L250" i="10"/>
  <c r="L259" i="10" s="1"/>
  <c r="L256" i="10" s="1"/>
  <c r="L184" i="10"/>
  <c r="L188" i="10"/>
  <c r="K59" i="10"/>
  <c r="H183" i="10"/>
  <c r="J183" i="10"/>
  <c r="H58" i="10"/>
  <c r="F58" i="10"/>
  <c r="K58" i="10"/>
  <c r="L58" i="10"/>
  <c r="M58" i="10"/>
  <c r="G58" i="10"/>
  <c r="F189" i="10" l="1"/>
  <c r="F194" i="10"/>
  <c r="F200" i="10" s="1"/>
  <c r="I250" i="10"/>
  <c r="I259" i="10" s="1"/>
  <c r="I256" i="10" s="1"/>
  <c r="I264" i="10" s="1"/>
  <c r="I188" i="10"/>
  <c r="I189" i="10" s="1"/>
  <c r="F250" i="10"/>
  <c r="F259" i="10" s="1"/>
  <c r="F256" i="10" s="1"/>
  <c r="F264" i="10" s="1"/>
  <c r="F265" i="10" s="1"/>
  <c r="F238" i="10" s="1"/>
  <c r="F184" i="10"/>
  <c r="M184" i="10"/>
  <c r="M188" i="10"/>
  <c r="M264" i="10"/>
  <c r="G250" i="10"/>
  <c r="G259" i="10" s="1"/>
  <c r="G256" i="10" s="1"/>
  <c r="G188" i="10"/>
  <c r="J188" i="10"/>
  <c r="J184" i="10"/>
  <c r="J250" i="10"/>
  <c r="J259" i="10" s="1"/>
  <c r="J256" i="10" s="1"/>
  <c r="H184" i="10"/>
  <c r="H188" i="10"/>
  <c r="H250" i="10"/>
  <c r="H259" i="10" s="1"/>
  <c r="H256" i="10" s="1"/>
  <c r="K189" i="10"/>
  <c r="K194" i="10"/>
  <c r="K257" i="10"/>
  <c r="K264" i="10"/>
  <c r="L257" i="10"/>
  <c r="L264" i="10"/>
  <c r="L194" i="10"/>
  <c r="L189" i="10"/>
  <c r="I194" i="10" l="1"/>
  <c r="I200" i="10" s="1"/>
  <c r="I257" i="10"/>
  <c r="F257" i="10"/>
  <c r="M265" i="10"/>
  <c r="M238" i="10" s="1"/>
  <c r="F195" i="10"/>
  <c r="M189" i="10"/>
  <c r="M194" i="10"/>
  <c r="G189" i="10"/>
  <c r="G194" i="10"/>
  <c r="G264" i="10"/>
  <c r="G265" i="10" s="1"/>
  <c r="G238" i="10" s="1"/>
  <c r="G257" i="10"/>
  <c r="L200" i="10"/>
  <c r="L195" i="10"/>
  <c r="J257" i="10"/>
  <c r="J264" i="10"/>
  <c r="J265" i="10" s="1"/>
  <c r="J238" i="10" s="1"/>
  <c r="H194" i="10"/>
  <c r="H189" i="10"/>
  <c r="J194" i="10"/>
  <c r="J189" i="10"/>
  <c r="F205" i="10"/>
  <c r="F201" i="10"/>
  <c r="F207" i="10"/>
  <c r="K195" i="10"/>
  <c r="K200" i="10"/>
  <c r="H257" i="10"/>
  <c r="H264" i="10"/>
  <c r="L265" i="10"/>
  <c r="L238" i="10" s="1"/>
  <c r="I195" i="10" l="1"/>
  <c r="M195" i="10"/>
  <c r="M200" i="10"/>
  <c r="H265" i="10"/>
  <c r="H238" i="10" s="1"/>
  <c r="G195" i="10"/>
  <c r="G200" i="10"/>
  <c r="I265" i="10"/>
  <c r="I238" i="10" s="1"/>
  <c r="K207" i="10"/>
  <c r="K205" i="10"/>
  <c r="K201" i="10"/>
  <c r="L201" i="10"/>
  <c r="L205" i="10"/>
  <c r="L207" i="10"/>
  <c r="F203" i="10"/>
  <c r="F226" i="10" s="1"/>
  <c r="F229" i="10" s="1"/>
  <c r="I201" i="10"/>
  <c r="I207" i="10"/>
  <c r="I205" i="10"/>
  <c r="H200" i="10"/>
  <c r="H195" i="10"/>
  <c r="J200" i="10"/>
  <c r="J195" i="10"/>
  <c r="K265" i="10"/>
  <c r="K238" i="10" s="1"/>
  <c r="M201" i="10" l="1"/>
  <c r="M207" i="10"/>
  <c r="M205" i="10"/>
  <c r="G205" i="10"/>
  <c r="G207" i="10"/>
  <c r="G201" i="10"/>
  <c r="I203" i="10"/>
  <c r="I226" i="10" s="1"/>
  <c r="H205" i="10"/>
  <c r="H201" i="10"/>
  <c r="H207" i="10"/>
  <c r="L203" i="10"/>
  <c r="L226" i="10" s="1"/>
  <c r="F227" i="10"/>
  <c r="J205" i="10"/>
  <c r="J201" i="10"/>
  <c r="J207" i="10"/>
  <c r="K203" i="10"/>
  <c r="K226" i="10" s="1"/>
  <c r="M203" i="10" l="1"/>
  <c r="M226" i="10" s="1"/>
  <c r="G203" i="10"/>
  <c r="G226" i="10" s="1"/>
  <c r="F230" i="10"/>
  <c r="F234" i="10"/>
  <c r="F239" i="10" s="1"/>
  <c r="L227" i="10"/>
  <c r="L229" i="10"/>
  <c r="J203" i="10"/>
  <c r="J226" i="10" s="1"/>
  <c r="H203" i="10"/>
  <c r="H226" i="10" s="1"/>
  <c r="K227" i="10"/>
  <c r="K229" i="10"/>
  <c r="I227" i="10"/>
  <c r="I229" i="10"/>
  <c r="M227" i="10" l="1"/>
  <c r="M229" i="10"/>
  <c r="G227" i="10"/>
  <c r="G229" i="10"/>
  <c r="J227" i="10"/>
  <c r="J229" i="10"/>
  <c r="K234" i="10"/>
  <c r="K239" i="10" s="1"/>
  <c r="K230" i="10"/>
  <c r="L234" i="10"/>
  <c r="L239" i="10" s="1"/>
  <c r="L230" i="10"/>
  <c r="H227" i="10"/>
  <c r="H229" i="10"/>
  <c r="I230" i="10"/>
  <c r="I234" i="10"/>
  <c r="I239" i="10" s="1"/>
  <c r="M234" i="10" l="1"/>
  <c r="M239" i="10" s="1"/>
  <c r="M230" i="10"/>
  <c r="G234" i="10"/>
  <c r="G239" i="10" s="1"/>
  <c r="G230" i="10"/>
  <c r="H234" i="10"/>
  <c r="H239" i="10" s="1"/>
  <c r="H230" i="10"/>
  <c r="J234" i="10"/>
  <c r="J239" i="10" s="1"/>
  <c r="J230" i="10"/>
  <c r="N239" i="10" l="1"/>
  <c r="C241" i="10"/>
  <c r="F4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Rodrigo Oliveira</author>
  </authors>
  <commentList>
    <comment ref="D4" authorId="0" shapeId="0" xr:uid="{D46EBDB3-238D-489C-B183-C7542EE3C4B0}">
      <text>
        <r>
          <rPr>
            <b/>
            <sz val="9"/>
            <color indexed="81"/>
            <rFont val="Segoe UI"/>
            <family val="2"/>
          </rPr>
          <t>Rodrigo Oliveira:</t>
        </r>
        <r>
          <rPr>
            <sz val="9"/>
            <color indexed="81"/>
            <rFont val="Segoe UI"/>
            <family val="2"/>
          </rPr>
          <t xml:space="preserve">
Confirmar</t>
        </r>
      </text>
    </comment>
    <comment ref="D19" authorId="0" shapeId="0" xr:uid="{B68FCFC5-B0BE-4267-BEA5-FDEE1D53DD8D}">
      <text>
        <r>
          <rPr>
            <b/>
            <sz val="9"/>
            <color indexed="81"/>
            <rFont val="Segoe UI"/>
            <family val="2"/>
          </rPr>
          <t>Rodrigo Oliveira:</t>
        </r>
        <r>
          <rPr>
            <sz val="9"/>
            <color indexed="81"/>
            <rFont val="Segoe UI"/>
            <family val="2"/>
          </rPr>
          <t xml:space="preserve">
Confirmar</t>
        </r>
      </text>
    </comment>
    <comment ref="D34" authorId="0" shapeId="0" xr:uid="{D08D4DF5-C132-4AE2-97B5-F5388E706492}">
      <text>
        <r>
          <rPr>
            <b/>
            <sz val="9"/>
            <color indexed="81"/>
            <rFont val="Segoe UI"/>
            <family val="2"/>
          </rPr>
          <t>Rodrigo Oliveira:</t>
        </r>
        <r>
          <rPr>
            <sz val="9"/>
            <color indexed="81"/>
            <rFont val="Segoe UI"/>
            <family val="2"/>
          </rPr>
          <t xml:space="preserve">
Confirmar (Fonte: São Carlos  2021)</t>
        </r>
      </text>
    </comment>
  </commentList>
</comments>
</file>

<file path=xl/sharedStrings.xml><?xml version="1.0" encoding="utf-8"?>
<sst xmlns="http://schemas.openxmlformats.org/spreadsheetml/2006/main" count="1073" uniqueCount="453">
  <si>
    <t>DADOS DE ENTRADA</t>
  </si>
  <si>
    <t>1. COMBUSTÍVEL</t>
  </si>
  <si>
    <t>1.1</t>
  </si>
  <si>
    <t>CON</t>
  </si>
  <si>
    <t>l/Km</t>
  </si>
  <si>
    <t>CONSUMO DE COMBUSTÍVEL</t>
  </si>
  <si>
    <t>1.2</t>
  </si>
  <si>
    <t>PCO</t>
  </si>
  <si>
    <t>R$/l</t>
  </si>
  <si>
    <t>PREÇO DO COMBUSTÍVEL</t>
  </si>
  <si>
    <t>1.3</t>
  </si>
  <si>
    <t>QME</t>
  </si>
  <si>
    <t>Km/mês</t>
  </si>
  <si>
    <t>QUILOMETRAGEM MENSAL PERCORRIDA PELA FROTA</t>
  </si>
  <si>
    <t>2. LUBRIFICANTES</t>
  </si>
  <si>
    <t>2.1</t>
  </si>
  <si>
    <t>FLU</t>
  </si>
  <si>
    <t>FATOR LUBRIFICANTES</t>
  </si>
  <si>
    <t>3. RODAGEM</t>
  </si>
  <si>
    <t>3.1</t>
  </si>
  <si>
    <t>PPN</t>
  </si>
  <si>
    <t>R$/pneu</t>
  </si>
  <si>
    <t>PREÇO DO PNEU</t>
  </si>
  <si>
    <t>3.2</t>
  </si>
  <si>
    <t>PRE</t>
  </si>
  <si>
    <t>R$/reforma</t>
  </si>
  <si>
    <t>PREÇO DA REFORMA</t>
  </si>
  <si>
    <t>3.3</t>
  </si>
  <si>
    <t>NRE</t>
  </si>
  <si>
    <t>reformas/pneu</t>
  </si>
  <si>
    <t>NÚMERO DE REFORMAS</t>
  </si>
  <si>
    <t>3.4</t>
  </si>
  <si>
    <t>NPN</t>
  </si>
  <si>
    <t>pneus/ônibus</t>
  </si>
  <si>
    <t>NÚMERO DE PNEUS</t>
  </si>
  <si>
    <t>3.5</t>
  </si>
  <si>
    <t>DPN</t>
  </si>
  <si>
    <t>Km/pneu</t>
  </si>
  <si>
    <t>DURAÇÃO TOTAL DE PNEUS</t>
  </si>
  <si>
    <t>4. PEÇAS E ACESSÓRIOS</t>
  </si>
  <si>
    <t>4.1</t>
  </si>
  <si>
    <t>FPA</t>
  </si>
  <si>
    <t>FATOR PEÇAS E ACESSÓRIOS</t>
  </si>
  <si>
    <t>4.2</t>
  </si>
  <si>
    <t>VON</t>
  </si>
  <si>
    <t>R$/ônibus</t>
  </si>
  <si>
    <t>VALOR DO ÔNIBUS NOVO</t>
  </si>
  <si>
    <t>5. CAPITAL</t>
  </si>
  <si>
    <t>5.1</t>
  </si>
  <si>
    <t>5.2</t>
  </si>
  <si>
    <t>IO</t>
  </si>
  <si>
    <t>anos</t>
  </si>
  <si>
    <t>IDADE DO ÔNIBUS</t>
  </si>
  <si>
    <t>5.3</t>
  </si>
  <si>
    <t>TRE</t>
  </si>
  <si>
    <t>% ao ano</t>
  </si>
  <si>
    <t>TAXA DE REMUNERAÇÃO</t>
  </si>
  <si>
    <t>5.4</t>
  </si>
  <si>
    <t>NOF</t>
  </si>
  <si>
    <t>unid</t>
  </si>
  <si>
    <t>NÚMERO DE ÔNIBUS NA FROTA</t>
  </si>
  <si>
    <t>5.5</t>
  </si>
  <si>
    <t>VONb</t>
  </si>
  <si>
    <t>VALOR DO ÔNIBUS NOVO BÁSICO</t>
  </si>
  <si>
    <t>6. PESSOAL</t>
  </si>
  <si>
    <t>6.1</t>
  </si>
  <si>
    <t>SMO</t>
  </si>
  <si>
    <t>R$/mês</t>
  </si>
  <si>
    <t>SALÁRIO MENSAL DOS MOTORISTAS</t>
  </si>
  <si>
    <t>6.2</t>
  </si>
  <si>
    <t>IMO</t>
  </si>
  <si>
    <t>motoristas/ônibus</t>
  </si>
  <si>
    <t>ÍNDICE DE MOTORISTAS POR ÔNIBUS EM OPERAÇÃO NO PICO</t>
  </si>
  <si>
    <t>6.3</t>
  </si>
  <si>
    <t>SCO</t>
  </si>
  <si>
    <t>SALÁRIO MENSAL DOS COBRADORES</t>
  </si>
  <si>
    <t>6.4</t>
  </si>
  <si>
    <t>ICO</t>
  </si>
  <si>
    <t>cobradores/ônibus</t>
  </si>
  <si>
    <t>ÍNDICE DE COBRADORES POR ÔNIBUS EM OPERAÇÃO  NO PICO</t>
  </si>
  <si>
    <t>6.5</t>
  </si>
  <si>
    <t>SFD</t>
  </si>
  <si>
    <t>SALÁRIO MENSAL DOS FISCAIS/DESPACHANTES</t>
  </si>
  <si>
    <t>6.6</t>
  </si>
  <si>
    <t>IFD</t>
  </si>
  <si>
    <t>fiscais/ônibus</t>
  </si>
  <si>
    <t>ÍNDICE DE FISCAIS/DESPACHANTES POR ÔNIBUS EM OPERAÇÃO  NO PICO</t>
  </si>
  <si>
    <t>6.7</t>
  </si>
  <si>
    <t>ESO</t>
  </si>
  <si>
    <t>%</t>
  </si>
  <si>
    <t>ENCARGOS SOCIAIS</t>
  </si>
  <si>
    <t>6.8</t>
  </si>
  <si>
    <t>FMA</t>
  </si>
  <si>
    <t>FATOR PESSOAL DE MANUTENÇÃO</t>
  </si>
  <si>
    <t>6.9</t>
  </si>
  <si>
    <t>FAD</t>
  </si>
  <si>
    <t>FATOR PESSOAL DE ADMINISTRAÇÃO</t>
  </si>
  <si>
    <t>6.11</t>
  </si>
  <si>
    <t>NOP</t>
  </si>
  <si>
    <t>NÚMERO DE ÔNIBUS EM OPERAÇÃO NO PICO</t>
  </si>
  <si>
    <t>BEN</t>
  </si>
  <si>
    <t>VALOR TOTAL MENSAL DOS BENEFÍCIOS</t>
  </si>
  <si>
    <t>7. ADMINISTRAÇÃO</t>
  </si>
  <si>
    <t>7.1</t>
  </si>
  <si>
    <t>FDA</t>
  </si>
  <si>
    <t>FATOR DESPESAS ADMINISTRATIVAS</t>
  </si>
  <si>
    <t>8.1</t>
  </si>
  <si>
    <t>TTR</t>
  </si>
  <si>
    <t>TAXA DE TRIBUTOS</t>
  </si>
  <si>
    <t>9.1</t>
  </si>
  <si>
    <t>VSM</t>
  </si>
  <si>
    <t>VALOR DO SUBSÍDIO MENSAL</t>
  </si>
  <si>
    <t>10.1</t>
  </si>
  <si>
    <t>PMT</t>
  </si>
  <si>
    <t>passageiros</t>
  </si>
  <si>
    <t>NÚMERO MENSAL TOTAL DE PASSAGEIROS</t>
  </si>
  <si>
    <t>PPI</t>
  </si>
  <si>
    <t>% DE PASSAGEIROS QUE PAGAM A TARIFA INTEGRAL</t>
  </si>
  <si>
    <t>PPA</t>
  </si>
  <si>
    <t>PPB</t>
  </si>
  <si>
    <t>PPC</t>
  </si>
  <si>
    <t>PPD</t>
  </si>
  <si>
    <t>% DA TARIFA INTEGRAL</t>
  </si>
  <si>
    <t>A</t>
  </si>
  <si>
    <t xml:space="preserve"> A% DA TARIFA INTEGRAL</t>
  </si>
  <si>
    <t>B</t>
  </si>
  <si>
    <t xml:space="preserve"> B% DA TARIFA INTEGRAL</t>
  </si>
  <si>
    <t>C</t>
  </si>
  <si>
    <t xml:space="preserve"> C% DA TARIFA INTEGRAL</t>
  </si>
  <si>
    <t>D</t>
  </si>
  <si>
    <t xml:space="preserve"> D% DA TARIFA INTEGRAL</t>
  </si>
  <si>
    <t>CUSTOS VARIÁVEIS</t>
  </si>
  <si>
    <t>% em relação ao total</t>
  </si>
  <si>
    <t>COM</t>
  </si>
  <si>
    <t>CUSTO MENSAL DE COMBUSTÍVEL</t>
  </si>
  <si>
    <t>LUB</t>
  </si>
  <si>
    <t>CUSTO MENSAL DE LUBRIFICANTES</t>
  </si>
  <si>
    <t>ROD</t>
  </si>
  <si>
    <t>CUSTO MENSAL DE RODAGEM</t>
  </si>
  <si>
    <t>PEA</t>
  </si>
  <si>
    <t>CUSTO MENSAL DE PEÇAS E ACESSÓRIOS</t>
  </si>
  <si>
    <t>CUSTOS FIXOS</t>
  </si>
  <si>
    <t>CAP</t>
  </si>
  <si>
    <t>CUSTO MENSAL DE CAPITAL</t>
  </si>
  <si>
    <t>PES</t>
  </si>
  <si>
    <t>CUSTO MENSAL DE PESSOAL</t>
  </si>
  <si>
    <t>ADM</t>
  </si>
  <si>
    <t>CUSTO MENSAL DE DESPESAS ADMINISTRATIVAS</t>
  </si>
  <si>
    <t>TRI</t>
  </si>
  <si>
    <t>CUSTO MENSAL DE TRIBUTOS</t>
  </si>
  <si>
    <t>CUSTOS</t>
  </si>
  <si>
    <t>CME</t>
  </si>
  <si>
    <t>CUSTO MENSAL TOTAL</t>
  </si>
  <si>
    <t>CPQ</t>
  </si>
  <si>
    <t>R$/km</t>
  </si>
  <si>
    <t>CUSTO POR QUILÔMETRO</t>
  </si>
  <si>
    <t>CMP</t>
  </si>
  <si>
    <t>CUSTO MENSAL PARA OS PASSAGEIROS</t>
  </si>
  <si>
    <t>5.1.1</t>
  </si>
  <si>
    <t>VUT</t>
  </si>
  <si>
    <t>5.1.2</t>
  </si>
  <si>
    <t>VIDA ÚTIL DO ÔNIBUS</t>
  </si>
  <si>
    <t>VALOR RESIDUAL DO ÔNIBUS (FIM DA VIDA ÚTIL)</t>
  </si>
  <si>
    <t>5.2.1</t>
  </si>
  <si>
    <t>VRU</t>
  </si>
  <si>
    <t>5.2.2</t>
  </si>
  <si>
    <t>CAP_1</t>
  </si>
  <si>
    <t>CAP_2</t>
  </si>
  <si>
    <t>TARIFA</t>
  </si>
  <si>
    <t>PME</t>
  </si>
  <si>
    <t>IPKt</t>
  </si>
  <si>
    <t>IPKe</t>
  </si>
  <si>
    <t>TARIFA PÚBLICA</t>
  </si>
  <si>
    <t>TARIFA TÉCNICA</t>
  </si>
  <si>
    <t>SUBSÍDIO UNITÁRIO</t>
  </si>
  <si>
    <t>SUBSÍDIO</t>
  </si>
  <si>
    <t>NÚMERO MENSAL DE PASSAGEIROS EQUIVALENTES</t>
  </si>
  <si>
    <t>pass/km</t>
  </si>
  <si>
    <t>ÍNDICE DE PASSAGEIROS POR QUILÔMETRO TOTAL</t>
  </si>
  <si>
    <t>ÍNDICE DE PASSAGEIROS POR QUILÔMETRO EQUIVALENTE</t>
  </si>
  <si>
    <t>R$/pass</t>
  </si>
  <si>
    <t>Micro-ônibus</t>
  </si>
  <si>
    <t>Miniônibus</t>
  </si>
  <si>
    <t>Padron</t>
  </si>
  <si>
    <t>Articulado</t>
  </si>
  <si>
    <t>Biarticulado</t>
  </si>
  <si>
    <t>VRE (%)</t>
  </si>
  <si>
    <t>VRE ($)</t>
  </si>
  <si>
    <t>VOU (%)</t>
  </si>
  <si>
    <t>VOU ($)</t>
  </si>
  <si>
    <t>CAP_TDO</t>
  </si>
  <si>
    <t>COM_TPO</t>
  </si>
  <si>
    <t>ROD_TPO</t>
  </si>
  <si>
    <t>PEA_TPO</t>
  </si>
  <si>
    <t>Dia útil</t>
  </si>
  <si>
    <t>Sábado</t>
  </si>
  <si>
    <t>Domingo</t>
  </si>
  <si>
    <t>soma dos percentuais</t>
  </si>
  <si>
    <t>01:00-02:00</t>
  </si>
  <si>
    <t>jornada dos motoristas e cobradores</t>
  </si>
  <si>
    <t>02:00-03:00</t>
  </si>
  <si>
    <t>Coeficiente horas normais</t>
  </si>
  <si>
    <t>03:00-04:00</t>
  </si>
  <si>
    <t>Hora extra</t>
  </si>
  <si>
    <t>04:00-05:00</t>
  </si>
  <si>
    <t>Horas normais</t>
  </si>
  <si>
    <t>05:00-06:00</t>
  </si>
  <si>
    <t>Coeficiente utilização</t>
  </si>
  <si>
    <t>06:00-07:00</t>
  </si>
  <si>
    <t>Percentual de pessoal reserva</t>
  </si>
  <si>
    <t>07:00-08:00</t>
  </si>
  <si>
    <t>Pessoal reserva</t>
  </si>
  <si>
    <t>08:00-09:00</t>
  </si>
  <si>
    <t>Fator de utilização</t>
  </si>
  <si>
    <t>09:00-10:00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</si>
  <si>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</si>
  <si>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</si>
  <si>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</si>
  <si>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</si>
  <si>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</si>
  <si>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</si>
  <si>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</si>
  <si>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</si>
  <si>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</si>
  <si>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</si>
  <si>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</si>
  <si>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</si>
  <si>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</si>
  <si>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23:00-00:00</t>
  </si>
  <si>
    <t>Útil</t>
  </si>
  <si>
    <t>MAIOR</t>
  </si>
  <si>
    <t>Despesas Gerais</t>
  </si>
  <si>
    <t>Coeficiente de despesas gerais</t>
  </si>
  <si>
    <t>Custo</t>
  </si>
  <si>
    <t>CDG x VONb</t>
  </si>
  <si>
    <t>7.2</t>
  </si>
  <si>
    <t>Seguro de Responsabilidade Civil</t>
  </si>
  <si>
    <t>Despesa anual (frota total)</t>
  </si>
  <si>
    <t>7.1.1</t>
  </si>
  <si>
    <t>7.1.2</t>
  </si>
  <si>
    <t>7.2.1</t>
  </si>
  <si>
    <t>Despesa anual ÷ NOF ÷ 12</t>
  </si>
  <si>
    <t>7.2.2</t>
  </si>
  <si>
    <t>7.3</t>
  </si>
  <si>
    <t>Seguro obrigatório</t>
  </si>
  <si>
    <t>7.3.1</t>
  </si>
  <si>
    <t>Despesa anual (por veículo)</t>
  </si>
  <si>
    <t>7.3.2</t>
  </si>
  <si>
    <t>Despesa anual ÷ 12</t>
  </si>
  <si>
    <t>7.4</t>
  </si>
  <si>
    <t>IPVA</t>
  </si>
  <si>
    <t>7.4.1</t>
  </si>
  <si>
    <t>7.4.2</t>
  </si>
  <si>
    <t>7.5</t>
  </si>
  <si>
    <t>Custo / veic / mês</t>
  </si>
  <si>
    <t>Despesa total mensal</t>
  </si>
  <si>
    <t>Despesa total mensal ÷ NOF</t>
  </si>
  <si>
    <t>7.6</t>
  </si>
  <si>
    <t>Custos / veic / mês x NOF</t>
  </si>
  <si>
    <t>Total (R$ por mês)</t>
  </si>
  <si>
    <t>7.7</t>
  </si>
  <si>
    <t>geipot</t>
  </si>
  <si>
    <t>8. REMUNERAÇÃO PELO RISCO</t>
  </si>
  <si>
    <t>9. TRIBUTOS</t>
  </si>
  <si>
    <t>10. SUBSÍDIO</t>
  </si>
  <si>
    <t>11. PASSAGEIROS</t>
  </si>
  <si>
    <t>11.2</t>
  </si>
  <si>
    <t>11.3</t>
  </si>
  <si>
    <t>11.4</t>
  </si>
  <si>
    <t>11.5</t>
  </si>
  <si>
    <t>11.6</t>
  </si>
  <si>
    <t>11.1</t>
  </si>
  <si>
    <t>11.7</t>
  </si>
  <si>
    <t>11.8</t>
  </si>
  <si>
    <t>11.9</t>
  </si>
  <si>
    <t>11.10</t>
  </si>
  <si>
    <r>
      <t xml:space="preserve">Coeficiente </t>
    </r>
    <r>
      <rPr>
        <sz val="11"/>
        <color theme="1"/>
        <rFont val="Calibri"/>
        <family val="2"/>
      </rPr>
      <t>γ</t>
    </r>
  </si>
  <si>
    <t>Nível de Segurança</t>
  </si>
  <si>
    <t>nível de segurança</t>
  </si>
  <si>
    <t>risco</t>
  </si>
  <si>
    <t>gamma</t>
  </si>
  <si>
    <t>Baixo</t>
  </si>
  <si>
    <t>Médio</t>
  </si>
  <si>
    <t>Alto</t>
  </si>
  <si>
    <t>id</t>
  </si>
  <si>
    <t>8.2</t>
  </si>
  <si>
    <t>Risco</t>
  </si>
  <si>
    <t>8.3</t>
  </si>
  <si>
    <t>ANTP</t>
  </si>
  <si>
    <t>8. RPS</t>
  </si>
  <si>
    <t>RPS</t>
  </si>
  <si>
    <t>Midionibus</t>
  </si>
  <si>
    <t>Básico</t>
  </si>
  <si>
    <t>Midiônibus/Basico</t>
  </si>
  <si>
    <t>7.8</t>
  </si>
  <si>
    <t>Locação de Garagem</t>
  </si>
  <si>
    <t>Estudo tarifário</t>
  </si>
  <si>
    <t>Rec à vista</t>
  </si>
  <si>
    <t>Tarifa Únc.</t>
  </si>
  <si>
    <t>TIR</t>
  </si>
  <si>
    <t>Premissas macro</t>
  </si>
  <si>
    <t>IPCA</t>
  </si>
  <si>
    <t>Selic</t>
  </si>
  <si>
    <t>Passageiros e tarifa média</t>
  </si>
  <si>
    <t>Nº de passageiros equivalentes</t>
  </si>
  <si>
    <t>Crescimento</t>
  </si>
  <si>
    <t>Tarifa Técnica Base</t>
  </si>
  <si>
    <t>-</t>
  </si>
  <si>
    <t>Premissas operacionais</t>
  </si>
  <si>
    <t>Valor médio ponderado Ônibus (R$ '000)</t>
  </si>
  <si>
    <t>Valor do Ônibus básico (R$ '000)</t>
  </si>
  <si>
    <t>Preço do Pneu (R$ '000)</t>
  </si>
  <si>
    <t>Frota total</t>
  </si>
  <si>
    <t>Frota operante</t>
  </si>
  <si>
    <t>Km/veículo</t>
  </si>
  <si>
    <t>Quilometragem anual</t>
  </si>
  <si>
    <t>Receita</t>
  </si>
  <si>
    <t>Proj.</t>
  </si>
  <si>
    <t>R$ '000</t>
  </si>
  <si>
    <t>Receita com passagens</t>
  </si>
  <si>
    <t>% ROB</t>
  </si>
  <si>
    <t>Receita acessória</t>
  </si>
  <si>
    <t>Receita bruta</t>
  </si>
  <si>
    <t>Receita líquida</t>
  </si>
  <si>
    <t>Custos e despesas</t>
  </si>
  <si>
    <t>Custos variáveis</t>
  </si>
  <si>
    <t>R$/KM</t>
  </si>
  <si>
    <t>% ROB (excl. depreciação)</t>
  </si>
  <si>
    <t>V</t>
  </si>
  <si>
    <t>Combustível</t>
  </si>
  <si>
    <t>Combustível (R$/litro)</t>
  </si>
  <si>
    <t>Coeficiente de consumo</t>
  </si>
  <si>
    <t>Lubrificantes</t>
  </si>
  <si>
    <t>Rodagem</t>
  </si>
  <si>
    <t>Custo de rodagem</t>
  </si>
  <si>
    <t>Vida útil (Km)</t>
  </si>
  <si>
    <t>Peças e acessórios</t>
  </si>
  <si>
    <t>Quilometragem anual por veículo</t>
  </si>
  <si>
    <t>Custos fixos</t>
  </si>
  <si>
    <t>Despesas com pessoal de operação</t>
  </si>
  <si>
    <t>Remuneração (R$/veíc/mês)</t>
  </si>
  <si>
    <t>Despesas com pessoal de manutenção</t>
  </si>
  <si>
    <t>Coeficiente de remuneração</t>
  </si>
  <si>
    <t>Despesas com pessoal administrativo</t>
  </si>
  <si>
    <t>Despesas gerais</t>
  </si>
  <si>
    <t>Benefícios</t>
  </si>
  <si>
    <t>Benefícios (R$/veículo)</t>
  </si>
  <si>
    <t>Remuneração (R$/veículo)</t>
  </si>
  <si>
    <t>Custo total de capital</t>
  </si>
  <si>
    <t>Custo de capital (R$/veículo)</t>
  </si>
  <si>
    <t>IPVA (R$/veíc)</t>
  </si>
  <si>
    <t>Seguro obrigatório e taxa de licenciamento</t>
  </si>
  <si>
    <t>Seguro (R$/veíc)</t>
  </si>
  <si>
    <t>Seguros de responsabilidade civil facultativo</t>
  </si>
  <si>
    <t>ITS</t>
  </si>
  <si>
    <t>Equipamento locado por veículo (R$/veíc)</t>
  </si>
  <si>
    <t>Despesas com depreciação</t>
  </si>
  <si>
    <t>DRE</t>
  </si>
  <si>
    <t>(-) Impostos e deduções</t>
  </si>
  <si>
    <t>Receita Líquida</t>
  </si>
  <si>
    <t>% ROL</t>
  </si>
  <si>
    <t>Despesas operacionais</t>
  </si>
  <si>
    <t>EBITDA</t>
  </si>
  <si>
    <t xml:space="preserve">% Margem EBITDA </t>
  </si>
  <si>
    <t>Depreciação</t>
  </si>
  <si>
    <t>EBIT</t>
  </si>
  <si>
    <t>Receita financeira</t>
  </si>
  <si>
    <t>EBT</t>
  </si>
  <si>
    <t xml:space="preserve">% Margem EBT </t>
  </si>
  <si>
    <t>IRCS Real</t>
  </si>
  <si>
    <t>IRPJ</t>
  </si>
  <si>
    <t>% alíquota do IR</t>
  </si>
  <si>
    <t>CSLL</t>
  </si>
  <si>
    <t>IRCS presumido</t>
  </si>
  <si>
    <t>Base de cálculo IRPJ</t>
  </si>
  <si>
    <t>Base de cálculo CSLL</t>
  </si>
  <si>
    <t>IRPJ (até R$ 240.000)</t>
  </si>
  <si>
    <t>IR e CS sobre o lucro</t>
  </si>
  <si>
    <t>Lucro líquido</t>
  </si>
  <si>
    <t>% Margem líquida</t>
  </si>
  <si>
    <t>Fluxo de Caixa</t>
  </si>
  <si>
    <t>Lucro Líquido</t>
  </si>
  <si>
    <t>(+) D&amp;A</t>
  </si>
  <si>
    <t>(-) Reinvestimento Depreciação</t>
  </si>
  <si>
    <t>(+) Valor da frota</t>
  </si>
  <si>
    <t>(+/-) ∆ Capital de giro</t>
  </si>
  <si>
    <t>Investimento inicial</t>
  </si>
  <si>
    <t>Working Capital</t>
  </si>
  <si>
    <t>R$ thousands</t>
  </si>
  <si>
    <t># of days</t>
  </si>
  <si>
    <t>Receita antecipada</t>
  </si>
  <si>
    <t>CPV</t>
  </si>
  <si>
    <t>Despesas com pessoal</t>
  </si>
  <si>
    <t># days CPV</t>
  </si>
  <si>
    <t xml:space="preserve"> </t>
  </si>
  <si>
    <t>Cash inflow</t>
  </si>
  <si>
    <t>% Net Revenue</t>
  </si>
  <si>
    <t>Contas a pagar</t>
  </si>
  <si>
    <t>Despesas com pessoal a pagar</t>
  </si>
  <si>
    <t># days despesas com pessoal</t>
  </si>
  <si>
    <t>Working capital</t>
  </si>
  <si>
    <t>Δ Working Capital</t>
  </si>
  <si>
    <t>CAPEX</t>
  </si>
  <si>
    <t>(R$ mil)</t>
  </si>
  <si>
    <t>Capex total</t>
  </si>
  <si>
    <t>Receita com vendas</t>
  </si>
  <si>
    <t>Vlr Resid.</t>
  </si>
  <si>
    <t>Imobilizado</t>
  </si>
  <si>
    <t>V. Res.</t>
  </si>
  <si>
    <t>Deprec</t>
  </si>
  <si>
    <t>R$ mil</t>
  </si>
  <si>
    <t>TOTAL</t>
  </si>
  <si>
    <t>Média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</si>
  <si>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</si>
  <si>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</si>
  <si>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</si>
  <si>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</si>
  <si>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</si>
  <si>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</si>
  <si>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</si>
  <si>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</si>
  <si>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</si>
  <si>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</si>
  <si>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Transporte Coletivo Público de Pontal do Paraná - PR</t>
  </si>
  <si>
    <t>Data-base: 07/02/2023</t>
  </si>
  <si>
    <r>
      <t xml:space="preserve">Remuneração </t>
    </r>
    <r>
      <rPr>
        <i/>
        <sz val="10"/>
        <rFont val="Calibri"/>
        <family val="2"/>
        <scheme val="minor"/>
      </rPr>
      <t>Pro Labore</t>
    </r>
  </si>
  <si>
    <t>Coeficiente de consumo (l/km)</t>
  </si>
  <si>
    <t>Despesas administrativas</t>
  </si>
  <si>
    <t>Custo de capital</t>
  </si>
  <si>
    <t>Remuneração pela prestação do serviço</t>
  </si>
  <si>
    <t>Edificações e equipamentos</t>
  </si>
  <si>
    <t>Equipamentos de garagem</t>
  </si>
  <si>
    <t>Salário mínimo em 2023 (R$)</t>
  </si>
  <si>
    <t>Valor ponderado do veículo</t>
  </si>
  <si>
    <t>Receita mensal acessória ou subsidiada</t>
  </si>
  <si>
    <t>Tributos</t>
  </si>
  <si>
    <t>Idade Média</t>
  </si>
  <si>
    <t>Desv. Pad</t>
  </si>
  <si>
    <t>(R$ '000)</t>
  </si>
  <si>
    <t>=DIST.NORM.N(B286;$U$285;$U$286;FALSO)*$D$25</t>
  </si>
  <si>
    <t>Indíce passageiro por quilômetro equivalente</t>
  </si>
  <si>
    <t>5.2.3</t>
  </si>
  <si>
    <t>00:00-01:00</t>
  </si>
  <si>
    <t>ITS (SBE, GPS, Filmagem, Aluguel)</t>
  </si>
  <si>
    <t>VALOR DO ÔNIBUS UTILIZADO</t>
  </si>
  <si>
    <t>VIDA ÚTIL RESTANTE DO ÔNIBUS</t>
  </si>
  <si>
    <t>Equipamentos adicionais</t>
  </si>
  <si>
    <t>Transporte Coletivo Público de Dois Vizinhos - PR</t>
  </si>
  <si>
    <t>Tarifa Pub.</t>
  </si>
  <si>
    <t>Custo/km</t>
  </si>
  <si>
    <t>Subsídio estimado</t>
  </si>
  <si>
    <t>Receita mensal acessória</t>
  </si>
  <si>
    <t>Data-base: 01/09/2024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</si>
</sst>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"/>
    <numFmt numFmtId="165" formatCode="_-* #,##0_-;\-* #,##0_-;_-* &quot;-&quot;??_-;_-@_-"/>
    <numFmt numFmtId="166" formatCode="&quot;R$&quot;\ #,##0.00"/>
    <numFmt numFmtId="167" formatCode="0.0"/>
    <numFmt numFmtId="168" formatCode="_-[$R$-416]\ * #,##0.00_-;\-[$R$-416]\ * #,##0.00_-;_-[$R$-416]\ * &quot;-&quot;??_-;_-@_-"/>
    <numFmt numFmtId="169" formatCode="0.0%"/>
    <numFmt numFmtId="170" formatCode="#,##0.00\ \x"/>
    <numFmt numFmtId="171" formatCode="_-&quot;R$&quot;* #,##0.00_-;\-&quot;R$&quot;* #,##0.00_-;_-&quot;R$&quot;* &quot;-&quot;??_-;_-@_-"/>
    <numFmt numFmtId="172" formatCode="0.000"/>
    <numFmt numFmtId="173" formatCode="_(* #,##0_);_(* \(#,##0\);_(* &quot;-&quot;??_);_(@_)"/>
    <numFmt numFmtId="174" formatCode="_(* #,##0.00_);_(* \(#,##0.00\);_(* &quot;-&quot;??_);_(@_)"/>
    <numFmt numFmtId="175" formatCode="_(* #,##0.0_);_(* \(#,##0.0\);_(* &quot;-&quot;?_);_(@_)"/>
    <numFmt numFmtId="176" formatCode="_(* #,##0.000_);_(* \(#,##0.000\);_(* &quot;-&quot;??_);_(@_)"/>
    <numFmt numFmtId="177" formatCode="_(* #,##0.0000_);_(* \(#,##0.0000\);_(* &quot;-&quot;??_);_(@_)"/>
    <numFmt numFmtId="178" formatCode="_(* #,##0.00000_);_(* \(#,##0.00000\);_(* &quot;-&quot;??_);_(@_)"/>
    <numFmt numFmtId="179" formatCode="_(* #,##0.0_);_(* \(#,##0.0\);_(* &quot;-&quot;??_);_(@_)"/>
  </numFmts>
  <fonts count="4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11"/>
      <color theme="5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i/>
      <sz val="11"/>
      <color theme="3"/>
      <name val="Calibri"/>
      <family val="2"/>
      <scheme val="minor"/>
    </font>
    <font>
      <sz val="10"/>
      <color theme="1"/>
      <name val="Univers 45 Light"/>
      <family val="2"/>
    </font>
    <font>
      <b/>
      <sz val="10"/>
      <color theme="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6" tint="0.3999755851924192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8" tint="-0.249977111117893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color theme="6"/>
      <name val="Calibri"/>
      <family val="2"/>
      <scheme val="minor"/>
    </font>
    <font>
      <sz val="10"/>
      <color rgb="FF8BA820"/>
      <name val="Calibri"/>
      <family val="2"/>
      <scheme val="minor"/>
    </font>
    <font>
      <sz val="10"/>
      <color theme="6"/>
      <name val="Calibri"/>
      <family val="2"/>
      <scheme val="minor"/>
    </font>
    <font>
      <sz val="10"/>
      <color theme="8" tint="-0.249977111117893"/>
      <name val="Calibri"/>
      <family val="2"/>
      <scheme val="minor"/>
    </font>
    <font>
      <i/>
      <sz val="10"/>
      <color rgb="FF8BA820"/>
      <name val="Calibri"/>
      <family val="2"/>
      <scheme val="minor"/>
    </font>
    <font>
      <i/>
      <sz val="10"/>
      <color rgb="FF8B6600"/>
      <name val="Calibri"/>
      <family val="2"/>
      <scheme val="minor"/>
    </font>
    <font>
      <sz val="10"/>
      <color rgb="FF8B66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0000FF"/>
      <name val="Calibri"/>
      <family val="2"/>
      <scheme val="minor"/>
    </font>
    <font>
      <i/>
      <sz val="10"/>
      <color rgb="FFD6BC7E"/>
      <name val="Calibri"/>
      <family val="2"/>
      <scheme val="minor"/>
    </font>
    <font>
      <b/>
      <sz val="10"/>
      <color rgb="FF0000FF"/>
      <name val="Calibri"/>
      <family val="2"/>
      <scheme val="minor"/>
    </font>
    <font>
      <sz val="10"/>
      <color rgb="FF006600"/>
      <name val="Calibri"/>
      <family val="2"/>
      <scheme val="minor"/>
    </font>
    <font>
      <sz val="10"/>
      <color theme="0" tint="-0.34998626667073579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49992370372631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/>
      <top/>
      <bottom style="dashed">
        <color rgb="FF8BA82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8BA82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theme="6"/>
      </left>
      <right style="medium">
        <color theme="6"/>
      </right>
      <top style="medium">
        <color theme="6"/>
      </top>
      <bottom style="medium">
        <color theme="6"/>
      </bottom>
      <diagonal/>
    </border>
    <border>
      <left style="medium">
        <color theme="6"/>
      </left>
      <right/>
      <top/>
      <bottom/>
      <diagonal/>
    </border>
    <border>
      <left/>
      <right style="medium">
        <color theme="6"/>
      </right>
      <top/>
      <bottom/>
      <diagonal/>
    </border>
    <border>
      <left style="medium">
        <color theme="6"/>
      </left>
      <right/>
      <top/>
      <bottom style="medium">
        <color theme="6"/>
      </bottom>
      <diagonal/>
    </border>
    <border>
      <left/>
      <right/>
      <top/>
      <bottom style="medium">
        <color theme="6"/>
      </bottom>
      <diagonal/>
    </border>
    <border>
      <left/>
      <right style="medium">
        <color theme="6"/>
      </right>
      <top/>
      <bottom style="medium">
        <color theme="6"/>
      </bottom>
      <diagonal/>
    </border>
    <border>
      <left style="medium">
        <color theme="6"/>
      </left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 style="medium">
        <color theme="6"/>
      </bottom>
      <diagonal/>
    </border>
    <border>
      <left style="thin">
        <color theme="0"/>
      </left>
      <right style="thin">
        <color theme="0"/>
      </right>
      <top style="medium">
        <color theme="6"/>
      </top>
      <bottom style="medium">
        <color theme="6"/>
      </bottom>
      <diagonal/>
    </border>
    <border>
      <left style="thin">
        <color theme="0"/>
      </left>
      <right style="medium">
        <color theme="6"/>
      </right>
      <top style="medium">
        <color theme="6"/>
      </top>
      <bottom style="medium">
        <color theme="6"/>
      </bottom>
      <diagonal/>
    </border>
    <border>
      <left style="medium">
        <color theme="6"/>
      </left>
      <right/>
      <top/>
      <bottom style="dashed">
        <color rgb="FF8BA820"/>
      </bottom>
      <diagonal/>
    </border>
    <border>
      <left/>
      <right style="medium">
        <color theme="6"/>
      </right>
      <top/>
      <bottom style="dashed">
        <color rgb="FF8BA820"/>
      </bottom>
      <diagonal/>
    </border>
    <border>
      <left style="thin">
        <color theme="0"/>
      </left>
      <right style="thin">
        <color theme="0"/>
      </right>
      <top style="medium">
        <color theme="6"/>
      </top>
      <bottom style="thin">
        <color theme="0"/>
      </bottom>
      <diagonal/>
    </border>
    <border>
      <left style="thin">
        <color theme="0"/>
      </left>
      <right style="medium">
        <color theme="6"/>
      </right>
      <top style="medium">
        <color theme="6"/>
      </top>
      <bottom style="thin">
        <color theme="0"/>
      </bottom>
      <diagonal/>
    </border>
    <border>
      <left style="thin">
        <color theme="0"/>
      </left>
      <right style="medium">
        <color theme="6"/>
      </right>
      <top style="thin">
        <color theme="0"/>
      </top>
      <bottom style="thin">
        <color rgb="FF8BA820"/>
      </bottom>
      <diagonal/>
    </border>
    <border>
      <left style="medium">
        <color theme="6"/>
      </left>
      <right/>
      <top style="medium">
        <color theme="6"/>
      </top>
      <bottom style="thin">
        <color theme="6"/>
      </bottom>
      <diagonal/>
    </border>
    <border>
      <left/>
      <right style="thin">
        <color theme="0"/>
      </right>
      <top style="medium">
        <color theme="6"/>
      </top>
      <bottom style="thin">
        <color theme="6"/>
      </bottom>
      <diagonal/>
    </border>
    <border>
      <left style="medium">
        <color theme="6"/>
      </left>
      <right/>
      <top style="thin">
        <color theme="6"/>
      </top>
      <bottom style="thin">
        <color theme="6"/>
      </bottom>
      <diagonal/>
    </border>
    <border>
      <left/>
      <right style="thin">
        <color theme="0"/>
      </right>
      <top style="thin">
        <color theme="6"/>
      </top>
      <bottom style="thin">
        <color theme="6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6"/>
      </bottom>
      <diagonal/>
    </border>
    <border>
      <left style="thin">
        <color theme="0"/>
      </left>
      <right style="medium">
        <color theme="6"/>
      </right>
      <top style="thin">
        <color theme="0"/>
      </top>
      <bottom style="thin">
        <color theme="6"/>
      </bottom>
      <diagonal/>
    </border>
    <border>
      <left style="medium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medium">
        <color theme="6"/>
      </right>
      <top/>
      <bottom style="thin">
        <color theme="6"/>
      </bottom>
      <diagonal/>
    </border>
    <border>
      <left style="medium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medium">
        <color theme="6"/>
      </right>
      <top style="thin">
        <color theme="6"/>
      </top>
      <bottom/>
      <diagonal/>
    </border>
    <border>
      <left/>
      <right style="medium">
        <color theme="6"/>
      </right>
      <top style="medium">
        <color theme="6"/>
      </top>
      <bottom style="medium">
        <color theme="6"/>
      </bottom>
      <diagonal/>
    </border>
    <border>
      <left style="medium">
        <color theme="6"/>
      </left>
      <right/>
      <top style="hair">
        <color indexed="64"/>
      </top>
      <bottom/>
      <diagonal/>
    </border>
    <border>
      <left/>
      <right style="medium">
        <color theme="6"/>
      </right>
      <top style="hair">
        <color indexed="64"/>
      </top>
      <bottom/>
      <diagonal/>
    </border>
    <border>
      <left style="medium">
        <color theme="6"/>
      </left>
      <right/>
      <top/>
      <bottom style="hair">
        <color indexed="64"/>
      </bottom>
      <diagonal/>
    </border>
    <border>
      <left/>
      <right style="medium">
        <color theme="6"/>
      </right>
      <top/>
      <bottom style="hair">
        <color indexed="64"/>
      </bottom>
      <diagonal/>
    </border>
    <border>
      <left style="medium">
        <color theme="6"/>
      </left>
      <right/>
      <top/>
      <bottom style="thin">
        <color indexed="64"/>
      </bottom>
      <diagonal/>
    </border>
    <border>
      <left/>
      <right style="medium">
        <color theme="6"/>
      </right>
      <top/>
      <bottom style="thin">
        <color indexed="64"/>
      </bottom>
      <diagonal/>
    </border>
    <border>
      <left style="medium">
        <color theme="6"/>
      </left>
      <right/>
      <top style="thin">
        <color indexed="64"/>
      </top>
      <bottom style="medium">
        <color theme="6"/>
      </bottom>
      <diagonal/>
    </border>
    <border>
      <left/>
      <right/>
      <top style="thin">
        <color indexed="64"/>
      </top>
      <bottom style="medium">
        <color theme="6"/>
      </bottom>
      <diagonal/>
    </border>
    <border>
      <left/>
      <right style="medium">
        <color theme="6"/>
      </right>
      <top style="thin">
        <color indexed="64"/>
      </top>
      <bottom style="medium">
        <color theme="6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6"/>
      </bottom>
      <diagonal/>
    </border>
    <border>
      <left style="thin">
        <color theme="0"/>
      </left>
      <right style="medium">
        <color theme="6"/>
      </right>
      <top style="thin">
        <color theme="0"/>
      </top>
      <bottom style="medium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medium">
        <color theme="6"/>
      </right>
      <top style="thin">
        <color theme="6"/>
      </top>
      <bottom style="thin">
        <color theme="6"/>
      </bottom>
      <diagonal/>
    </border>
    <border>
      <left/>
      <right/>
      <top style="medium">
        <color theme="6"/>
      </top>
      <bottom style="thin">
        <color theme="6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6"/>
      </right>
      <top style="thin">
        <color theme="0"/>
      </top>
      <bottom/>
      <diagonal/>
    </border>
    <border>
      <left style="medium">
        <color theme="6"/>
      </left>
      <right/>
      <top style="thin">
        <color theme="6"/>
      </top>
      <bottom style="medium">
        <color theme="6"/>
      </bottom>
      <diagonal/>
    </border>
    <border>
      <left/>
      <right style="thin">
        <color theme="0"/>
      </right>
      <top style="thin">
        <color theme="6"/>
      </top>
      <bottom style="medium">
        <color theme="6"/>
      </bottom>
      <diagonal/>
    </border>
    <border>
      <left/>
      <right style="thin">
        <color rgb="FF8BA820"/>
      </right>
      <top style="thin">
        <color theme="6"/>
      </top>
      <bottom style="thin">
        <color theme="6"/>
      </bottom>
      <diagonal/>
    </border>
    <border>
      <left/>
      <right style="thin">
        <color theme="0"/>
      </right>
      <top style="thin">
        <color theme="6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indexed="64"/>
      </top>
      <bottom/>
      <diagonal/>
    </border>
  </borders>
  <cellStyleXfs count="18">
    <xf numFmtId="0" fontId="0" fillId="0" borderId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5" fillId="0" borderId="0" applyFont="0" applyFill="0" applyBorder="0" applyAlignment="0" applyProtection="0"/>
    <xf numFmtId="175" fontId="13" fillId="0" borderId="0"/>
    <xf numFmtId="0" fontId="1" fillId="0" borderId="0"/>
    <xf numFmtId="43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5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2" fillId="0" borderId="0" xfId="0" applyNumberFormat="1" applyFont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3" fontId="0" fillId="4" borderId="0" xfId="0" applyNumberFormat="1" applyFill="1" applyProtection="1">
      <protection locked="0"/>
    </xf>
    <xf numFmtId="0" fontId="0" fillId="0" borderId="1" xfId="0" applyBorder="1"/>
    <xf numFmtId="2" fontId="0" fillId="0" borderId="1" xfId="2" applyNumberFormat="1" applyFont="1" applyFill="1" applyBorder="1"/>
    <xf numFmtId="0" fontId="3" fillId="0" borderId="0" xfId="0" applyFont="1"/>
    <xf numFmtId="2" fontId="0" fillId="4" borderId="0" xfId="2" applyNumberFormat="1" applyFont="1" applyFill="1" applyProtection="1">
      <protection locked="0"/>
    </xf>
    <xf numFmtId="44" fontId="0" fillId="4" borderId="0" xfId="3" applyFont="1" applyFill="1" applyProtection="1">
      <protection locked="0"/>
    </xf>
    <xf numFmtId="0" fontId="5" fillId="0" borderId="0" xfId="0" applyFont="1"/>
    <xf numFmtId="2" fontId="0" fillId="4" borderId="0" xfId="0" applyNumberFormat="1" applyFill="1" applyProtection="1">
      <protection locked="0"/>
    </xf>
    <xf numFmtId="4" fontId="0" fillId="8" borderId="0" xfId="0" applyNumberFormat="1" applyFill="1"/>
    <xf numFmtId="10" fontId="8" fillId="0" borderId="0" xfId="4" applyNumberFormat="1" applyFont="1" applyBorder="1" applyProtection="1">
      <protection hidden="1"/>
    </xf>
    <xf numFmtId="1" fontId="0" fillId="9" borderId="0" xfId="0" applyNumberFormat="1" applyFill="1" applyProtection="1">
      <protection locked="0"/>
    </xf>
    <xf numFmtId="166" fontId="0" fillId="9" borderId="0" xfId="0" applyNumberFormat="1" applyFill="1" applyProtection="1">
      <protection locked="0"/>
    </xf>
    <xf numFmtId="168" fontId="0" fillId="0" borderId="0" xfId="0" applyNumberFormat="1"/>
    <xf numFmtId="0" fontId="0" fillId="9" borderId="0" xfId="0" applyFill="1"/>
    <xf numFmtId="0" fontId="0" fillId="5" borderId="0" xfId="0" applyFill="1"/>
    <xf numFmtId="0" fontId="0" fillId="0" borderId="0" xfId="0" applyProtection="1">
      <protection locked="0"/>
    </xf>
    <xf numFmtId="4" fontId="0" fillId="9" borderId="0" xfId="0" applyNumberFormat="1" applyFill="1"/>
    <xf numFmtId="2" fontId="0" fillId="9" borderId="0" xfId="0" applyNumberFormat="1" applyFill="1"/>
    <xf numFmtId="2" fontId="7" fillId="9" borderId="2" xfId="0" applyNumberFormat="1" applyFont="1" applyFill="1" applyBorder="1"/>
    <xf numFmtId="0" fontId="6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168" fontId="0" fillId="4" borderId="0" xfId="0" applyNumberFormat="1" applyFill="1"/>
    <xf numFmtId="168" fontId="0" fillId="9" borderId="0" xfId="0" applyNumberFormat="1" applyFill="1"/>
    <xf numFmtId="0" fontId="0" fillId="4" borderId="0" xfId="0" applyFill="1"/>
    <xf numFmtId="167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44" fontId="0" fillId="0" borderId="0" xfId="3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44" fontId="0" fillId="0" borderId="0" xfId="3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20" fontId="0" fillId="0" borderId="2" xfId="0" applyNumberFormat="1" applyBorder="1" applyAlignment="1">
      <alignment horizontal="center"/>
    </xf>
    <xf numFmtId="0" fontId="0" fillId="11" borderId="2" xfId="0" applyFill="1" applyBorder="1" applyAlignment="1">
      <alignment horizontal="center"/>
    </xf>
    <xf numFmtId="0" fontId="2" fillId="0" borderId="2" xfId="0" applyFont="1" applyBorder="1" applyAlignment="1">
      <alignment horizontal="left"/>
    </xf>
    <xf numFmtId="43" fontId="2" fillId="12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9" borderId="0" xfId="0" applyFill="1" applyProtection="1">
      <protection locked="0"/>
    </xf>
    <xf numFmtId="43" fontId="0" fillId="9" borderId="0" xfId="0" applyNumberFormat="1" applyFill="1" applyProtection="1">
      <protection locked="0"/>
    </xf>
    <xf numFmtId="0" fontId="0" fillId="0" borderId="7" xfId="0" applyBorder="1"/>
    <xf numFmtId="0" fontId="2" fillId="0" borderId="8" xfId="0" applyFont="1" applyBorder="1" applyAlignment="1">
      <alignment horizontal="center"/>
    </xf>
    <xf numFmtId="0" fontId="0" fillId="0" borderId="10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0" fillId="0" borderId="11" xfId="0" applyBorder="1"/>
    <xf numFmtId="0" fontId="0" fillId="4" borderId="0" xfId="0" applyFill="1" applyAlignment="1">
      <alignment horizontal="center"/>
    </xf>
    <xf numFmtId="166" fontId="0" fillId="9" borderId="0" xfId="0" applyNumberFormat="1" applyFill="1" applyAlignment="1">
      <alignment horizontal="center"/>
    </xf>
    <xf numFmtId="44" fontId="0" fillId="9" borderId="0" xfId="3" applyFont="1" applyFill="1" applyBorder="1"/>
    <xf numFmtId="0" fontId="2" fillId="0" borderId="0" xfId="0" applyFont="1" applyAlignment="1">
      <alignment horizontal="left"/>
    </xf>
    <xf numFmtId="0" fontId="2" fillId="0" borderId="0" xfId="0" applyFont="1"/>
    <xf numFmtId="44" fontId="0" fillId="0" borderId="0" xfId="3" applyFont="1" applyFill="1" applyBorder="1"/>
    <xf numFmtId="44" fontId="0" fillId="4" borderId="0" xfId="3" applyFont="1" applyFill="1" applyBorder="1"/>
    <xf numFmtId="44" fontId="1" fillId="4" borderId="0" xfId="3" applyFont="1" applyFill="1" applyBorder="1"/>
    <xf numFmtId="0" fontId="0" fillId="0" borderId="6" xfId="0" applyBorder="1"/>
    <xf numFmtId="0" fontId="11" fillId="0" borderId="0" xfId="0" applyFont="1" applyAlignment="1">
      <alignment horizontal="right"/>
    </xf>
    <xf numFmtId="0" fontId="2" fillId="0" borderId="7" xfId="0" applyFont="1" applyBorder="1"/>
    <xf numFmtId="0" fontId="2" fillId="0" borderId="8" xfId="0" applyFont="1" applyBorder="1" applyAlignment="1">
      <alignment horizontal="left"/>
    </xf>
    <xf numFmtId="0" fontId="2" fillId="0" borderId="10" xfId="0" applyFont="1" applyBorder="1"/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166" fontId="0" fillId="9" borderId="13" xfId="3" applyNumberFormat="1" applyFont="1" applyFill="1" applyBorder="1"/>
    <xf numFmtId="0" fontId="14" fillId="0" borderId="0" xfId="0" applyFont="1" applyAlignment="1">
      <alignment horizontal="right"/>
    </xf>
    <xf numFmtId="44" fontId="5" fillId="9" borderId="0" xfId="3" applyFont="1" applyFill="1" applyAlignment="1">
      <alignment horizontal="center"/>
    </xf>
    <xf numFmtId="0" fontId="0" fillId="4" borderId="0" xfId="0" applyFill="1" applyAlignment="1">
      <alignment horizontal="center" vertical="center"/>
    </xf>
    <xf numFmtId="10" fontId="0" fillId="9" borderId="13" xfId="4" applyNumberFormat="1" applyFont="1" applyFill="1" applyBorder="1" applyProtection="1">
      <protection locked="0"/>
    </xf>
    <xf numFmtId="0" fontId="16" fillId="5" borderId="0" xfId="7" applyFont="1" applyFill="1"/>
    <xf numFmtId="0" fontId="17" fillId="0" borderId="0" xfId="7" applyFont="1" applyAlignment="1">
      <alignment horizontal="center"/>
    </xf>
    <xf numFmtId="3" fontId="17" fillId="0" borderId="0" xfId="7" applyNumberFormat="1" applyFont="1" applyAlignment="1">
      <alignment horizontal="center"/>
    </xf>
    <xf numFmtId="169" fontId="17" fillId="0" borderId="0" xfId="6" applyNumberFormat="1" applyFont="1" applyAlignment="1">
      <alignment horizontal="center"/>
    </xf>
    <xf numFmtId="0" fontId="18" fillId="0" borderId="0" xfId="7" applyFont="1" applyAlignment="1">
      <alignment horizontal="left"/>
    </xf>
    <xf numFmtId="0" fontId="16" fillId="5" borderId="20" xfId="7" applyFont="1" applyFill="1" applyBorder="1" applyAlignment="1">
      <alignment horizontal="center"/>
    </xf>
    <xf numFmtId="0" fontId="17" fillId="0" borderId="0" xfId="7" applyFont="1" applyAlignment="1">
      <alignment horizontal="left"/>
    </xf>
    <xf numFmtId="167" fontId="17" fillId="0" borderId="0" xfId="7" applyNumberFormat="1" applyFont="1" applyAlignment="1">
      <alignment horizontal="center"/>
    </xf>
    <xf numFmtId="44" fontId="19" fillId="0" borderId="20" xfId="3" applyFont="1" applyBorder="1" applyAlignment="1">
      <alignment horizontal="center"/>
    </xf>
    <xf numFmtId="169" fontId="17" fillId="0" borderId="20" xfId="6" applyNumberFormat="1" applyFont="1" applyBorder="1" applyAlignment="1">
      <alignment horizontal="center"/>
    </xf>
    <xf numFmtId="3" fontId="17" fillId="0" borderId="0" xfId="7" applyNumberFormat="1" applyFont="1" applyAlignment="1">
      <alignment horizontal="left"/>
    </xf>
    <xf numFmtId="169" fontId="17" fillId="0" borderId="0" xfId="8" applyNumberFormat="1" applyFont="1" applyAlignment="1">
      <alignment horizontal="center"/>
    </xf>
    <xf numFmtId="10" fontId="17" fillId="0" borderId="0" xfId="8" applyNumberFormat="1" applyFont="1"/>
    <xf numFmtId="0" fontId="16" fillId="5" borderId="26" xfId="7" applyFont="1" applyFill="1" applyBorder="1"/>
    <xf numFmtId="0" fontId="20" fillId="5" borderId="27" xfId="7" applyFont="1" applyFill="1" applyBorder="1" applyAlignment="1">
      <alignment horizontal="center"/>
    </xf>
    <xf numFmtId="0" fontId="21" fillId="15" borderId="28" xfId="7" applyFont="1" applyFill="1" applyBorder="1" applyAlignment="1">
      <alignment horizontal="center"/>
    </xf>
    <xf numFmtId="0" fontId="21" fillId="15" borderId="29" xfId="7" applyFont="1" applyFill="1" applyBorder="1" applyAlignment="1">
      <alignment horizontal="center"/>
    </xf>
    <xf numFmtId="3" fontId="17" fillId="0" borderId="0" xfId="7" applyNumberFormat="1" applyFont="1"/>
    <xf numFmtId="3" fontId="17" fillId="0" borderId="21" xfId="7" applyNumberFormat="1" applyFont="1" applyBorder="1"/>
    <xf numFmtId="3" fontId="17" fillId="0" borderId="22" xfId="7" applyNumberFormat="1" applyFont="1" applyBorder="1"/>
    <xf numFmtId="0" fontId="17" fillId="0" borderId="21" xfId="7" applyFont="1" applyBorder="1"/>
    <xf numFmtId="10" fontId="22" fillId="0" borderId="0" xfId="8" applyNumberFormat="1" applyFont="1" applyBorder="1"/>
    <xf numFmtId="10" fontId="22" fillId="0" borderId="22" xfId="8" applyNumberFormat="1" applyFont="1" applyBorder="1"/>
    <xf numFmtId="0" fontId="17" fillId="0" borderId="23" xfId="7" applyFont="1" applyBorder="1"/>
    <xf numFmtId="3" fontId="17" fillId="0" borderId="24" xfId="7" applyNumberFormat="1" applyFont="1" applyBorder="1"/>
    <xf numFmtId="10" fontId="22" fillId="0" borderId="24" xfId="6" applyNumberFormat="1" applyFont="1" applyBorder="1"/>
    <xf numFmtId="10" fontId="22" fillId="0" borderId="24" xfId="8" applyNumberFormat="1" applyFont="1" applyBorder="1"/>
    <xf numFmtId="10" fontId="22" fillId="0" borderId="25" xfId="8" applyNumberFormat="1" applyFont="1" applyBorder="1"/>
    <xf numFmtId="0" fontId="22" fillId="0" borderId="0" xfId="7" applyFont="1"/>
    <xf numFmtId="0" fontId="16" fillId="0" borderId="26" xfId="7" applyFont="1" applyBorder="1"/>
    <xf numFmtId="0" fontId="23" fillId="0" borderId="21" xfId="7" applyFont="1" applyBorder="1" applyAlignment="1">
      <alignment horizontal="left" vertical="top"/>
    </xf>
    <xf numFmtId="3" fontId="24" fillId="0" borderId="0" xfId="7" applyNumberFormat="1" applyFont="1"/>
    <xf numFmtId="3" fontId="23" fillId="0" borderId="0" xfId="7" applyNumberFormat="1" applyFont="1"/>
    <xf numFmtId="3" fontId="23" fillId="0" borderId="22" xfId="7" applyNumberFormat="1" applyFont="1" applyBorder="1"/>
    <xf numFmtId="0" fontId="25" fillId="0" borderId="21" xfId="7" applyFont="1" applyBorder="1" applyAlignment="1">
      <alignment horizontal="left"/>
    </xf>
    <xf numFmtId="0" fontId="26" fillId="0" borderId="0" xfId="7" applyFont="1"/>
    <xf numFmtId="169" fontId="25" fillId="0" borderId="0" xfId="8" applyNumberFormat="1" applyFont="1" applyFill="1" applyBorder="1"/>
    <xf numFmtId="10" fontId="25" fillId="0" borderId="0" xfId="8" applyNumberFormat="1" applyFont="1" applyFill="1" applyBorder="1"/>
    <xf numFmtId="10" fontId="25" fillId="0" borderId="22" xfId="8" applyNumberFormat="1" applyFont="1" applyFill="1" applyBorder="1"/>
    <xf numFmtId="10" fontId="27" fillId="0" borderId="0" xfId="8" applyNumberFormat="1" applyFont="1" applyFill="1"/>
    <xf numFmtId="4" fontId="24" fillId="0" borderId="0" xfId="7" applyNumberFormat="1" applyFont="1"/>
    <xf numFmtId="4" fontId="23" fillId="0" borderId="0" xfId="7" applyNumberFormat="1" applyFont="1"/>
    <xf numFmtId="4" fontId="23" fillId="0" borderId="22" xfId="7" applyNumberFormat="1" applyFont="1" applyBorder="1"/>
    <xf numFmtId="0" fontId="25" fillId="0" borderId="23" xfId="7" applyFont="1" applyBorder="1" applyAlignment="1">
      <alignment horizontal="left"/>
    </xf>
    <xf numFmtId="0" fontId="26" fillId="0" borderId="24" xfId="7" applyFont="1" applyBorder="1"/>
    <xf numFmtId="169" fontId="25" fillId="0" borderId="24" xfId="8" applyNumberFormat="1" applyFont="1" applyFill="1" applyBorder="1"/>
    <xf numFmtId="169" fontId="25" fillId="0" borderId="25" xfId="8" applyNumberFormat="1" applyFont="1" applyFill="1" applyBorder="1"/>
    <xf numFmtId="0" fontId="25" fillId="0" borderId="30" xfId="7" applyFont="1" applyBorder="1" applyAlignment="1">
      <alignment horizontal="left"/>
    </xf>
    <xf numFmtId="0" fontId="26" fillId="0" borderId="15" xfId="7" applyFont="1" applyBorder="1"/>
    <xf numFmtId="169" fontId="25" fillId="0" borderId="15" xfId="8" applyNumberFormat="1" applyFont="1" applyBorder="1"/>
    <xf numFmtId="169" fontId="25" fillId="0" borderId="31" xfId="8" applyNumberFormat="1" applyFont="1" applyBorder="1"/>
    <xf numFmtId="0" fontId="23" fillId="0" borderId="21" xfId="7" applyFont="1" applyBorder="1" applyAlignment="1">
      <alignment horizontal="left" vertical="top" indent="1"/>
    </xf>
    <xf numFmtId="0" fontId="25" fillId="0" borderId="21" xfId="7" applyFont="1" applyBorder="1" applyAlignment="1">
      <alignment horizontal="left" indent="1"/>
    </xf>
    <xf numFmtId="169" fontId="25" fillId="0" borderId="0" xfId="8" applyNumberFormat="1" applyFont="1" applyBorder="1"/>
    <xf numFmtId="169" fontId="25" fillId="0" borderId="22" xfId="8" applyNumberFormat="1" applyFont="1" applyBorder="1"/>
    <xf numFmtId="0" fontId="28" fillId="0" borderId="21" xfId="7" applyFont="1" applyBorder="1" applyAlignment="1">
      <alignment horizontal="left" vertical="top" indent="1"/>
    </xf>
    <xf numFmtId="3" fontId="22" fillId="0" borderId="0" xfId="7" applyNumberFormat="1" applyFont="1"/>
    <xf numFmtId="3" fontId="22" fillId="0" borderId="22" xfId="7" applyNumberFormat="1" applyFont="1" applyBorder="1"/>
    <xf numFmtId="0" fontId="19" fillId="0" borderId="0" xfId="7" applyFont="1" applyAlignment="1">
      <alignment horizontal="left"/>
    </xf>
    <xf numFmtId="9" fontId="25" fillId="0" borderId="0" xfId="8" applyFont="1" applyBorder="1"/>
    <xf numFmtId="169" fontId="29" fillId="0" borderId="0" xfId="8" applyNumberFormat="1" applyFont="1" applyBorder="1"/>
    <xf numFmtId="169" fontId="29" fillId="0" borderId="22" xfId="8" applyNumberFormat="1" applyFont="1" applyBorder="1"/>
    <xf numFmtId="170" fontId="23" fillId="0" borderId="0" xfId="7" applyNumberFormat="1" applyFont="1"/>
    <xf numFmtId="170" fontId="23" fillId="0" borderId="22" xfId="7" applyNumberFormat="1" applyFont="1" applyBorder="1"/>
    <xf numFmtId="9" fontId="25" fillId="0" borderId="24" xfId="8" applyFont="1" applyBorder="1"/>
    <xf numFmtId="169" fontId="25" fillId="0" borderId="24" xfId="8" applyNumberFormat="1" applyFont="1" applyBorder="1"/>
    <xf numFmtId="169" fontId="25" fillId="0" borderId="25" xfId="8" applyNumberFormat="1" applyFont="1" applyBorder="1"/>
    <xf numFmtId="44" fontId="17" fillId="0" borderId="0" xfId="7" applyNumberFormat="1" applyFont="1" applyAlignment="1">
      <alignment horizontal="center"/>
    </xf>
    <xf numFmtId="0" fontId="16" fillId="5" borderId="35" xfId="7" applyFont="1" applyFill="1" applyBorder="1"/>
    <xf numFmtId="0" fontId="20" fillId="5" borderId="36" xfId="7" applyFont="1" applyFill="1" applyBorder="1" applyAlignment="1">
      <alignment horizontal="center"/>
    </xf>
    <xf numFmtId="0" fontId="21" fillId="15" borderId="32" xfId="7" applyFont="1" applyFill="1" applyBorder="1" applyAlignment="1">
      <alignment horizontal="center"/>
    </xf>
    <xf numFmtId="0" fontId="21" fillId="15" borderId="33" xfId="7" applyFont="1" applyFill="1" applyBorder="1" applyAlignment="1">
      <alignment horizontal="center"/>
    </xf>
    <xf numFmtId="0" fontId="16" fillId="5" borderId="37" xfId="7" applyFont="1" applyFill="1" applyBorder="1"/>
    <xf numFmtId="0" fontId="20" fillId="5" borderId="38" xfId="7" applyFont="1" applyFill="1" applyBorder="1" applyAlignment="1">
      <alignment horizontal="center"/>
    </xf>
    <xf numFmtId="0" fontId="21" fillId="15" borderId="39" xfId="7" applyFont="1" applyFill="1" applyBorder="1" applyAlignment="1">
      <alignment horizontal="center"/>
    </xf>
    <xf numFmtId="0" fontId="21" fillId="15" borderId="40" xfId="7" applyFont="1" applyFill="1" applyBorder="1" applyAlignment="1">
      <alignment horizontal="center"/>
    </xf>
    <xf numFmtId="0" fontId="22" fillId="0" borderId="21" xfId="7" applyFont="1" applyBorder="1"/>
    <xf numFmtId="0" fontId="22" fillId="0" borderId="21" xfId="7" applyFont="1" applyBorder="1" applyAlignment="1">
      <alignment horizontal="left" indent="3"/>
    </xf>
    <xf numFmtId="0" fontId="30" fillId="0" borderId="21" xfId="7" applyFont="1" applyBorder="1" applyAlignment="1">
      <alignment horizontal="left" indent="3"/>
    </xf>
    <xf numFmtId="0" fontId="31" fillId="0" borderId="0" xfId="7" applyFont="1"/>
    <xf numFmtId="169" fontId="30" fillId="0" borderId="0" xfId="8" applyNumberFormat="1" applyFont="1" applyBorder="1"/>
    <xf numFmtId="169" fontId="30" fillId="0" borderId="22" xfId="8" applyNumberFormat="1" applyFont="1" applyBorder="1"/>
    <xf numFmtId="9" fontId="31" fillId="0" borderId="0" xfId="7" applyNumberFormat="1" applyFont="1" applyAlignment="1">
      <alignment horizontal="center"/>
    </xf>
    <xf numFmtId="0" fontId="31" fillId="0" borderId="0" xfId="7" applyFont="1" applyAlignment="1">
      <alignment horizontal="center"/>
    </xf>
    <xf numFmtId="0" fontId="28" fillId="0" borderId="0" xfId="7" applyFont="1"/>
    <xf numFmtId="0" fontId="29" fillId="0" borderId="0" xfId="7" applyFont="1"/>
    <xf numFmtId="0" fontId="29" fillId="0" borderId="21" xfId="7" applyFont="1" applyBorder="1" applyAlignment="1">
      <alignment horizontal="left" indent="1"/>
    </xf>
    <xf numFmtId="9" fontId="29" fillId="0" borderId="0" xfId="8" applyFont="1" applyBorder="1"/>
    <xf numFmtId="9" fontId="29" fillId="0" borderId="22" xfId="8" applyFont="1" applyBorder="1"/>
    <xf numFmtId="169" fontId="32" fillId="0" borderId="0" xfId="8" applyNumberFormat="1" applyFont="1" applyBorder="1"/>
    <xf numFmtId="169" fontId="22" fillId="0" borderId="0" xfId="8" applyNumberFormat="1" applyFont="1"/>
    <xf numFmtId="0" fontId="33" fillId="0" borderId="0" xfId="7" applyFont="1" applyAlignment="1">
      <alignment horizontal="center"/>
    </xf>
    <xf numFmtId="0" fontId="34" fillId="0" borderId="23" xfId="7" applyFont="1" applyBorder="1" applyAlignment="1">
      <alignment horizontal="left" indent="1"/>
    </xf>
    <xf numFmtId="0" fontId="34" fillId="0" borderId="24" xfId="7" applyFont="1" applyBorder="1"/>
    <xf numFmtId="3" fontId="34" fillId="0" borderId="24" xfId="7" applyNumberFormat="1" applyFont="1" applyBorder="1"/>
    <xf numFmtId="3" fontId="34" fillId="0" borderId="25" xfId="7" applyNumberFormat="1" applyFont="1" applyBorder="1"/>
    <xf numFmtId="0" fontId="34" fillId="0" borderId="0" xfId="7" applyFont="1"/>
    <xf numFmtId="0" fontId="21" fillId="15" borderId="16" xfId="7" applyFont="1" applyFill="1" applyBorder="1" applyAlignment="1">
      <alignment horizontal="center"/>
    </xf>
    <xf numFmtId="0" fontId="21" fillId="15" borderId="34" xfId="7" applyFont="1" applyFill="1" applyBorder="1" applyAlignment="1">
      <alignment horizontal="center"/>
    </xf>
    <xf numFmtId="0" fontId="23" fillId="0" borderId="41" xfId="7" applyFont="1" applyBorder="1" applyAlignment="1">
      <alignment horizontal="left" vertical="top"/>
    </xf>
    <xf numFmtId="0" fontId="22" fillId="0" borderId="42" xfId="7" applyFont="1" applyBorder="1"/>
    <xf numFmtId="3" fontId="23" fillId="0" borderId="42" xfId="7" applyNumberFormat="1" applyFont="1" applyBorder="1"/>
    <xf numFmtId="3" fontId="23" fillId="0" borderId="43" xfId="7" applyNumberFormat="1" applyFont="1" applyBorder="1"/>
    <xf numFmtId="0" fontId="35" fillId="0" borderId="0" xfId="7" applyFont="1" applyAlignment="1">
      <alignment horizontal="center"/>
    </xf>
    <xf numFmtId="0" fontId="36" fillId="0" borderId="44" xfId="7" applyFont="1" applyBorder="1" applyAlignment="1">
      <alignment horizontal="left"/>
    </xf>
    <xf numFmtId="0" fontId="36" fillId="0" borderId="45" xfId="7" applyFont="1" applyBorder="1"/>
    <xf numFmtId="171" fontId="36" fillId="0" borderId="45" xfId="3" applyNumberFormat="1" applyFont="1" applyBorder="1"/>
    <xf numFmtId="171" fontId="36" fillId="0" borderId="45" xfId="7" applyNumberFormat="1" applyFont="1" applyBorder="1"/>
    <xf numFmtId="171" fontId="36" fillId="0" borderId="46" xfId="7" applyNumberFormat="1" applyFont="1" applyBorder="1"/>
    <xf numFmtId="0" fontId="36" fillId="0" borderId="0" xfId="7" applyFont="1"/>
    <xf numFmtId="0" fontId="30" fillId="5" borderId="21" xfId="7" applyFont="1" applyFill="1" applyBorder="1" applyAlignment="1">
      <alignment horizontal="left"/>
    </xf>
    <xf numFmtId="169" fontId="31" fillId="0" borderId="0" xfId="7" applyNumberFormat="1" applyFont="1" applyAlignment="1">
      <alignment horizontal="center"/>
    </xf>
    <xf numFmtId="0" fontId="22" fillId="5" borderId="21" xfId="7" applyFont="1" applyFill="1" applyBorder="1"/>
    <xf numFmtId="0" fontId="22" fillId="5" borderId="21" xfId="7" applyFont="1" applyFill="1" applyBorder="1" applyAlignment="1">
      <alignment horizontal="left" indent="3"/>
    </xf>
    <xf numFmtId="171" fontId="36" fillId="0" borderId="0" xfId="3" applyNumberFormat="1" applyFont="1" applyBorder="1"/>
    <xf numFmtId="171" fontId="36" fillId="0" borderId="22" xfId="7" applyNumberFormat="1" applyFont="1" applyBorder="1"/>
    <xf numFmtId="0" fontId="25" fillId="5" borderId="21" xfId="7" applyFont="1" applyFill="1" applyBorder="1" applyAlignment="1">
      <alignment horizontal="left" indent="3"/>
    </xf>
    <xf numFmtId="9" fontId="25" fillId="0" borderId="22" xfId="8" applyFont="1" applyBorder="1"/>
    <xf numFmtId="0" fontId="25" fillId="5" borderId="21" xfId="7" applyFont="1" applyFill="1" applyBorder="1" applyAlignment="1">
      <alignment horizontal="left" indent="5"/>
    </xf>
    <xf numFmtId="10" fontId="31" fillId="0" borderId="0" xfId="6" applyNumberFormat="1" applyFont="1"/>
    <xf numFmtId="170" fontId="19" fillId="0" borderId="0" xfId="7" applyNumberFormat="1" applyFont="1"/>
    <xf numFmtId="0" fontId="30" fillId="0" borderId="44" xfId="7" applyFont="1" applyBorder="1" applyAlignment="1">
      <alignment horizontal="left"/>
    </xf>
    <xf numFmtId="0" fontId="31" fillId="0" borderId="45" xfId="7" applyFont="1" applyBorder="1"/>
    <xf numFmtId="169" fontId="30" fillId="0" borderId="45" xfId="8" applyNumberFormat="1" applyFont="1" applyBorder="1"/>
    <xf numFmtId="169" fontId="30" fillId="0" borderId="46" xfId="8" applyNumberFormat="1" applyFont="1" applyBorder="1"/>
    <xf numFmtId="3" fontId="22" fillId="5" borderId="22" xfId="7" applyNumberFormat="1" applyFont="1" applyFill="1" applyBorder="1"/>
    <xf numFmtId="0" fontId="17" fillId="5" borderId="0" xfId="7" applyFont="1" applyFill="1" applyAlignment="1">
      <alignment horizontal="center"/>
    </xf>
    <xf numFmtId="0" fontId="22" fillId="5" borderId="0" xfId="7" applyFont="1" applyFill="1"/>
    <xf numFmtId="0" fontId="29" fillId="0" borderId="21" xfId="7" applyFont="1" applyBorder="1" applyAlignment="1">
      <alignment horizontal="left" indent="5"/>
    </xf>
    <xf numFmtId="0" fontId="36" fillId="0" borderId="21" xfId="7" applyFont="1" applyBorder="1" applyAlignment="1">
      <alignment horizontal="left"/>
    </xf>
    <xf numFmtId="0" fontId="22" fillId="0" borderId="23" xfId="7" applyFont="1" applyBorder="1"/>
    <xf numFmtId="0" fontId="22" fillId="0" borderId="24" xfId="7" applyFont="1" applyBorder="1"/>
    <xf numFmtId="3" fontId="22" fillId="0" borderId="24" xfId="7" applyNumberFormat="1" applyFont="1" applyBorder="1"/>
    <xf numFmtId="3" fontId="22" fillId="0" borderId="25" xfId="7" applyNumberFormat="1" applyFont="1" applyBorder="1"/>
    <xf numFmtId="0" fontId="29" fillId="0" borderId="0" xfId="7" applyFont="1" applyAlignment="1">
      <alignment horizontal="left" indent="3"/>
    </xf>
    <xf numFmtId="9" fontId="29" fillId="0" borderId="0" xfId="8" applyFont="1"/>
    <xf numFmtId="0" fontId="22" fillId="0" borderId="21" xfId="7" applyFont="1" applyBorder="1" applyAlignment="1">
      <alignment horizontal="left" vertical="top" indent="1"/>
    </xf>
    <xf numFmtId="3" fontId="17" fillId="0" borderId="0" xfId="9" applyNumberFormat="1" applyFont="1" applyBorder="1"/>
    <xf numFmtId="3" fontId="17" fillId="0" borderId="22" xfId="9" applyNumberFormat="1" applyFont="1" applyBorder="1"/>
    <xf numFmtId="0" fontId="37" fillId="0" borderId="0" xfId="7" applyFont="1"/>
    <xf numFmtId="0" fontId="34" fillId="0" borderId="41" xfId="7" applyFont="1" applyBorder="1" applyAlignment="1">
      <alignment horizontal="left" vertical="top"/>
    </xf>
    <xf numFmtId="0" fontId="34" fillId="0" borderId="44" xfId="7" applyFont="1" applyBorder="1" applyAlignment="1">
      <alignment horizontal="left" vertical="top"/>
    </xf>
    <xf numFmtId="0" fontId="22" fillId="0" borderId="45" xfId="7" applyFont="1" applyBorder="1"/>
    <xf numFmtId="3" fontId="34" fillId="0" borderId="45" xfId="7" applyNumberFormat="1" applyFont="1" applyBorder="1"/>
    <xf numFmtId="3" fontId="34" fillId="0" borderId="46" xfId="7" applyNumberFormat="1" applyFont="1" applyBorder="1"/>
    <xf numFmtId="0" fontId="27" fillId="0" borderId="0" xfId="7" applyFont="1"/>
    <xf numFmtId="0" fontId="34" fillId="0" borderId="21" xfId="7" applyFont="1" applyBorder="1" applyAlignment="1">
      <alignment horizontal="left" vertical="top"/>
    </xf>
    <xf numFmtId="3" fontId="34" fillId="0" borderId="0" xfId="7" applyNumberFormat="1" applyFont="1"/>
    <xf numFmtId="3" fontId="34" fillId="0" borderId="22" xfId="7" applyNumberFormat="1" applyFont="1" applyBorder="1"/>
    <xf numFmtId="0" fontId="25" fillId="0" borderId="44" xfId="7" applyFont="1" applyBorder="1" applyAlignment="1">
      <alignment horizontal="left"/>
    </xf>
    <xf numFmtId="0" fontId="27" fillId="0" borderId="45" xfId="7" applyFont="1" applyBorder="1"/>
    <xf numFmtId="169" fontId="25" fillId="0" borderId="45" xfId="8" applyNumberFormat="1" applyFont="1" applyBorder="1"/>
    <xf numFmtId="169" fontId="25" fillId="0" borderId="46" xfId="8" applyNumberFormat="1" applyFont="1" applyBorder="1"/>
    <xf numFmtId="0" fontId="17" fillId="0" borderId="21" xfId="7" applyFont="1" applyBorder="1" applyAlignment="1">
      <alignment horizontal="left" indent="1"/>
    </xf>
    <xf numFmtId="169" fontId="34" fillId="0" borderId="0" xfId="7" applyNumberFormat="1" applyFont="1"/>
    <xf numFmtId="169" fontId="22" fillId="0" borderId="0" xfId="7" applyNumberFormat="1" applyFont="1"/>
    <xf numFmtId="169" fontId="37" fillId="0" borderId="0" xfId="7" applyNumberFormat="1" applyFont="1"/>
    <xf numFmtId="9" fontId="25" fillId="0" borderId="45" xfId="8" applyFont="1" applyBorder="1"/>
    <xf numFmtId="9" fontId="25" fillId="0" borderId="46" xfId="8" applyFont="1" applyBorder="1"/>
    <xf numFmtId="0" fontId="37" fillId="0" borderId="0" xfId="7" applyFont="1" applyAlignment="1">
      <alignment vertical="center"/>
    </xf>
    <xf numFmtId="0" fontId="22" fillId="0" borderId="0" xfId="7" applyFont="1" applyAlignment="1">
      <alignment vertical="center"/>
    </xf>
    <xf numFmtId="0" fontId="17" fillId="0" borderId="0" xfId="7" applyFont="1" applyAlignment="1">
      <alignment horizontal="center" vertical="center"/>
    </xf>
    <xf numFmtId="0" fontId="34" fillId="0" borderId="44" xfId="7" applyFont="1" applyBorder="1" applyAlignment="1">
      <alignment horizontal="left" vertical="center"/>
    </xf>
    <xf numFmtId="0" fontId="22" fillId="0" borderId="45" xfId="7" applyFont="1" applyBorder="1" applyAlignment="1">
      <alignment vertical="center"/>
    </xf>
    <xf numFmtId="3" fontId="34" fillId="0" borderId="45" xfId="7" applyNumberFormat="1" applyFont="1" applyBorder="1" applyAlignment="1">
      <alignment vertical="center"/>
    </xf>
    <xf numFmtId="3" fontId="34" fillId="0" borderId="46" xfId="7" applyNumberFormat="1" applyFont="1" applyBorder="1" applyAlignment="1">
      <alignment vertical="center"/>
    </xf>
    <xf numFmtId="0" fontId="17" fillId="5" borderId="21" xfId="7" applyFont="1" applyFill="1" applyBorder="1" applyAlignment="1">
      <alignment horizontal="left" wrapText="1" indent="1"/>
    </xf>
    <xf numFmtId="0" fontId="17" fillId="0" borderId="0" xfId="7" applyFont="1"/>
    <xf numFmtId="3" fontId="17" fillId="0" borderId="22" xfId="7" applyNumberFormat="1" applyFont="1" applyBorder="1" applyAlignment="1">
      <alignment horizontal="center"/>
    </xf>
    <xf numFmtId="0" fontId="25" fillId="5" borderId="21" xfId="7" applyFont="1" applyFill="1" applyBorder="1" applyAlignment="1">
      <alignment horizontal="left" indent="1"/>
    </xf>
    <xf numFmtId="10" fontId="19" fillId="14" borderId="0" xfId="8" applyNumberFormat="1" applyFont="1" applyFill="1" applyBorder="1" applyAlignment="1">
      <alignment horizontal="center" vertical="center"/>
    </xf>
    <xf numFmtId="169" fontId="25" fillId="5" borderId="0" xfId="8" applyNumberFormat="1" applyFont="1" applyFill="1" applyBorder="1" applyAlignment="1">
      <alignment horizontal="center"/>
    </xf>
    <xf numFmtId="169" fontId="25" fillId="5" borderId="22" xfId="8" applyNumberFormat="1" applyFont="1" applyFill="1" applyBorder="1" applyAlignment="1">
      <alignment horizontal="center"/>
    </xf>
    <xf numFmtId="0" fontId="26" fillId="0" borderId="0" xfId="7" applyFont="1" applyAlignment="1">
      <alignment vertical="center"/>
    </xf>
    <xf numFmtId="0" fontId="26" fillId="0" borderId="0" xfId="7" applyFont="1" applyAlignment="1">
      <alignment horizontal="center" vertical="center"/>
    </xf>
    <xf numFmtId="0" fontId="32" fillId="0" borderId="0" xfId="7" applyFont="1"/>
    <xf numFmtId="0" fontId="34" fillId="0" borderId="21" xfId="7" applyFont="1" applyBorder="1" applyAlignment="1">
      <alignment horizontal="left" vertical="center"/>
    </xf>
    <xf numFmtId="0" fontId="19" fillId="0" borderId="0" xfId="7" applyFont="1" applyAlignment="1">
      <alignment vertical="center"/>
    </xf>
    <xf numFmtId="3" fontId="34" fillId="0" borderId="0" xfId="7" applyNumberFormat="1" applyFont="1" applyAlignment="1">
      <alignment vertical="center"/>
    </xf>
    <xf numFmtId="3" fontId="34" fillId="0" borderId="22" xfId="7" applyNumberFormat="1" applyFont="1" applyBorder="1" applyAlignment="1">
      <alignment vertical="center"/>
    </xf>
    <xf numFmtId="0" fontId="19" fillId="0" borderId="45" xfId="7" applyFont="1" applyBorder="1" applyAlignment="1">
      <alignment vertical="center"/>
    </xf>
    <xf numFmtId="0" fontId="30" fillId="5" borderId="21" xfId="7" applyFont="1" applyFill="1" applyBorder="1" applyAlignment="1">
      <alignment horizontal="left" indent="1"/>
    </xf>
    <xf numFmtId="169" fontId="30" fillId="5" borderId="0" xfId="8" applyNumberFormat="1" applyFont="1" applyFill="1" applyBorder="1" applyAlignment="1">
      <alignment horizontal="center"/>
    </xf>
    <xf numFmtId="169" fontId="30" fillId="5" borderId="22" xfId="8" applyNumberFormat="1" applyFont="1" applyFill="1" applyBorder="1" applyAlignment="1">
      <alignment horizontal="center"/>
    </xf>
    <xf numFmtId="0" fontId="31" fillId="0" borderId="0" xfId="7" applyFont="1" applyAlignment="1">
      <alignment vertical="center"/>
    </xf>
    <xf numFmtId="0" fontId="31" fillId="0" borderId="0" xfId="7" applyFont="1" applyAlignment="1">
      <alignment horizontal="center" vertical="center"/>
    </xf>
    <xf numFmtId="0" fontId="19" fillId="0" borderId="0" xfId="7" applyFont="1"/>
    <xf numFmtId="0" fontId="17" fillId="5" borderId="21" xfId="7" applyFont="1" applyFill="1" applyBorder="1" applyAlignment="1">
      <alignment horizontal="left" wrapText="1" indent="3"/>
    </xf>
    <xf numFmtId="3" fontId="22" fillId="0" borderId="0" xfId="7" applyNumberFormat="1" applyFont="1" applyAlignment="1">
      <alignment horizontal="center"/>
    </xf>
    <xf numFmtId="3" fontId="22" fillId="0" borderId="22" xfId="7" applyNumberFormat="1" applyFont="1" applyBorder="1" applyAlignment="1">
      <alignment horizontal="center"/>
    </xf>
    <xf numFmtId="0" fontId="34" fillId="0" borderId="21" xfId="7" applyFont="1" applyBorder="1" applyAlignment="1">
      <alignment horizontal="left" vertical="center" indent="1"/>
    </xf>
    <xf numFmtId="0" fontId="38" fillId="5" borderId="21" xfId="7" applyFont="1" applyFill="1" applyBorder="1" applyAlignment="1">
      <alignment horizontal="left"/>
    </xf>
    <xf numFmtId="169" fontId="38" fillId="5" borderId="0" xfId="8" applyNumberFormat="1" applyFont="1" applyFill="1" applyBorder="1" applyAlignment="1">
      <alignment horizontal="center"/>
    </xf>
    <xf numFmtId="169" fontId="38" fillId="5" borderId="22" xfId="8" applyNumberFormat="1" applyFont="1" applyFill="1" applyBorder="1" applyAlignment="1">
      <alignment horizontal="center"/>
    </xf>
    <xf numFmtId="3" fontId="17" fillId="0" borderId="0" xfId="7" applyNumberFormat="1" applyFont="1" applyAlignment="1">
      <alignment horizontal="right"/>
    </xf>
    <xf numFmtId="3" fontId="17" fillId="0" borderId="22" xfId="7" applyNumberFormat="1" applyFont="1" applyBorder="1" applyAlignment="1">
      <alignment horizontal="right"/>
    </xf>
    <xf numFmtId="0" fontId="25" fillId="5" borderId="21" xfId="7" applyFont="1" applyFill="1" applyBorder="1" applyAlignment="1">
      <alignment horizontal="left"/>
    </xf>
    <xf numFmtId="169" fontId="25" fillId="5" borderId="0" xfId="8" applyNumberFormat="1" applyFont="1" applyFill="1" applyBorder="1" applyAlignment="1">
      <alignment horizontal="right"/>
    </xf>
    <xf numFmtId="169" fontId="25" fillId="5" borderId="22" xfId="8" applyNumberFormat="1" applyFont="1" applyFill="1" applyBorder="1" applyAlignment="1">
      <alignment horizontal="right"/>
    </xf>
    <xf numFmtId="172" fontId="17" fillId="0" borderId="0" xfId="7" applyNumberFormat="1" applyFont="1" applyAlignment="1">
      <alignment horizontal="center"/>
    </xf>
    <xf numFmtId="0" fontId="25" fillId="0" borderId="26" xfId="7" applyFont="1" applyBorder="1" applyAlignment="1">
      <alignment horizontal="left"/>
    </xf>
    <xf numFmtId="0" fontId="27" fillId="0" borderId="27" xfId="7" applyFont="1" applyBorder="1"/>
    <xf numFmtId="169" fontId="25" fillId="0" borderId="27" xfId="10" applyNumberFormat="1" applyFont="1" applyBorder="1"/>
    <xf numFmtId="169" fontId="25" fillId="0" borderId="47" xfId="10" applyNumberFormat="1" applyFont="1" applyBorder="1"/>
    <xf numFmtId="0" fontId="37" fillId="0" borderId="0" xfId="7" applyFont="1" applyAlignment="1">
      <alignment horizontal="center"/>
    </xf>
    <xf numFmtId="173" fontId="22" fillId="0" borderId="0" xfId="7" applyNumberFormat="1" applyFont="1"/>
    <xf numFmtId="0" fontId="17" fillId="0" borderId="23" xfId="7" applyFont="1" applyBorder="1" applyAlignment="1">
      <alignment horizontal="left" indent="1"/>
    </xf>
    <xf numFmtId="3" fontId="17" fillId="0" borderId="24" xfId="7" applyNumberFormat="1" applyFont="1" applyBorder="1" applyAlignment="1">
      <alignment horizontal="left" indent="1"/>
    </xf>
    <xf numFmtId="3" fontId="24" fillId="5" borderId="27" xfId="7" applyNumberFormat="1" applyFont="1" applyFill="1" applyBorder="1" applyAlignment="1">
      <alignment horizontal="left" indent="2"/>
    </xf>
    <xf numFmtId="0" fontId="33" fillId="0" borderId="0" xfId="7" applyFont="1" applyAlignment="1">
      <alignment horizontal="left"/>
    </xf>
    <xf numFmtId="3" fontId="33" fillId="0" borderId="0" xfId="7" applyNumberFormat="1" applyFont="1" applyAlignment="1">
      <alignment horizontal="left"/>
    </xf>
    <xf numFmtId="3" fontId="39" fillId="0" borderId="0" xfId="7" applyNumberFormat="1" applyFont="1"/>
    <xf numFmtId="0" fontId="17" fillId="5" borderId="21" xfId="5" applyFont="1" applyFill="1" applyBorder="1" applyAlignment="1">
      <alignment vertical="center"/>
    </xf>
    <xf numFmtId="0" fontId="17" fillId="5" borderId="0" xfId="7" applyFont="1" applyFill="1"/>
    <xf numFmtId="0" fontId="17" fillId="5" borderId="22" xfId="7" applyFont="1" applyFill="1" applyBorder="1"/>
    <xf numFmtId="0" fontId="17" fillId="5" borderId="21" xfId="7" applyFont="1" applyFill="1" applyBorder="1" applyAlignment="1">
      <alignment vertical="center"/>
    </xf>
    <xf numFmtId="1" fontId="22" fillId="5" borderId="22" xfId="5" applyNumberFormat="1" applyFont="1" applyFill="1" applyBorder="1" applyAlignment="1">
      <alignment horizontal="center" vertical="center"/>
    </xf>
    <xf numFmtId="0" fontId="33" fillId="5" borderId="21" xfId="7" applyFont="1" applyFill="1" applyBorder="1" applyAlignment="1">
      <alignment vertical="center"/>
    </xf>
    <xf numFmtId="173" fontId="34" fillId="5" borderId="22" xfId="5" applyNumberFormat="1" applyFont="1" applyFill="1" applyBorder="1" applyAlignment="1">
      <alignment vertical="center"/>
    </xf>
    <xf numFmtId="173" fontId="22" fillId="5" borderId="0" xfId="11" applyNumberFormat="1" applyFont="1" applyFill="1" applyBorder="1"/>
    <xf numFmtId="173" fontId="17" fillId="5" borderId="0" xfId="12" applyNumberFormat="1" applyFont="1" applyFill="1" applyBorder="1"/>
    <xf numFmtId="173" fontId="17" fillId="5" borderId="22" xfId="12" applyNumberFormat="1" applyFont="1" applyFill="1" applyBorder="1"/>
    <xf numFmtId="173" fontId="40" fillId="0" borderId="0" xfId="13" applyNumberFormat="1" applyFont="1" applyBorder="1"/>
    <xf numFmtId="173" fontId="32" fillId="5" borderId="0" xfId="11" applyNumberFormat="1" applyFont="1" applyFill="1" applyBorder="1" applyProtection="1">
      <protection locked="0"/>
    </xf>
    <xf numFmtId="0" fontId="22" fillId="5" borderId="21" xfId="5" applyFont="1" applyFill="1" applyBorder="1"/>
    <xf numFmtId="173" fontId="17" fillId="5" borderId="22" xfId="7" applyNumberFormat="1" applyFont="1" applyFill="1" applyBorder="1"/>
    <xf numFmtId="173" fontId="17" fillId="0" borderId="0" xfId="7" applyNumberFormat="1" applyFont="1"/>
    <xf numFmtId="0" fontId="33" fillId="0" borderId="1" xfId="15" applyFont="1" applyBorder="1" applyAlignment="1">
      <alignment horizontal="left"/>
    </xf>
    <xf numFmtId="173" fontId="34" fillId="0" borderId="1" xfId="16" applyNumberFormat="1" applyFont="1" applyBorder="1" applyAlignment="1">
      <alignment horizontal="center"/>
    </xf>
    <xf numFmtId="0" fontId="22" fillId="0" borderId="0" xfId="5" applyFont="1"/>
    <xf numFmtId="173" fontId="41" fillId="0" borderId="0" xfId="16" applyNumberFormat="1" applyFont="1" applyAlignment="1">
      <alignment horizontal="right"/>
    </xf>
    <xf numFmtId="173" fontId="22" fillId="5" borderId="0" xfId="16" applyNumberFormat="1" applyFont="1" applyFill="1" applyAlignment="1">
      <alignment horizontal="right"/>
    </xf>
    <xf numFmtId="0" fontId="22" fillId="0" borderId="0" xfId="5" applyFont="1" applyAlignment="1">
      <alignment horizontal="left"/>
    </xf>
    <xf numFmtId="9" fontId="17" fillId="0" borderId="0" xfId="6" applyFont="1"/>
    <xf numFmtId="0" fontId="22" fillId="0" borderId="0" xfId="5" applyFont="1" applyAlignment="1">
      <alignment horizontal="center"/>
    </xf>
    <xf numFmtId="0" fontId="34" fillId="0" borderId="0" xfId="5" applyFont="1"/>
    <xf numFmtId="1" fontId="34" fillId="0" borderId="0" xfId="5" applyNumberFormat="1" applyFont="1" applyAlignment="1">
      <alignment horizontal="center"/>
    </xf>
    <xf numFmtId="173" fontId="34" fillId="5" borderId="0" xfId="16" applyNumberFormat="1" applyFont="1" applyFill="1" applyAlignment="1">
      <alignment horizontal="right"/>
    </xf>
    <xf numFmtId="0" fontId="33" fillId="0" borderId="0" xfId="7" applyFont="1"/>
    <xf numFmtId="174" fontId="33" fillId="0" borderId="0" xfId="7" applyNumberFormat="1" applyFont="1"/>
    <xf numFmtId="1" fontId="22" fillId="0" borderId="0" xfId="5" applyNumberFormat="1" applyFont="1" applyAlignment="1">
      <alignment horizontal="center"/>
    </xf>
    <xf numFmtId="173" fontId="22" fillId="0" borderId="1" xfId="16" applyNumberFormat="1" applyFont="1" applyBorder="1" applyAlignment="1">
      <alignment horizontal="center"/>
    </xf>
    <xf numFmtId="173" fontId="41" fillId="5" borderId="0" xfId="16" applyNumberFormat="1" applyFont="1" applyFill="1" applyAlignment="1">
      <alignment horizontal="right"/>
    </xf>
    <xf numFmtId="10" fontId="17" fillId="0" borderId="0" xfId="17" applyNumberFormat="1" applyFont="1" applyAlignment="1">
      <alignment horizontal="left"/>
    </xf>
    <xf numFmtId="9" fontId="25" fillId="0" borderId="0" xfId="8" applyFont="1" applyBorder="1" applyAlignment="1">
      <alignment horizontal="center"/>
    </xf>
    <xf numFmtId="0" fontId="22" fillId="13" borderId="21" xfId="7" applyFont="1" applyFill="1" applyBorder="1" applyAlignment="1">
      <alignment horizontal="left" indent="5"/>
    </xf>
    <xf numFmtId="4" fontId="22" fillId="13" borderId="22" xfId="7" applyNumberFormat="1" applyFont="1" applyFill="1" applyBorder="1"/>
    <xf numFmtId="0" fontId="25" fillId="13" borderId="21" xfId="7" applyFont="1" applyFill="1" applyBorder="1" applyAlignment="1">
      <alignment horizontal="left" indent="5"/>
    </xf>
    <xf numFmtId="9" fontId="25" fillId="13" borderId="0" xfId="8" applyFont="1" applyFill="1" applyBorder="1"/>
    <xf numFmtId="9" fontId="25" fillId="13" borderId="22" xfId="8" applyFont="1" applyFill="1" applyBorder="1"/>
    <xf numFmtId="0" fontId="22" fillId="13" borderId="21" xfId="7" applyFont="1" applyFill="1" applyBorder="1" applyAlignment="1">
      <alignment horizontal="left" vertical="top" indent="5"/>
    </xf>
    <xf numFmtId="170" fontId="17" fillId="13" borderId="22" xfId="7" applyNumberFormat="1" applyFont="1" applyFill="1" applyBorder="1"/>
    <xf numFmtId="0" fontId="36" fillId="5" borderId="21" xfId="7" applyFont="1" applyFill="1" applyBorder="1" applyAlignment="1">
      <alignment horizontal="left" indent="5"/>
    </xf>
    <xf numFmtId="0" fontId="30" fillId="5" borderId="21" xfId="7" applyFont="1" applyFill="1" applyBorder="1" applyAlignment="1">
      <alignment horizontal="left" indent="5"/>
    </xf>
    <xf numFmtId="3" fontId="22" fillId="13" borderId="22" xfId="7" applyNumberFormat="1" applyFont="1" applyFill="1" applyBorder="1"/>
    <xf numFmtId="170" fontId="22" fillId="13" borderId="22" xfId="7" applyNumberFormat="1" applyFont="1" applyFill="1" applyBorder="1"/>
    <xf numFmtId="0" fontId="28" fillId="0" borderId="42" xfId="7" applyFont="1" applyBorder="1"/>
    <xf numFmtId="0" fontId="26" fillId="0" borderId="45" xfId="7" applyFont="1" applyBorder="1"/>
    <xf numFmtId="169" fontId="29" fillId="0" borderId="45" xfId="8" applyNumberFormat="1" applyFont="1" applyBorder="1"/>
    <xf numFmtId="0" fontId="30" fillId="0" borderId="21" xfId="7" applyFont="1" applyBorder="1" applyAlignment="1">
      <alignment horizontal="left"/>
    </xf>
    <xf numFmtId="0" fontId="22" fillId="13" borderId="21" xfId="7" applyFont="1" applyFill="1" applyBorder="1" applyAlignment="1">
      <alignment horizontal="left" indent="3"/>
    </xf>
    <xf numFmtId="0" fontId="36" fillId="13" borderId="21" xfId="7" applyFont="1" applyFill="1" applyBorder="1" applyAlignment="1">
      <alignment horizontal="left" indent="3"/>
    </xf>
    <xf numFmtId="171" fontId="36" fillId="13" borderId="0" xfId="3" applyNumberFormat="1" applyFont="1" applyFill="1" applyBorder="1"/>
    <xf numFmtId="171" fontId="36" fillId="13" borderId="22" xfId="7" applyNumberFormat="1" applyFont="1" applyFill="1" applyBorder="1"/>
    <xf numFmtId="0" fontId="25" fillId="13" borderId="21" xfId="7" applyFont="1" applyFill="1" applyBorder="1" applyAlignment="1">
      <alignment horizontal="left" indent="3"/>
    </xf>
    <xf numFmtId="9" fontId="29" fillId="13" borderId="0" xfId="8" applyFont="1" applyFill="1" applyBorder="1"/>
    <xf numFmtId="0" fontId="30" fillId="13" borderId="21" xfId="7" applyFont="1" applyFill="1" applyBorder="1" applyAlignment="1">
      <alignment horizontal="left" indent="3"/>
    </xf>
    <xf numFmtId="169" fontId="30" fillId="13" borderId="0" xfId="8" applyNumberFormat="1" applyFont="1" applyFill="1" applyBorder="1"/>
    <xf numFmtId="169" fontId="30" fillId="13" borderId="22" xfId="8" applyNumberFormat="1" applyFont="1" applyFill="1" applyBorder="1"/>
    <xf numFmtId="0" fontId="21" fillId="15" borderId="62" xfId="7" applyFont="1" applyFill="1" applyBorder="1" applyAlignment="1">
      <alignment horizontal="center"/>
    </xf>
    <xf numFmtId="0" fontId="21" fillId="15" borderId="63" xfId="7" applyFont="1" applyFill="1" applyBorder="1" applyAlignment="1">
      <alignment horizontal="center"/>
    </xf>
    <xf numFmtId="0" fontId="16" fillId="5" borderId="61" xfId="7" applyFont="1" applyFill="1" applyBorder="1" applyAlignment="1">
      <alignment horizontal="center"/>
    </xf>
    <xf numFmtId="0" fontId="16" fillId="5" borderId="59" xfId="7" applyFont="1" applyFill="1" applyBorder="1" applyAlignment="1">
      <alignment horizontal="center"/>
    </xf>
    <xf numFmtId="0" fontId="23" fillId="0" borderId="37" xfId="7" applyFont="1" applyBorder="1"/>
    <xf numFmtId="0" fontId="23" fillId="0" borderId="59" xfId="7" applyFont="1" applyBorder="1"/>
    <xf numFmtId="3" fontId="23" fillId="0" borderId="59" xfId="7" applyNumberFormat="1" applyFont="1" applyBorder="1"/>
    <xf numFmtId="3" fontId="23" fillId="0" borderId="60" xfId="7" applyNumberFormat="1" applyFont="1" applyBorder="1"/>
    <xf numFmtId="0" fontId="23" fillId="0" borderId="26" xfId="7" applyFont="1" applyBorder="1" applyAlignment="1">
      <alignment horizontal="left"/>
    </xf>
    <xf numFmtId="3" fontId="23" fillId="0" borderId="27" xfId="7" applyNumberFormat="1" applyFont="1" applyBorder="1"/>
    <xf numFmtId="3" fontId="23" fillId="0" borderId="47" xfId="7" applyNumberFormat="1" applyFont="1" applyBorder="1"/>
    <xf numFmtId="0" fontId="23" fillId="0" borderId="17" xfId="7" applyFont="1" applyBorder="1"/>
    <xf numFmtId="169" fontId="23" fillId="0" borderId="17" xfId="6" applyNumberFormat="1" applyFont="1" applyBorder="1"/>
    <xf numFmtId="0" fontId="23" fillId="0" borderId="42" xfId="7" applyFont="1" applyBorder="1" applyAlignment="1">
      <alignment horizontal="left" vertical="top"/>
    </xf>
    <xf numFmtId="3" fontId="23" fillId="0" borderId="42" xfId="7" applyNumberFormat="1" applyFont="1" applyBorder="1" applyAlignment="1">
      <alignment horizontal="center" vertical="top"/>
    </xf>
    <xf numFmtId="3" fontId="23" fillId="0" borderId="43" xfId="7" applyNumberFormat="1" applyFont="1" applyBorder="1" applyAlignment="1">
      <alignment horizontal="center" vertical="top"/>
    </xf>
    <xf numFmtId="0" fontId="23" fillId="5" borderId="21" xfId="7" applyFont="1" applyFill="1" applyBorder="1" applyAlignment="1">
      <alignment horizontal="left" wrapText="1" indent="1"/>
    </xf>
    <xf numFmtId="0" fontId="23" fillId="0" borderId="0" xfId="7" applyFont="1"/>
    <xf numFmtId="3" fontId="23" fillId="0" borderId="0" xfId="7" applyNumberFormat="1" applyFont="1" applyAlignment="1">
      <alignment horizontal="center"/>
    </xf>
    <xf numFmtId="3" fontId="23" fillId="0" borderId="22" xfId="7" applyNumberFormat="1" applyFont="1" applyBorder="1" applyAlignment="1">
      <alignment horizontal="center"/>
    </xf>
    <xf numFmtId="0" fontId="23" fillId="0" borderId="23" xfId="7" applyFont="1" applyBorder="1"/>
    <xf numFmtId="0" fontId="28" fillId="0" borderId="24" xfId="7" applyFont="1" applyBorder="1"/>
    <xf numFmtId="3" fontId="23" fillId="0" borderId="24" xfId="7" applyNumberFormat="1" applyFont="1" applyBorder="1"/>
    <xf numFmtId="3" fontId="23" fillId="0" borderId="25" xfId="7" applyNumberFormat="1" applyFont="1" applyBorder="1"/>
    <xf numFmtId="0" fontId="21" fillId="15" borderId="57" xfId="7" applyFont="1" applyFill="1" applyBorder="1" applyAlignment="1">
      <alignment horizontal="center"/>
    </xf>
    <xf numFmtId="0" fontId="21" fillId="15" borderId="58" xfId="7" applyFont="1" applyFill="1" applyBorder="1" applyAlignment="1">
      <alignment horizontal="center"/>
    </xf>
    <xf numFmtId="0" fontId="16" fillId="5" borderId="36" xfId="7" applyFont="1" applyFill="1" applyBorder="1" applyAlignment="1">
      <alignment horizontal="center"/>
    </xf>
    <xf numFmtId="0" fontId="16" fillId="5" borderId="64" xfId="7" applyFont="1" applyFill="1" applyBorder="1"/>
    <xf numFmtId="0" fontId="16" fillId="5" borderId="65" xfId="7" applyFont="1" applyFill="1" applyBorder="1" applyAlignment="1">
      <alignment horizontal="center"/>
    </xf>
    <xf numFmtId="0" fontId="23" fillId="5" borderId="48" xfId="7" applyFont="1" applyFill="1" applyBorder="1" applyAlignment="1">
      <alignment vertical="center"/>
    </xf>
    <xf numFmtId="173" fontId="23" fillId="5" borderId="18" xfId="5" applyNumberFormat="1" applyFont="1" applyFill="1" applyBorder="1" applyAlignment="1">
      <alignment vertical="center"/>
    </xf>
    <xf numFmtId="173" fontId="23" fillId="5" borderId="49" xfId="5" applyNumberFormat="1" applyFont="1" applyFill="1" applyBorder="1" applyAlignment="1">
      <alignment vertical="center"/>
    </xf>
    <xf numFmtId="0" fontId="23" fillId="5" borderId="21" xfId="7" applyFont="1" applyFill="1" applyBorder="1" applyAlignment="1">
      <alignment vertical="center"/>
    </xf>
    <xf numFmtId="173" fontId="23" fillId="5" borderId="22" xfId="5" applyNumberFormat="1" applyFont="1" applyFill="1" applyBorder="1" applyAlignment="1">
      <alignment vertical="center"/>
    </xf>
    <xf numFmtId="0" fontId="23" fillId="5" borderId="50" xfId="7" applyFont="1" applyFill="1" applyBorder="1" applyAlignment="1">
      <alignment vertical="center"/>
    </xf>
    <xf numFmtId="173" fontId="23" fillId="5" borderId="19" xfId="5" applyNumberFormat="1" applyFont="1" applyFill="1" applyBorder="1" applyAlignment="1">
      <alignment vertical="center"/>
    </xf>
    <xf numFmtId="173" fontId="23" fillId="5" borderId="51" xfId="5" applyNumberFormat="1" applyFont="1" applyFill="1" applyBorder="1" applyAlignment="1">
      <alignment vertical="center"/>
    </xf>
    <xf numFmtId="0" fontId="23" fillId="5" borderId="52" xfId="14" applyNumberFormat="1" applyFont="1" applyFill="1" applyBorder="1" applyAlignment="1">
      <alignment vertical="center"/>
    </xf>
    <xf numFmtId="173" fontId="23" fillId="5" borderId="1" xfId="1" applyNumberFormat="1" applyFont="1" applyFill="1" applyBorder="1" applyAlignment="1">
      <alignment vertical="center"/>
    </xf>
    <xf numFmtId="173" fontId="23" fillId="5" borderId="53" xfId="1" applyNumberFormat="1" applyFont="1" applyFill="1" applyBorder="1" applyAlignment="1">
      <alignment vertical="center"/>
    </xf>
    <xf numFmtId="0" fontId="23" fillId="5" borderId="54" xfId="14" applyNumberFormat="1" applyFont="1" applyFill="1" applyBorder="1" applyAlignment="1">
      <alignment vertical="center"/>
    </xf>
    <xf numFmtId="173" fontId="23" fillId="5" borderId="55" xfId="14" applyNumberFormat="1" applyFont="1" applyFill="1" applyBorder="1" applyAlignment="1">
      <alignment vertical="center"/>
    </xf>
    <xf numFmtId="173" fontId="23" fillId="5" borderId="56" xfId="14" applyNumberFormat="1" applyFont="1" applyFill="1" applyBorder="1" applyAlignment="1">
      <alignment vertical="center"/>
    </xf>
    <xf numFmtId="0" fontId="27" fillId="5" borderId="21" xfId="5" applyFont="1" applyFill="1" applyBorder="1"/>
    <xf numFmtId="169" fontId="25" fillId="5" borderId="22" xfId="5" applyNumberFormat="1" applyFont="1" applyFill="1" applyBorder="1"/>
    <xf numFmtId="0" fontId="25" fillId="5" borderId="21" xfId="5" applyFont="1" applyFill="1" applyBorder="1"/>
    <xf numFmtId="173" fontId="25" fillId="5" borderId="0" xfId="11" applyNumberFormat="1" applyFont="1" applyFill="1" applyBorder="1" applyProtection="1">
      <protection locked="0"/>
    </xf>
    <xf numFmtId="173" fontId="25" fillId="5" borderId="22" xfId="11" applyNumberFormat="1" applyFont="1" applyFill="1" applyBorder="1" applyProtection="1">
      <protection locked="0"/>
    </xf>
    <xf numFmtId="0" fontId="16" fillId="5" borderId="36" xfId="7" applyFont="1" applyFill="1" applyBorder="1"/>
    <xf numFmtId="169" fontId="19" fillId="0" borderId="66" xfId="6" applyNumberFormat="1" applyFont="1" applyBorder="1" applyAlignment="1">
      <alignment horizontal="center"/>
    </xf>
    <xf numFmtId="169" fontId="19" fillId="5" borderId="36" xfId="7" applyNumberFormat="1" applyFont="1" applyFill="1" applyBorder="1" applyAlignment="1">
      <alignment horizontal="center"/>
    </xf>
    <xf numFmtId="9" fontId="19" fillId="0" borderId="20" xfId="4" applyFont="1" applyBorder="1" applyAlignment="1">
      <alignment horizontal="center"/>
    </xf>
    <xf numFmtId="0" fontId="16" fillId="5" borderId="44" xfId="7" applyFont="1" applyFill="1" applyBorder="1"/>
    <xf numFmtId="0" fontId="16" fillId="5" borderId="67" xfId="7" applyFont="1" applyFill="1" applyBorder="1" applyAlignment="1">
      <alignment horizontal="center"/>
    </xf>
    <xf numFmtId="0" fontId="22" fillId="0" borderId="44" xfId="7" applyFont="1" applyBorder="1" applyAlignment="1">
      <alignment horizontal="left" indent="3"/>
    </xf>
    <xf numFmtId="3" fontId="22" fillId="0" borderId="45" xfId="7" applyNumberFormat="1" applyFont="1" applyBorder="1"/>
    <xf numFmtId="3" fontId="22" fillId="0" borderId="46" xfId="7" applyNumberFormat="1" applyFont="1" applyBorder="1"/>
    <xf numFmtId="0" fontId="21" fillId="15" borderId="68" xfId="7" applyFont="1" applyFill="1" applyBorder="1" applyAlignment="1">
      <alignment horizontal="center"/>
    </xf>
    <xf numFmtId="173" fontId="22" fillId="5" borderId="1" xfId="16" applyNumberFormat="1" applyFont="1" applyFill="1" applyBorder="1" applyAlignment="1">
      <alignment horizontal="center"/>
    </xf>
    <xf numFmtId="0" fontId="22" fillId="5" borderId="0" xfId="5" applyFont="1" applyFill="1" applyAlignment="1">
      <alignment horizontal="center"/>
    </xf>
    <xf numFmtId="176" fontId="19" fillId="0" borderId="1" xfId="16" applyNumberFormat="1" applyFont="1" applyBorder="1" applyAlignment="1">
      <alignment horizontal="center"/>
    </xf>
    <xf numFmtId="176" fontId="22" fillId="5" borderId="0" xfId="16" applyNumberFormat="1" applyFont="1" applyFill="1" applyAlignment="1">
      <alignment horizontal="right"/>
    </xf>
    <xf numFmtId="177" fontId="19" fillId="0" borderId="1" xfId="16" applyNumberFormat="1" applyFont="1" applyBorder="1" applyAlignment="1">
      <alignment horizontal="center"/>
    </xf>
    <xf numFmtId="178" fontId="22" fillId="0" borderId="1" xfId="16" applyNumberFormat="1" applyFont="1" applyBorder="1" applyAlignment="1">
      <alignment horizontal="center"/>
    </xf>
    <xf numFmtId="9" fontId="17" fillId="0" borderId="0" xfId="17" applyFont="1" applyAlignment="1">
      <alignment horizontal="left"/>
    </xf>
    <xf numFmtId="179" fontId="22" fillId="5" borderId="0" xfId="16" applyNumberFormat="1" applyFont="1" applyFill="1" applyAlignment="1">
      <alignment horizontal="right"/>
    </xf>
    <xf numFmtId="44" fontId="1" fillId="0" borderId="0" xfId="3" applyFont="1" applyFill="1" applyAlignment="1">
      <alignment horizontal="center"/>
    </xf>
    <xf numFmtId="165" fontId="22" fillId="4" borderId="0" xfId="5" applyNumberFormat="1" applyFont="1" applyFill="1" applyAlignment="1">
      <alignment horizontal="center"/>
    </xf>
    <xf numFmtId="173" fontId="22" fillId="4" borderId="0" xfId="16" applyNumberFormat="1" applyFont="1" applyFill="1" applyAlignment="1">
      <alignment horizontal="left"/>
    </xf>
    <xf numFmtId="165" fontId="22" fillId="4" borderId="0" xfId="5" applyNumberFormat="1" applyFont="1" applyFill="1"/>
    <xf numFmtId="1" fontId="17" fillId="0" borderId="0" xfId="7" applyNumberFormat="1" applyFont="1" applyAlignment="1">
      <alignment horizontal="center"/>
    </xf>
    <xf numFmtId="0" fontId="17" fillId="3" borderId="21" xfId="7" applyFont="1" applyFill="1" applyBorder="1" applyAlignment="1">
      <alignment horizontal="left" indent="1"/>
    </xf>
    <xf numFmtId="0" fontId="17" fillId="3" borderId="0" xfId="7" quotePrefix="1" applyFont="1" applyFill="1"/>
    <xf numFmtId="0" fontId="22" fillId="3" borderId="21" xfId="7" applyFont="1" applyFill="1" applyBorder="1" applyAlignment="1">
      <alignment horizontal="left" indent="3"/>
    </xf>
    <xf numFmtId="0" fontId="22" fillId="3" borderId="0" xfId="7" applyFont="1" applyFill="1"/>
    <xf numFmtId="3" fontId="22" fillId="3" borderId="0" xfId="7" applyNumberFormat="1" applyFont="1" applyFill="1"/>
    <xf numFmtId="0" fontId="36" fillId="3" borderId="21" xfId="7" applyFont="1" applyFill="1" applyBorder="1" applyAlignment="1">
      <alignment horizontal="left" indent="5"/>
    </xf>
    <xf numFmtId="171" fontId="36" fillId="3" borderId="0" xfId="3" applyNumberFormat="1" applyFont="1" applyFill="1" applyBorder="1"/>
    <xf numFmtId="171" fontId="36" fillId="3" borderId="22" xfId="7" applyNumberFormat="1" applyFont="1" applyFill="1" applyBorder="1"/>
    <xf numFmtId="0" fontId="25" fillId="3" borderId="21" xfId="7" applyFont="1" applyFill="1" applyBorder="1" applyAlignment="1">
      <alignment horizontal="left" indent="5"/>
    </xf>
    <xf numFmtId="9" fontId="29" fillId="3" borderId="0" xfId="8" applyFont="1" applyFill="1" applyBorder="1"/>
    <xf numFmtId="9" fontId="25" fillId="3" borderId="0" xfId="8" applyFont="1" applyFill="1" applyBorder="1"/>
    <xf numFmtId="9" fontId="25" fillId="3" borderId="22" xfId="8" applyFont="1" applyFill="1" applyBorder="1"/>
    <xf numFmtId="0" fontId="30" fillId="3" borderId="21" xfId="7" applyFont="1" applyFill="1" applyBorder="1" applyAlignment="1">
      <alignment horizontal="left" indent="5"/>
    </xf>
    <xf numFmtId="169" fontId="30" fillId="3" borderId="0" xfId="8" applyNumberFormat="1" applyFont="1" applyFill="1" applyBorder="1"/>
    <xf numFmtId="169" fontId="30" fillId="3" borderId="22" xfId="8" applyNumberFormat="1" applyFont="1" applyFill="1" applyBorder="1"/>
    <xf numFmtId="3" fontId="22" fillId="3" borderId="22" xfId="7" applyNumberFormat="1" applyFont="1" applyFill="1" applyBorder="1"/>
    <xf numFmtId="3" fontId="23" fillId="13" borderId="42" xfId="7" applyNumberFormat="1" applyFont="1" applyFill="1" applyBorder="1"/>
    <xf numFmtId="0" fontId="25" fillId="3" borderId="21" xfId="7" applyFont="1" applyFill="1" applyBorder="1" applyAlignment="1">
      <alignment horizontal="left" indent="1"/>
    </xf>
    <xf numFmtId="0" fontId="27" fillId="3" borderId="0" xfId="7" applyFont="1" applyFill="1"/>
    <xf numFmtId="169" fontId="25" fillId="3" borderId="0" xfId="8" applyNumberFormat="1" applyFont="1" applyFill="1" applyBorder="1"/>
    <xf numFmtId="169" fontId="25" fillId="3" borderId="22" xfId="8" applyNumberFormat="1" applyFont="1" applyFill="1" applyBorder="1"/>
    <xf numFmtId="3" fontId="22" fillId="5" borderId="0" xfId="7" applyNumberFormat="1" applyFont="1" applyFill="1"/>
    <xf numFmtId="171" fontId="36" fillId="0" borderId="0" xfId="7" applyNumberFormat="1" applyFont="1"/>
    <xf numFmtId="0" fontId="22" fillId="13" borderId="0" xfId="7" applyFont="1" applyFill="1"/>
    <xf numFmtId="4" fontId="19" fillId="13" borderId="0" xfId="7" applyNumberFormat="1" applyFont="1" applyFill="1"/>
    <xf numFmtId="4" fontId="22" fillId="13" borderId="0" xfId="7" applyNumberFormat="1" applyFont="1" applyFill="1"/>
    <xf numFmtId="0" fontId="26" fillId="13" borderId="0" xfId="7" applyFont="1" applyFill="1"/>
    <xf numFmtId="170" fontId="19" fillId="13" borderId="0" xfId="7" applyNumberFormat="1" applyFont="1" applyFill="1"/>
    <xf numFmtId="170" fontId="17" fillId="13" borderId="0" xfId="7" applyNumberFormat="1" applyFont="1" applyFill="1"/>
    <xf numFmtId="3" fontId="19" fillId="13" borderId="0" xfId="7" applyNumberFormat="1" applyFont="1" applyFill="1"/>
    <xf numFmtId="3" fontId="22" fillId="13" borderId="0" xfId="7" applyNumberFormat="1" applyFont="1" applyFill="1"/>
    <xf numFmtId="171" fontId="36" fillId="0" borderId="22" xfId="3" applyNumberFormat="1" applyFont="1" applyBorder="1"/>
    <xf numFmtId="170" fontId="22" fillId="13" borderId="0" xfId="7" applyNumberFormat="1" applyFont="1" applyFill="1"/>
    <xf numFmtId="0" fontId="36" fillId="3" borderId="0" xfId="7" applyFont="1" applyFill="1"/>
    <xf numFmtId="171" fontId="36" fillId="3" borderId="0" xfId="7" applyNumberFormat="1" applyFont="1" applyFill="1"/>
    <xf numFmtId="0" fontId="26" fillId="3" borderId="0" xfId="7" applyFont="1" applyFill="1"/>
    <xf numFmtId="0" fontId="31" fillId="3" borderId="0" xfId="7" applyFont="1" applyFill="1"/>
    <xf numFmtId="0" fontId="36" fillId="13" borderId="0" xfId="7" applyFont="1" applyFill="1"/>
    <xf numFmtId="171" fontId="36" fillId="13" borderId="0" xfId="7" applyNumberFormat="1" applyFont="1" applyFill="1"/>
    <xf numFmtId="0" fontId="31" fillId="13" borderId="0" xfId="7" applyFont="1" applyFill="1"/>
    <xf numFmtId="173" fontId="22" fillId="5" borderId="0" xfId="5" applyNumberFormat="1" applyFont="1" applyFill="1" applyAlignment="1">
      <alignment vertical="center"/>
    </xf>
    <xf numFmtId="1" fontId="22" fillId="5" borderId="0" xfId="5" applyNumberFormat="1" applyFont="1" applyFill="1" applyAlignment="1">
      <alignment horizontal="center" vertical="center"/>
    </xf>
    <xf numFmtId="173" fontId="23" fillId="5" borderId="0" xfId="5" applyNumberFormat="1" applyFont="1" applyFill="1" applyAlignment="1">
      <alignment vertical="center"/>
    </xf>
    <xf numFmtId="173" fontId="34" fillId="5" borderId="0" xfId="5" applyNumberFormat="1" applyFont="1" applyFill="1" applyAlignment="1">
      <alignment vertical="center"/>
    </xf>
    <xf numFmtId="173" fontId="17" fillId="5" borderId="0" xfId="7" applyNumberFormat="1" applyFont="1" applyFill="1"/>
    <xf numFmtId="169" fontId="25" fillId="5" borderId="0" xfId="5" applyNumberFormat="1" applyFont="1" applyFill="1"/>
    <xf numFmtId="173" fontId="22" fillId="5" borderId="0" xfId="5" applyNumberFormat="1" applyFont="1" applyFill="1"/>
    <xf numFmtId="173" fontId="19" fillId="5" borderId="0" xfId="5" applyNumberFormat="1" applyFont="1" applyFill="1"/>
    <xf numFmtId="44" fontId="0" fillId="4" borderId="0" xfId="0" applyNumberFormat="1" applyFill="1"/>
    <xf numFmtId="0" fontId="0" fillId="0" borderId="69" xfId="0" applyBorder="1"/>
    <xf numFmtId="0" fontId="3" fillId="0" borderId="69" xfId="0" applyFont="1" applyBorder="1"/>
    <xf numFmtId="3" fontId="19" fillId="0" borderId="0" xfId="7" applyNumberFormat="1" applyFont="1"/>
    <xf numFmtId="169" fontId="17" fillId="13" borderId="0" xfId="6" applyNumberFormat="1" applyFont="1" applyFill="1" applyAlignment="1">
      <alignment horizontal="left"/>
    </xf>
    <xf numFmtId="3" fontId="17" fillId="0" borderId="0" xfId="7" applyNumberFormat="1" applyFont="1" applyAlignment="1">
      <alignment horizontal="left" indent="1"/>
    </xf>
    <xf numFmtId="173" fontId="22" fillId="5" borderId="1" xfId="16" quotePrefix="1" applyNumberFormat="1" applyFont="1" applyFill="1" applyBorder="1" applyAlignment="1">
      <alignment horizontal="center"/>
    </xf>
    <xf numFmtId="0" fontId="17" fillId="0" borderId="0" xfId="7" quotePrefix="1" applyFont="1"/>
    <xf numFmtId="173" fontId="22" fillId="5" borderId="0" xfId="16" quotePrefix="1" applyNumberFormat="1" applyFont="1" applyFill="1" applyAlignment="1">
      <alignment horizontal="right"/>
    </xf>
    <xf numFmtId="168" fontId="0" fillId="0" borderId="1" xfId="0" applyNumberFormat="1" applyBorder="1"/>
    <xf numFmtId="169" fontId="25" fillId="0" borderId="22" xfId="8" applyNumberFormat="1" applyFont="1" applyFill="1" applyBorder="1"/>
    <xf numFmtId="1" fontId="17" fillId="0" borderId="0" xfId="17" applyNumberFormat="1" applyFont="1" applyFill="1" applyAlignment="1">
      <alignment horizontal="left"/>
    </xf>
    <xf numFmtId="9" fontId="0" fillId="16" borderId="2" xfId="4" applyFont="1" applyFill="1" applyBorder="1" applyAlignment="1">
      <alignment horizontal="center"/>
    </xf>
    <xf numFmtId="0" fontId="0" fillId="16" borderId="2" xfId="0" applyFill="1" applyBorder="1" applyAlignment="1">
      <alignment horizontal="center"/>
    </xf>
    <xf numFmtId="0" fontId="2" fillId="16" borderId="2" xfId="0" applyFont="1" applyFill="1" applyBorder="1" applyAlignment="1">
      <alignment horizontal="center"/>
    </xf>
    <xf numFmtId="43" fontId="0" fillId="16" borderId="2" xfId="0" applyNumberFormat="1" applyFill="1" applyBorder="1" applyAlignment="1">
      <alignment horizontal="center"/>
    </xf>
    <xf numFmtId="10" fontId="0" fillId="16" borderId="2" xfId="4" applyNumberFormat="1" applyFont="1" applyFill="1" applyBorder="1" applyAlignment="1">
      <alignment horizontal="center"/>
    </xf>
    <xf numFmtId="9" fontId="1" fillId="16" borderId="2" xfId="2" applyNumberFormat="1" applyFont="1" applyFill="1" applyBorder="1" applyAlignment="1">
      <alignment horizontal="center"/>
    </xf>
    <xf numFmtId="44" fontId="19" fillId="13" borderId="20" xfId="3" applyFont="1" applyFill="1" applyBorder="1" applyAlignment="1">
      <alignment horizontal="center"/>
    </xf>
    <xf numFmtId="3" fontId="24" fillId="13" borderId="0" xfId="7" applyNumberFormat="1" applyFont="1" applyFill="1"/>
    <xf numFmtId="4" fontId="24" fillId="13" borderId="0" xfId="7" applyNumberFormat="1" applyFont="1" applyFill="1"/>
    <xf numFmtId="3" fontId="19" fillId="13" borderId="22" xfId="7" applyNumberFormat="1" applyFont="1" applyFill="1" applyBorder="1"/>
    <xf numFmtId="173" fontId="22" fillId="13" borderId="0" xfId="16" applyNumberFormat="1" applyFont="1" applyFill="1" applyAlignment="1">
      <alignment horizontal="left"/>
    </xf>
    <xf numFmtId="9" fontId="19" fillId="13" borderId="20" xfId="4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6" fillId="6" borderId="0" xfId="0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2" fillId="7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0" fontId="2" fillId="1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8">
    <cellStyle name="Comma 3" xfId="16" xr:uid="{F639D3C5-E30E-475B-9518-8D07589987C7}"/>
    <cellStyle name="Moeda" xfId="3" builtinId="4"/>
    <cellStyle name="NívelLinha_1" xfId="1" builtinId="1" iLevel="0"/>
    <cellStyle name="Normal" xfId="0" builtinId="0"/>
    <cellStyle name="Normal 2" xfId="7" xr:uid="{F7AA5875-E759-4385-B9BC-64D8372026B6}"/>
    <cellStyle name="Normal 2 2 2" xfId="5" xr:uid="{402E01A0-F3B6-4D20-ACBB-B729F9AEA06B}"/>
    <cellStyle name="Normal 2 2 3 2" xfId="14" xr:uid="{6C5A5AA4-D2FF-4A2A-ADCC-6BD625C3C40E}"/>
    <cellStyle name="Normal 6" xfId="15" xr:uid="{8C1A1593-CC28-4634-B57A-71D747DCF6B5}"/>
    <cellStyle name="Percent 2" xfId="10" xr:uid="{1782441D-2177-4E22-9B60-4FD72FD3C32A}"/>
    <cellStyle name="Porcentagem" xfId="4" builtinId="5"/>
    <cellStyle name="Porcentagem 10" xfId="17" xr:uid="{E9795D45-11B8-4EDC-A2F7-BF384EE07754}"/>
    <cellStyle name="Porcentagem 2" xfId="8" xr:uid="{45211E09-932E-460F-BA0D-2E772052294B}"/>
    <cellStyle name="Porcentagem 3" xfId="6" xr:uid="{FE3EFA75-1467-4E37-B05A-D0BAD59E6A8C}"/>
    <cellStyle name="Separador de milhares 12" xfId="13" xr:uid="{29B8B337-8162-4A42-B23C-80449653285C}"/>
    <cellStyle name="Separador de milhares 2" xfId="11" xr:uid="{A02408AC-3912-438F-BCE8-6219329187C7}"/>
    <cellStyle name="Separador de milhares 2 5 2" xfId="12" xr:uid="{7CBC8BD3-62AC-4F28-B30F-83FACDCB9575}"/>
    <cellStyle name="Vírgula" xfId="2" builtinId="3"/>
    <cellStyle name="Vírgula 2" xfId="9" xr:uid="{09BABA96-BD1C-466B-8F56-464ED873AE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Personalizada 2">
      <a:dk1>
        <a:sysClr val="windowText" lastClr="000000"/>
      </a:dk1>
      <a:lt1>
        <a:sysClr val="window" lastClr="FFFFFF"/>
      </a:lt1>
      <a:dk2>
        <a:srgbClr val="020C12"/>
      </a:dk2>
      <a:lt2>
        <a:srgbClr val="E7E6E6"/>
      </a:lt2>
      <a:accent1>
        <a:srgbClr val="082C46"/>
      </a:accent1>
      <a:accent2>
        <a:srgbClr val="F7C580"/>
      </a:accent2>
      <a:accent3>
        <a:srgbClr val="F5A66E"/>
      </a:accent3>
      <a:accent4>
        <a:srgbClr val="C95D5D"/>
      </a:accent4>
      <a:accent5>
        <a:srgbClr val="707070"/>
      </a:accent5>
      <a:accent6>
        <a:srgbClr val="8A2E2E"/>
      </a:accent6>
      <a:hlink>
        <a:srgbClr val="F09719"/>
      </a:hlink>
      <a:folHlink>
        <a:srgbClr val="D26015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7CD71-FEED-4D9F-97C1-0CB6A20CF031}">
  <dimension ref="A2:X257"/>
  <sheetViews>
    <sheetView showGridLines="0" tabSelected="1" topLeftCell="A8" workbookViewId="0">
      <selection activeCell="B4" sqref="B4"/>
    </sheetView>
  </sheetViews>
  <sheetFormatPr defaultColWidth="10.140625" defaultRowHeight="12.75" outlineLevelRow="1"/>
  <cols>
    <col min="1" max="1" width="2" style="77" bestFit="1" customWidth="1"/>
    <col min="2" max="2" width="43" style="77" bestFit="1" customWidth="1"/>
    <col min="3" max="3" width="9.5703125" style="77" bestFit="1" customWidth="1"/>
    <col min="4" max="13" width="10.140625" style="77" bestFit="1" customWidth="1"/>
    <col min="14" max="14" width="10.5703125" style="77" customWidth="1"/>
    <col min="15" max="15" width="11.42578125" style="77" customWidth="1"/>
    <col min="16" max="16" width="5.140625" style="77" bestFit="1" customWidth="1"/>
    <col min="17" max="17" width="4" style="77" bestFit="1" customWidth="1"/>
    <col min="18" max="20" width="11.42578125" style="77" customWidth="1"/>
    <col min="21" max="251" width="10.140625" style="77"/>
    <col min="252" max="252" width="3.140625" style="77" customWidth="1"/>
    <col min="253" max="253" width="39.42578125" style="77" bestFit="1" customWidth="1"/>
    <col min="254" max="254" width="11.7109375" style="77" bestFit="1" customWidth="1"/>
    <col min="255" max="255" width="16.5703125" style="77" bestFit="1" customWidth="1"/>
    <col min="256" max="256" width="16.28515625" style="77" bestFit="1" customWidth="1"/>
    <col min="257" max="264" width="11.42578125" style="77" bestFit="1" customWidth="1"/>
    <col min="265" max="265" width="10.7109375" style="77" customWidth="1"/>
    <col min="266" max="266" width="10.42578125" style="77" bestFit="1" customWidth="1"/>
    <col min="267" max="267" width="11.42578125" style="77" customWidth="1"/>
    <col min="268" max="268" width="15.28515625" style="77" bestFit="1" customWidth="1"/>
    <col min="269" max="269" width="11.42578125" style="77" customWidth="1"/>
    <col min="270" max="270" width="14.28515625" style="77" bestFit="1" customWidth="1"/>
    <col min="271" max="276" width="11.42578125" style="77" customWidth="1"/>
    <col min="277" max="507" width="10.140625" style="77"/>
    <col min="508" max="508" width="3.140625" style="77" customWidth="1"/>
    <col min="509" max="509" width="39.42578125" style="77" bestFit="1" customWidth="1"/>
    <col min="510" max="510" width="11.7109375" style="77" bestFit="1" customWidth="1"/>
    <col min="511" max="511" width="16.5703125" style="77" bestFit="1" customWidth="1"/>
    <col min="512" max="512" width="16.28515625" style="77" bestFit="1" customWidth="1"/>
    <col min="513" max="520" width="11.42578125" style="77" bestFit="1" customWidth="1"/>
    <col min="521" max="521" width="10.7109375" style="77" customWidth="1"/>
    <col min="522" max="522" width="10.42578125" style="77" bestFit="1" customWidth="1"/>
    <col min="523" max="523" width="11.42578125" style="77" customWidth="1"/>
    <col min="524" max="524" width="15.28515625" style="77" bestFit="1" customWidth="1"/>
    <col min="525" max="525" width="11.42578125" style="77" customWidth="1"/>
    <col min="526" max="526" width="14.28515625" style="77" bestFit="1" customWidth="1"/>
    <col min="527" max="532" width="11.42578125" style="77" customWidth="1"/>
    <col min="533" max="763" width="10.140625" style="77"/>
    <col min="764" max="764" width="3.140625" style="77" customWidth="1"/>
    <col min="765" max="765" width="39.42578125" style="77" bestFit="1" customWidth="1"/>
    <col min="766" max="766" width="11.7109375" style="77" bestFit="1" customWidth="1"/>
    <col min="767" max="767" width="16.5703125" style="77" bestFit="1" customWidth="1"/>
    <col min="768" max="768" width="16.28515625" style="77" bestFit="1" customWidth="1"/>
    <col min="769" max="776" width="11.42578125" style="77" bestFit="1" customWidth="1"/>
    <col min="777" max="777" width="10.7109375" style="77" customWidth="1"/>
    <col min="778" max="778" width="10.42578125" style="77" bestFit="1" customWidth="1"/>
    <col min="779" max="779" width="11.42578125" style="77" customWidth="1"/>
    <col min="780" max="780" width="15.28515625" style="77" bestFit="1" customWidth="1"/>
    <col min="781" max="781" width="11.42578125" style="77" customWidth="1"/>
    <col min="782" max="782" width="14.28515625" style="77" bestFit="1" customWidth="1"/>
    <col min="783" max="788" width="11.42578125" style="77" customWidth="1"/>
    <col min="789" max="1019" width="10.140625" style="77"/>
    <col min="1020" max="1020" width="3.140625" style="77" customWidth="1"/>
    <col min="1021" max="1021" width="39.42578125" style="77" bestFit="1" customWidth="1"/>
    <col min="1022" max="1022" width="11.7109375" style="77" bestFit="1" customWidth="1"/>
    <col min="1023" max="1023" width="16.5703125" style="77" bestFit="1" customWidth="1"/>
    <col min="1024" max="1024" width="16.28515625" style="77" bestFit="1" customWidth="1"/>
    <col min="1025" max="1032" width="11.42578125" style="77" bestFit="1" customWidth="1"/>
    <col min="1033" max="1033" width="10.7109375" style="77" customWidth="1"/>
    <col min="1034" max="1034" width="10.42578125" style="77" bestFit="1" customWidth="1"/>
    <col min="1035" max="1035" width="11.42578125" style="77" customWidth="1"/>
    <col min="1036" max="1036" width="15.28515625" style="77" bestFit="1" customWidth="1"/>
    <col min="1037" max="1037" width="11.42578125" style="77" customWidth="1"/>
    <col min="1038" max="1038" width="14.28515625" style="77" bestFit="1" customWidth="1"/>
    <col min="1039" max="1044" width="11.42578125" style="77" customWidth="1"/>
    <col min="1045" max="1275" width="10.140625" style="77"/>
    <col min="1276" max="1276" width="3.140625" style="77" customWidth="1"/>
    <col min="1277" max="1277" width="39.42578125" style="77" bestFit="1" customWidth="1"/>
    <col min="1278" max="1278" width="11.7109375" style="77" bestFit="1" customWidth="1"/>
    <col min="1279" max="1279" width="16.5703125" style="77" bestFit="1" customWidth="1"/>
    <col min="1280" max="1280" width="16.28515625" style="77" bestFit="1" customWidth="1"/>
    <col min="1281" max="1288" width="11.42578125" style="77" bestFit="1" customWidth="1"/>
    <col min="1289" max="1289" width="10.7109375" style="77" customWidth="1"/>
    <col min="1290" max="1290" width="10.42578125" style="77" bestFit="1" customWidth="1"/>
    <col min="1291" max="1291" width="11.42578125" style="77" customWidth="1"/>
    <col min="1292" max="1292" width="15.28515625" style="77" bestFit="1" customWidth="1"/>
    <col min="1293" max="1293" width="11.42578125" style="77" customWidth="1"/>
    <col min="1294" max="1294" width="14.28515625" style="77" bestFit="1" customWidth="1"/>
    <col min="1295" max="1300" width="11.42578125" style="77" customWidth="1"/>
    <col min="1301" max="1531" width="10.140625" style="77"/>
    <col min="1532" max="1532" width="3.140625" style="77" customWidth="1"/>
    <col min="1533" max="1533" width="39.42578125" style="77" bestFit="1" customWidth="1"/>
    <col min="1534" max="1534" width="11.7109375" style="77" bestFit="1" customWidth="1"/>
    <col min="1535" max="1535" width="16.5703125" style="77" bestFit="1" customWidth="1"/>
    <col min="1536" max="1536" width="16.28515625" style="77" bestFit="1" customWidth="1"/>
    <col min="1537" max="1544" width="11.42578125" style="77" bestFit="1" customWidth="1"/>
    <col min="1545" max="1545" width="10.7109375" style="77" customWidth="1"/>
    <col min="1546" max="1546" width="10.42578125" style="77" bestFit="1" customWidth="1"/>
    <col min="1547" max="1547" width="11.42578125" style="77" customWidth="1"/>
    <col min="1548" max="1548" width="15.28515625" style="77" bestFit="1" customWidth="1"/>
    <col min="1549" max="1549" width="11.42578125" style="77" customWidth="1"/>
    <col min="1550" max="1550" width="14.28515625" style="77" bestFit="1" customWidth="1"/>
    <col min="1551" max="1556" width="11.42578125" style="77" customWidth="1"/>
    <col min="1557" max="1787" width="10.140625" style="77"/>
    <col min="1788" max="1788" width="3.140625" style="77" customWidth="1"/>
    <col min="1789" max="1789" width="39.42578125" style="77" bestFit="1" customWidth="1"/>
    <col min="1790" max="1790" width="11.7109375" style="77" bestFit="1" customWidth="1"/>
    <col min="1791" max="1791" width="16.5703125" style="77" bestFit="1" customWidth="1"/>
    <col min="1792" max="1792" width="16.28515625" style="77" bestFit="1" customWidth="1"/>
    <col min="1793" max="1800" width="11.42578125" style="77" bestFit="1" customWidth="1"/>
    <col min="1801" max="1801" width="10.7109375" style="77" customWidth="1"/>
    <col min="1802" max="1802" width="10.42578125" style="77" bestFit="1" customWidth="1"/>
    <col min="1803" max="1803" width="11.42578125" style="77" customWidth="1"/>
    <col min="1804" max="1804" width="15.28515625" style="77" bestFit="1" customWidth="1"/>
    <col min="1805" max="1805" width="11.42578125" style="77" customWidth="1"/>
    <col min="1806" max="1806" width="14.28515625" style="77" bestFit="1" customWidth="1"/>
    <col min="1807" max="1812" width="11.42578125" style="77" customWidth="1"/>
    <col min="1813" max="2043" width="10.140625" style="77"/>
    <col min="2044" max="2044" width="3.140625" style="77" customWidth="1"/>
    <col min="2045" max="2045" width="39.42578125" style="77" bestFit="1" customWidth="1"/>
    <col min="2046" max="2046" width="11.7109375" style="77" bestFit="1" customWidth="1"/>
    <col min="2047" max="2047" width="16.5703125" style="77" bestFit="1" customWidth="1"/>
    <col min="2048" max="2048" width="16.28515625" style="77" bestFit="1" customWidth="1"/>
    <col min="2049" max="2056" width="11.42578125" style="77" bestFit="1" customWidth="1"/>
    <col min="2057" max="2057" width="10.7109375" style="77" customWidth="1"/>
    <col min="2058" max="2058" width="10.42578125" style="77" bestFit="1" customWidth="1"/>
    <col min="2059" max="2059" width="11.42578125" style="77" customWidth="1"/>
    <col min="2060" max="2060" width="15.28515625" style="77" bestFit="1" customWidth="1"/>
    <col min="2061" max="2061" width="11.42578125" style="77" customWidth="1"/>
    <col min="2062" max="2062" width="14.28515625" style="77" bestFit="1" customWidth="1"/>
    <col min="2063" max="2068" width="11.42578125" style="77" customWidth="1"/>
    <col min="2069" max="2299" width="10.140625" style="77"/>
    <col min="2300" max="2300" width="3.140625" style="77" customWidth="1"/>
    <col min="2301" max="2301" width="39.42578125" style="77" bestFit="1" customWidth="1"/>
    <col min="2302" max="2302" width="11.7109375" style="77" bestFit="1" customWidth="1"/>
    <col min="2303" max="2303" width="16.5703125" style="77" bestFit="1" customWidth="1"/>
    <col min="2304" max="2304" width="16.28515625" style="77" bestFit="1" customWidth="1"/>
    <col min="2305" max="2312" width="11.42578125" style="77" bestFit="1" customWidth="1"/>
    <col min="2313" max="2313" width="10.7109375" style="77" customWidth="1"/>
    <col min="2314" max="2314" width="10.42578125" style="77" bestFit="1" customWidth="1"/>
    <col min="2315" max="2315" width="11.42578125" style="77" customWidth="1"/>
    <col min="2316" max="2316" width="15.28515625" style="77" bestFit="1" customWidth="1"/>
    <col min="2317" max="2317" width="11.42578125" style="77" customWidth="1"/>
    <col min="2318" max="2318" width="14.28515625" style="77" bestFit="1" customWidth="1"/>
    <col min="2319" max="2324" width="11.42578125" style="77" customWidth="1"/>
    <col min="2325" max="2555" width="10.140625" style="77"/>
    <col min="2556" max="2556" width="3.140625" style="77" customWidth="1"/>
    <col min="2557" max="2557" width="39.42578125" style="77" bestFit="1" customWidth="1"/>
    <col min="2558" max="2558" width="11.7109375" style="77" bestFit="1" customWidth="1"/>
    <col min="2559" max="2559" width="16.5703125" style="77" bestFit="1" customWidth="1"/>
    <col min="2560" max="2560" width="16.28515625" style="77" bestFit="1" customWidth="1"/>
    <col min="2561" max="2568" width="11.42578125" style="77" bestFit="1" customWidth="1"/>
    <col min="2569" max="2569" width="10.7109375" style="77" customWidth="1"/>
    <col min="2570" max="2570" width="10.42578125" style="77" bestFit="1" customWidth="1"/>
    <col min="2571" max="2571" width="11.42578125" style="77" customWidth="1"/>
    <col min="2572" max="2572" width="15.28515625" style="77" bestFit="1" customWidth="1"/>
    <col min="2573" max="2573" width="11.42578125" style="77" customWidth="1"/>
    <col min="2574" max="2574" width="14.28515625" style="77" bestFit="1" customWidth="1"/>
    <col min="2575" max="2580" width="11.42578125" style="77" customWidth="1"/>
    <col min="2581" max="2811" width="10.140625" style="77"/>
    <col min="2812" max="2812" width="3.140625" style="77" customWidth="1"/>
    <col min="2813" max="2813" width="39.42578125" style="77" bestFit="1" customWidth="1"/>
    <col min="2814" max="2814" width="11.7109375" style="77" bestFit="1" customWidth="1"/>
    <col min="2815" max="2815" width="16.5703125" style="77" bestFit="1" customWidth="1"/>
    <col min="2816" max="2816" width="16.28515625" style="77" bestFit="1" customWidth="1"/>
    <col min="2817" max="2824" width="11.42578125" style="77" bestFit="1" customWidth="1"/>
    <col min="2825" max="2825" width="10.7109375" style="77" customWidth="1"/>
    <col min="2826" max="2826" width="10.42578125" style="77" bestFit="1" customWidth="1"/>
    <col min="2827" max="2827" width="11.42578125" style="77" customWidth="1"/>
    <col min="2828" max="2828" width="15.28515625" style="77" bestFit="1" customWidth="1"/>
    <col min="2829" max="2829" width="11.42578125" style="77" customWidth="1"/>
    <col min="2830" max="2830" width="14.28515625" style="77" bestFit="1" customWidth="1"/>
    <col min="2831" max="2836" width="11.42578125" style="77" customWidth="1"/>
    <col min="2837" max="3067" width="10.140625" style="77"/>
    <col min="3068" max="3068" width="3.140625" style="77" customWidth="1"/>
    <col min="3069" max="3069" width="39.42578125" style="77" bestFit="1" customWidth="1"/>
    <col min="3070" max="3070" width="11.7109375" style="77" bestFit="1" customWidth="1"/>
    <col min="3071" max="3071" width="16.5703125" style="77" bestFit="1" customWidth="1"/>
    <col min="3072" max="3072" width="16.28515625" style="77" bestFit="1" customWidth="1"/>
    <col min="3073" max="3080" width="11.42578125" style="77" bestFit="1" customWidth="1"/>
    <col min="3081" max="3081" width="10.7109375" style="77" customWidth="1"/>
    <col min="3082" max="3082" width="10.42578125" style="77" bestFit="1" customWidth="1"/>
    <col min="3083" max="3083" width="11.42578125" style="77" customWidth="1"/>
    <col min="3084" max="3084" width="15.28515625" style="77" bestFit="1" customWidth="1"/>
    <col min="3085" max="3085" width="11.42578125" style="77" customWidth="1"/>
    <col min="3086" max="3086" width="14.28515625" style="77" bestFit="1" customWidth="1"/>
    <col min="3087" max="3092" width="11.42578125" style="77" customWidth="1"/>
    <col min="3093" max="3323" width="10.140625" style="77"/>
    <col min="3324" max="3324" width="3.140625" style="77" customWidth="1"/>
    <col min="3325" max="3325" width="39.42578125" style="77" bestFit="1" customWidth="1"/>
    <col min="3326" max="3326" width="11.7109375" style="77" bestFit="1" customWidth="1"/>
    <col min="3327" max="3327" width="16.5703125" style="77" bestFit="1" customWidth="1"/>
    <col min="3328" max="3328" width="16.28515625" style="77" bestFit="1" customWidth="1"/>
    <col min="3329" max="3336" width="11.42578125" style="77" bestFit="1" customWidth="1"/>
    <col min="3337" max="3337" width="10.7109375" style="77" customWidth="1"/>
    <col min="3338" max="3338" width="10.42578125" style="77" bestFit="1" customWidth="1"/>
    <col min="3339" max="3339" width="11.42578125" style="77" customWidth="1"/>
    <col min="3340" max="3340" width="15.28515625" style="77" bestFit="1" customWidth="1"/>
    <col min="3341" max="3341" width="11.42578125" style="77" customWidth="1"/>
    <col min="3342" max="3342" width="14.28515625" style="77" bestFit="1" customWidth="1"/>
    <col min="3343" max="3348" width="11.42578125" style="77" customWidth="1"/>
    <col min="3349" max="3579" width="10.140625" style="77"/>
    <col min="3580" max="3580" width="3.140625" style="77" customWidth="1"/>
    <col min="3581" max="3581" width="39.42578125" style="77" bestFit="1" customWidth="1"/>
    <col min="3582" max="3582" width="11.7109375" style="77" bestFit="1" customWidth="1"/>
    <col min="3583" max="3583" width="16.5703125" style="77" bestFit="1" customWidth="1"/>
    <col min="3584" max="3584" width="16.28515625" style="77" bestFit="1" customWidth="1"/>
    <col min="3585" max="3592" width="11.42578125" style="77" bestFit="1" customWidth="1"/>
    <col min="3593" max="3593" width="10.7109375" style="77" customWidth="1"/>
    <col min="3594" max="3594" width="10.42578125" style="77" bestFit="1" customWidth="1"/>
    <col min="3595" max="3595" width="11.42578125" style="77" customWidth="1"/>
    <col min="3596" max="3596" width="15.28515625" style="77" bestFit="1" customWidth="1"/>
    <col min="3597" max="3597" width="11.42578125" style="77" customWidth="1"/>
    <col min="3598" max="3598" width="14.28515625" style="77" bestFit="1" customWidth="1"/>
    <col min="3599" max="3604" width="11.42578125" style="77" customWidth="1"/>
    <col min="3605" max="3835" width="10.140625" style="77"/>
    <col min="3836" max="3836" width="3.140625" style="77" customWidth="1"/>
    <col min="3837" max="3837" width="39.42578125" style="77" bestFit="1" customWidth="1"/>
    <col min="3838" max="3838" width="11.7109375" style="77" bestFit="1" customWidth="1"/>
    <col min="3839" max="3839" width="16.5703125" style="77" bestFit="1" customWidth="1"/>
    <col min="3840" max="3840" width="16.28515625" style="77" bestFit="1" customWidth="1"/>
    <col min="3841" max="3848" width="11.42578125" style="77" bestFit="1" customWidth="1"/>
    <col min="3849" max="3849" width="10.7109375" style="77" customWidth="1"/>
    <col min="3850" max="3850" width="10.42578125" style="77" bestFit="1" customWidth="1"/>
    <col min="3851" max="3851" width="11.42578125" style="77" customWidth="1"/>
    <col min="3852" max="3852" width="15.28515625" style="77" bestFit="1" customWidth="1"/>
    <col min="3853" max="3853" width="11.42578125" style="77" customWidth="1"/>
    <col min="3854" max="3854" width="14.28515625" style="77" bestFit="1" customWidth="1"/>
    <col min="3855" max="3860" width="11.42578125" style="77" customWidth="1"/>
    <col min="3861" max="4091" width="10.140625" style="77"/>
    <col min="4092" max="4092" width="3.140625" style="77" customWidth="1"/>
    <col min="4093" max="4093" width="39.42578125" style="77" bestFit="1" customWidth="1"/>
    <col min="4094" max="4094" width="11.7109375" style="77" bestFit="1" customWidth="1"/>
    <col min="4095" max="4095" width="16.5703125" style="77" bestFit="1" customWidth="1"/>
    <col min="4096" max="4096" width="16.28515625" style="77" bestFit="1" customWidth="1"/>
    <col min="4097" max="4104" width="11.42578125" style="77" bestFit="1" customWidth="1"/>
    <col min="4105" max="4105" width="10.7109375" style="77" customWidth="1"/>
    <col min="4106" max="4106" width="10.42578125" style="77" bestFit="1" customWidth="1"/>
    <col min="4107" max="4107" width="11.42578125" style="77" customWidth="1"/>
    <col min="4108" max="4108" width="15.28515625" style="77" bestFit="1" customWidth="1"/>
    <col min="4109" max="4109" width="11.42578125" style="77" customWidth="1"/>
    <col min="4110" max="4110" width="14.28515625" style="77" bestFit="1" customWidth="1"/>
    <col min="4111" max="4116" width="11.42578125" style="77" customWidth="1"/>
    <col min="4117" max="4347" width="10.140625" style="77"/>
    <col min="4348" max="4348" width="3.140625" style="77" customWidth="1"/>
    <col min="4349" max="4349" width="39.42578125" style="77" bestFit="1" customWidth="1"/>
    <col min="4350" max="4350" width="11.7109375" style="77" bestFit="1" customWidth="1"/>
    <col min="4351" max="4351" width="16.5703125" style="77" bestFit="1" customWidth="1"/>
    <col min="4352" max="4352" width="16.28515625" style="77" bestFit="1" customWidth="1"/>
    <col min="4353" max="4360" width="11.42578125" style="77" bestFit="1" customWidth="1"/>
    <col min="4361" max="4361" width="10.7109375" style="77" customWidth="1"/>
    <col min="4362" max="4362" width="10.42578125" style="77" bestFit="1" customWidth="1"/>
    <col min="4363" max="4363" width="11.42578125" style="77" customWidth="1"/>
    <col min="4364" max="4364" width="15.28515625" style="77" bestFit="1" customWidth="1"/>
    <col min="4365" max="4365" width="11.42578125" style="77" customWidth="1"/>
    <col min="4366" max="4366" width="14.28515625" style="77" bestFit="1" customWidth="1"/>
    <col min="4367" max="4372" width="11.42578125" style="77" customWidth="1"/>
    <col min="4373" max="4603" width="10.140625" style="77"/>
    <col min="4604" max="4604" width="3.140625" style="77" customWidth="1"/>
    <col min="4605" max="4605" width="39.42578125" style="77" bestFit="1" customWidth="1"/>
    <col min="4606" max="4606" width="11.7109375" style="77" bestFit="1" customWidth="1"/>
    <col min="4607" max="4607" width="16.5703125" style="77" bestFit="1" customWidth="1"/>
    <col min="4608" max="4608" width="16.28515625" style="77" bestFit="1" customWidth="1"/>
    <col min="4609" max="4616" width="11.42578125" style="77" bestFit="1" customWidth="1"/>
    <col min="4617" max="4617" width="10.7109375" style="77" customWidth="1"/>
    <col min="4618" max="4618" width="10.42578125" style="77" bestFit="1" customWidth="1"/>
    <col min="4619" max="4619" width="11.42578125" style="77" customWidth="1"/>
    <col min="4620" max="4620" width="15.28515625" style="77" bestFit="1" customWidth="1"/>
    <col min="4621" max="4621" width="11.42578125" style="77" customWidth="1"/>
    <col min="4622" max="4622" width="14.28515625" style="77" bestFit="1" customWidth="1"/>
    <col min="4623" max="4628" width="11.42578125" style="77" customWidth="1"/>
    <col min="4629" max="4859" width="10.140625" style="77"/>
    <col min="4860" max="4860" width="3.140625" style="77" customWidth="1"/>
    <col min="4861" max="4861" width="39.42578125" style="77" bestFit="1" customWidth="1"/>
    <col min="4862" max="4862" width="11.7109375" style="77" bestFit="1" customWidth="1"/>
    <col min="4863" max="4863" width="16.5703125" style="77" bestFit="1" customWidth="1"/>
    <col min="4864" max="4864" width="16.28515625" style="77" bestFit="1" customWidth="1"/>
    <col min="4865" max="4872" width="11.42578125" style="77" bestFit="1" customWidth="1"/>
    <col min="4873" max="4873" width="10.7109375" style="77" customWidth="1"/>
    <col min="4874" max="4874" width="10.42578125" style="77" bestFit="1" customWidth="1"/>
    <col min="4875" max="4875" width="11.42578125" style="77" customWidth="1"/>
    <col min="4876" max="4876" width="15.28515625" style="77" bestFit="1" customWidth="1"/>
    <col min="4877" max="4877" width="11.42578125" style="77" customWidth="1"/>
    <col min="4878" max="4878" width="14.28515625" style="77" bestFit="1" customWidth="1"/>
    <col min="4879" max="4884" width="11.42578125" style="77" customWidth="1"/>
    <col min="4885" max="5115" width="10.140625" style="77"/>
    <col min="5116" max="5116" width="3.140625" style="77" customWidth="1"/>
    <col min="5117" max="5117" width="39.42578125" style="77" bestFit="1" customWidth="1"/>
    <col min="5118" max="5118" width="11.7109375" style="77" bestFit="1" customWidth="1"/>
    <col min="5119" max="5119" width="16.5703125" style="77" bestFit="1" customWidth="1"/>
    <col min="5120" max="5120" width="16.28515625" style="77" bestFit="1" customWidth="1"/>
    <col min="5121" max="5128" width="11.42578125" style="77" bestFit="1" customWidth="1"/>
    <col min="5129" max="5129" width="10.7109375" style="77" customWidth="1"/>
    <col min="5130" max="5130" width="10.42578125" style="77" bestFit="1" customWidth="1"/>
    <col min="5131" max="5131" width="11.42578125" style="77" customWidth="1"/>
    <col min="5132" max="5132" width="15.28515625" style="77" bestFit="1" customWidth="1"/>
    <col min="5133" max="5133" width="11.42578125" style="77" customWidth="1"/>
    <col min="5134" max="5134" width="14.28515625" style="77" bestFit="1" customWidth="1"/>
    <col min="5135" max="5140" width="11.42578125" style="77" customWidth="1"/>
    <col min="5141" max="5371" width="10.140625" style="77"/>
    <col min="5372" max="5372" width="3.140625" style="77" customWidth="1"/>
    <col min="5373" max="5373" width="39.42578125" style="77" bestFit="1" customWidth="1"/>
    <col min="5374" max="5374" width="11.7109375" style="77" bestFit="1" customWidth="1"/>
    <col min="5375" max="5375" width="16.5703125" style="77" bestFit="1" customWidth="1"/>
    <col min="5376" max="5376" width="16.28515625" style="77" bestFit="1" customWidth="1"/>
    <col min="5377" max="5384" width="11.42578125" style="77" bestFit="1" customWidth="1"/>
    <col min="5385" max="5385" width="10.7109375" style="77" customWidth="1"/>
    <col min="5386" max="5386" width="10.42578125" style="77" bestFit="1" customWidth="1"/>
    <col min="5387" max="5387" width="11.42578125" style="77" customWidth="1"/>
    <col min="5388" max="5388" width="15.28515625" style="77" bestFit="1" customWidth="1"/>
    <col min="5389" max="5389" width="11.42578125" style="77" customWidth="1"/>
    <col min="5390" max="5390" width="14.28515625" style="77" bestFit="1" customWidth="1"/>
    <col min="5391" max="5396" width="11.42578125" style="77" customWidth="1"/>
    <col min="5397" max="5627" width="10.140625" style="77"/>
    <col min="5628" max="5628" width="3.140625" style="77" customWidth="1"/>
    <col min="5629" max="5629" width="39.42578125" style="77" bestFit="1" customWidth="1"/>
    <col min="5630" max="5630" width="11.7109375" style="77" bestFit="1" customWidth="1"/>
    <col min="5631" max="5631" width="16.5703125" style="77" bestFit="1" customWidth="1"/>
    <col min="5632" max="5632" width="16.28515625" style="77" bestFit="1" customWidth="1"/>
    <col min="5633" max="5640" width="11.42578125" style="77" bestFit="1" customWidth="1"/>
    <col min="5641" max="5641" width="10.7109375" style="77" customWidth="1"/>
    <col min="5642" max="5642" width="10.42578125" style="77" bestFit="1" customWidth="1"/>
    <col min="5643" max="5643" width="11.42578125" style="77" customWidth="1"/>
    <col min="5644" max="5644" width="15.28515625" style="77" bestFit="1" customWidth="1"/>
    <col min="5645" max="5645" width="11.42578125" style="77" customWidth="1"/>
    <col min="5646" max="5646" width="14.28515625" style="77" bestFit="1" customWidth="1"/>
    <col min="5647" max="5652" width="11.42578125" style="77" customWidth="1"/>
    <col min="5653" max="5883" width="10.140625" style="77"/>
    <col min="5884" max="5884" width="3.140625" style="77" customWidth="1"/>
    <col min="5885" max="5885" width="39.42578125" style="77" bestFit="1" customWidth="1"/>
    <col min="5886" max="5886" width="11.7109375" style="77" bestFit="1" customWidth="1"/>
    <col min="5887" max="5887" width="16.5703125" style="77" bestFit="1" customWidth="1"/>
    <col min="5888" max="5888" width="16.28515625" style="77" bestFit="1" customWidth="1"/>
    <col min="5889" max="5896" width="11.42578125" style="77" bestFit="1" customWidth="1"/>
    <col min="5897" max="5897" width="10.7109375" style="77" customWidth="1"/>
    <col min="5898" max="5898" width="10.42578125" style="77" bestFit="1" customWidth="1"/>
    <col min="5899" max="5899" width="11.42578125" style="77" customWidth="1"/>
    <col min="5900" max="5900" width="15.28515625" style="77" bestFit="1" customWidth="1"/>
    <col min="5901" max="5901" width="11.42578125" style="77" customWidth="1"/>
    <col min="5902" max="5902" width="14.28515625" style="77" bestFit="1" customWidth="1"/>
    <col min="5903" max="5908" width="11.42578125" style="77" customWidth="1"/>
    <col min="5909" max="6139" width="10.140625" style="77"/>
    <col min="6140" max="6140" width="3.140625" style="77" customWidth="1"/>
    <col min="6141" max="6141" width="39.42578125" style="77" bestFit="1" customWidth="1"/>
    <col min="6142" max="6142" width="11.7109375" style="77" bestFit="1" customWidth="1"/>
    <col min="6143" max="6143" width="16.5703125" style="77" bestFit="1" customWidth="1"/>
    <col min="6144" max="6144" width="16.28515625" style="77" bestFit="1" customWidth="1"/>
    <col min="6145" max="6152" width="11.42578125" style="77" bestFit="1" customWidth="1"/>
    <col min="6153" max="6153" width="10.7109375" style="77" customWidth="1"/>
    <col min="6154" max="6154" width="10.42578125" style="77" bestFit="1" customWidth="1"/>
    <col min="6155" max="6155" width="11.42578125" style="77" customWidth="1"/>
    <col min="6156" max="6156" width="15.28515625" style="77" bestFit="1" customWidth="1"/>
    <col min="6157" max="6157" width="11.42578125" style="77" customWidth="1"/>
    <col min="6158" max="6158" width="14.28515625" style="77" bestFit="1" customWidth="1"/>
    <col min="6159" max="6164" width="11.42578125" style="77" customWidth="1"/>
    <col min="6165" max="6395" width="10.140625" style="77"/>
    <col min="6396" max="6396" width="3.140625" style="77" customWidth="1"/>
    <col min="6397" max="6397" width="39.42578125" style="77" bestFit="1" customWidth="1"/>
    <col min="6398" max="6398" width="11.7109375" style="77" bestFit="1" customWidth="1"/>
    <col min="6399" max="6399" width="16.5703125" style="77" bestFit="1" customWidth="1"/>
    <col min="6400" max="6400" width="16.28515625" style="77" bestFit="1" customWidth="1"/>
    <col min="6401" max="6408" width="11.42578125" style="77" bestFit="1" customWidth="1"/>
    <col min="6409" max="6409" width="10.7109375" style="77" customWidth="1"/>
    <col min="6410" max="6410" width="10.42578125" style="77" bestFit="1" customWidth="1"/>
    <col min="6411" max="6411" width="11.42578125" style="77" customWidth="1"/>
    <col min="6412" max="6412" width="15.28515625" style="77" bestFit="1" customWidth="1"/>
    <col min="6413" max="6413" width="11.42578125" style="77" customWidth="1"/>
    <col min="6414" max="6414" width="14.28515625" style="77" bestFit="1" customWidth="1"/>
    <col min="6415" max="6420" width="11.42578125" style="77" customWidth="1"/>
    <col min="6421" max="6651" width="10.140625" style="77"/>
    <col min="6652" max="6652" width="3.140625" style="77" customWidth="1"/>
    <col min="6653" max="6653" width="39.42578125" style="77" bestFit="1" customWidth="1"/>
    <col min="6654" max="6654" width="11.7109375" style="77" bestFit="1" customWidth="1"/>
    <col min="6655" max="6655" width="16.5703125" style="77" bestFit="1" customWidth="1"/>
    <col min="6656" max="6656" width="16.28515625" style="77" bestFit="1" customWidth="1"/>
    <col min="6657" max="6664" width="11.42578125" style="77" bestFit="1" customWidth="1"/>
    <col min="6665" max="6665" width="10.7109375" style="77" customWidth="1"/>
    <col min="6666" max="6666" width="10.42578125" style="77" bestFit="1" customWidth="1"/>
    <col min="6667" max="6667" width="11.42578125" style="77" customWidth="1"/>
    <col min="6668" max="6668" width="15.28515625" style="77" bestFit="1" customWidth="1"/>
    <col min="6669" max="6669" width="11.42578125" style="77" customWidth="1"/>
    <col min="6670" max="6670" width="14.28515625" style="77" bestFit="1" customWidth="1"/>
    <col min="6671" max="6676" width="11.42578125" style="77" customWidth="1"/>
    <col min="6677" max="6907" width="10.140625" style="77"/>
    <col min="6908" max="6908" width="3.140625" style="77" customWidth="1"/>
    <col min="6909" max="6909" width="39.42578125" style="77" bestFit="1" customWidth="1"/>
    <col min="6910" max="6910" width="11.7109375" style="77" bestFit="1" customWidth="1"/>
    <col min="6911" max="6911" width="16.5703125" style="77" bestFit="1" customWidth="1"/>
    <col min="6912" max="6912" width="16.28515625" style="77" bestFit="1" customWidth="1"/>
    <col min="6913" max="6920" width="11.42578125" style="77" bestFit="1" customWidth="1"/>
    <col min="6921" max="6921" width="10.7109375" style="77" customWidth="1"/>
    <col min="6922" max="6922" width="10.42578125" style="77" bestFit="1" customWidth="1"/>
    <col min="6923" max="6923" width="11.42578125" style="77" customWidth="1"/>
    <col min="6924" max="6924" width="15.28515625" style="77" bestFit="1" customWidth="1"/>
    <col min="6925" max="6925" width="11.42578125" style="77" customWidth="1"/>
    <col min="6926" max="6926" width="14.28515625" style="77" bestFit="1" customWidth="1"/>
    <col min="6927" max="6932" width="11.42578125" style="77" customWidth="1"/>
    <col min="6933" max="7163" width="10.140625" style="77"/>
    <col min="7164" max="7164" width="3.140625" style="77" customWidth="1"/>
    <col min="7165" max="7165" width="39.42578125" style="77" bestFit="1" customWidth="1"/>
    <col min="7166" max="7166" width="11.7109375" style="77" bestFit="1" customWidth="1"/>
    <col min="7167" max="7167" width="16.5703125" style="77" bestFit="1" customWidth="1"/>
    <col min="7168" max="7168" width="16.28515625" style="77" bestFit="1" customWidth="1"/>
    <col min="7169" max="7176" width="11.42578125" style="77" bestFit="1" customWidth="1"/>
    <col min="7177" max="7177" width="10.7109375" style="77" customWidth="1"/>
    <col min="7178" max="7178" width="10.42578125" style="77" bestFit="1" customWidth="1"/>
    <col min="7179" max="7179" width="11.42578125" style="77" customWidth="1"/>
    <col min="7180" max="7180" width="15.28515625" style="77" bestFit="1" customWidth="1"/>
    <col min="7181" max="7181" width="11.42578125" style="77" customWidth="1"/>
    <col min="7182" max="7182" width="14.28515625" style="77" bestFit="1" customWidth="1"/>
    <col min="7183" max="7188" width="11.42578125" style="77" customWidth="1"/>
    <col min="7189" max="7419" width="10.140625" style="77"/>
    <col min="7420" max="7420" width="3.140625" style="77" customWidth="1"/>
    <col min="7421" max="7421" width="39.42578125" style="77" bestFit="1" customWidth="1"/>
    <col min="7422" max="7422" width="11.7109375" style="77" bestFit="1" customWidth="1"/>
    <col min="7423" max="7423" width="16.5703125" style="77" bestFit="1" customWidth="1"/>
    <col min="7424" max="7424" width="16.28515625" style="77" bestFit="1" customWidth="1"/>
    <col min="7425" max="7432" width="11.42578125" style="77" bestFit="1" customWidth="1"/>
    <col min="7433" max="7433" width="10.7109375" style="77" customWidth="1"/>
    <col min="7434" max="7434" width="10.42578125" style="77" bestFit="1" customWidth="1"/>
    <col min="7435" max="7435" width="11.42578125" style="77" customWidth="1"/>
    <col min="7436" max="7436" width="15.28515625" style="77" bestFit="1" customWidth="1"/>
    <col min="7437" max="7437" width="11.42578125" style="77" customWidth="1"/>
    <col min="7438" max="7438" width="14.28515625" style="77" bestFit="1" customWidth="1"/>
    <col min="7439" max="7444" width="11.42578125" style="77" customWidth="1"/>
    <col min="7445" max="7675" width="10.140625" style="77"/>
    <col min="7676" max="7676" width="3.140625" style="77" customWidth="1"/>
    <col min="7677" max="7677" width="39.42578125" style="77" bestFit="1" customWidth="1"/>
    <col min="7678" max="7678" width="11.7109375" style="77" bestFit="1" customWidth="1"/>
    <col min="7679" max="7679" width="16.5703125" style="77" bestFit="1" customWidth="1"/>
    <col min="7680" max="7680" width="16.28515625" style="77" bestFit="1" customWidth="1"/>
    <col min="7681" max="7688" width="11.42578125" style="77" bestFit="1" customWidth="1"/>
    <col min="7689" max="7689" width="10.7109375" style="77" customWidth="1"/>
    <col min="7690" max="7690" width="10.42578125" style="77" bestFit="1" customWidth="1"/>
    <col min="7691" max="7691" width="11.42578125" style="77" customWidth="1"/>
    <col min="7692" max="7692" width="15.28515625" style="77" bestFit="1" customWidth="1"/>
    <col min="7693" max="7693" width="11.42578125" style="77" customWidth="1"/>
    <col min="7694" max="7694" width="14.28515625" style="77" bestFit="1" customWidth="1"/>
    <col min="7695" max="7700" width="11.42578125" style="77" customWidth="1"/>
    <col min="7701" max="7931" width="10.140625" style="77"/>
    <col min="7932" max="7932" width="3.140625" style="77" customWidth="1"/>
    <col min="7933" max="7933" width="39.42578125" style="77" bestFit="1" customWidth="1"/>
    <col min="7934" max="7934" width="11.7109375" style="77" bestFit="1" customWidth="1"/>
    <col min="7935" max="7935" width="16.5703125" style="77" bestFit="1" customWidth="1"/>
    <col min="7936" max="7936" width="16.28515625" style="77" bestFit="1" customWidth="1"/>
    <col min="7937" max="7944" width="11.42578125" style="77" bestFit="1" customWidth="1"/>
    <col min="7945" max="7945" width="10.7109375" style="77" customWidth="1"/>
    <col min="7946" max="7946" width="10.42578125" style="77" bestFit="1" customWidth="1"/>
    <col min="7947" max="7947" width="11.42578125" style="77" customWidth="1"/>
    <col min="7948" max="7948" width="15.28515625" style="77" bestFit="1" customWidth="1"/>
    <col min="7949" max="7949" width="11.42578125" style="77" customWidth="1"/>
    <col min="7950" max="7950" width="14.28515625" style="77" bestFit="1" customWidth="1"/>
    <col min="7951" max="7956" width="11.42578125" style="77" customWidth="1"/>
    <col min="7957" max="8187" width="10.140625" style="77"/>
    <col min="8188" max="8188" width="3.140625" style="77" customWidth="1"/>
    <col min="8189" max="8189" width="39.42578125" style="77" bestFit="1" customWidth="1"/>
    <col min="8190" max="8190" width="11.7109375" style="77" bestFit="1" customWidth="1"/>
    <col min="8191" max="8191" width="16.5703125" style="77" bestFit="1" customWidth="1"/>
    <col min="8192" max="8192" width="16.28515625" style="77" bestFit="1" customWidth="1"/>
    <col min="8193" max="8200" width="11.42578125" style="77" bestFit="1" customWidth="1"/>
    <col min="8201" max="8201" width="10.7109375" style="77" customWidth="1"/>
    <col min="8202" max="8202" width="10.42578125" style="77" bestFit="1" customWidth="1"/>
    <col min="8203" max="8203" width="11.42578125" style="77" customWidth="1"/>
    <col min="8204" max="8204" width="15.28515625" style="77" bestFit="1" customWidth="1"/>
    <col min="8205" max="8205" width="11.42578125" style="77" customWidth="1"/>
    <col min="8206" max="8206" width="14.28515625" style="77" bestFit="1" customWidth="1"/>
    <col min="8207" max="8212" width="11.42578125" style="77" customWidth="1"/>
    <col min="8213" max="8443" width="10.140625" style="77"/>
    <col min="8444" max="8444" width="3.140625" style="77" customWidth="1"/>
    <col min="8445" max="8445" width="39.42578125" style="77" bestFit="1" customWidth="1"/>
    <col min="8446" max="8446" width="11.7109375" style="77" bestFit="1" customWidth="1"/>
    <col min="8447" max="8447" width="16.5703125" style="77" bestFit="1" customWidth="1"/>
    <col min="8448" max="8448" width="16.28515625" style="77" bestFit="1" customWidth="1"/>
    <col min="8449" max="8456" width="11.42578125" style="77" bestFit="1" customWidth="1"/>
    <col min="8457" max="8457" width="10.7109375" style="77" customWidth="1"/>
    <col min="8458" max="8458" width="10.42578125" style="77" bestFit="1" customWidth="1"/>
    <col min="8459" max="8459" width="11.42578125" style="77" customWidth="1"/>
    <col min="8460" max="8460" width="15.28515625" style="77" bestFit="1" customWidth="1"/>
    <col min="8461" max="8461" width="11.42578125" style="77" customWidth="1"/>
    <col min="8462" max="8462" width="14.28515625" style="77" bestFit="1" customWidth="1"/>
    <col min="8463" max="8468" width="11.42578125" style="77" customWidth="1"/>
    <col min="8469" max="8699" width="10.140625" style="77"/>
    <col min="8700" max="8700" width="3.140625" style="77" customWidth="1"/>
    <col min="8701" max="8701" width="39.42578125" style="77" bestFit="1" customWidth="1"/>
    <col min="8702" max="8702" width="11.7109375" style="77" bestFit="1" customWidth="1"/>
    <col min="8703" max="8703" width="16.5703125" style="77" bestFit="1" customWidth="1"/>
    <col min="8704" max="8704" width="16.28515625" style="77" bestFit="1" customWidth="1"/>
    <col min="8705" max="8712" width="11.42578125" style="77" bestFit="1" customWidth="1"/>
    <col min="8713" max="8713" width="10.7109375" style="77" customWidth="1"/>
    <col min="8714" max="8714" width="10.42578125" style="77" bestFit="1" customWidth="1"/>
    <col min="8715" max="8715" width="11.42578125" style="77" customWidth="1"/>
    <col min="8716" max="8716" width="15.28515625" style="77" bestFit="1" customWidth="1"/>
    <col min="8717" max="8717" width="11.42578125" style="77" customWidth="1"/>
    <col min="8718" max="8718" width="14.28515625" style="77" bestFit="1" customWidth="1"/>
    <col min="8719" max="8724" width="11.42578125" style="77" customWidth="1"/>
    <col min="8725" max="8955" width="10.140625" style="77"/>
    <col min="8956" max="8956" width="3.140625" style="77" customWidth="1"/>
    <col min="8957" max="8957" width="39.42578125" style="77" bestFit="1" customWidth="1"/>
    <col min="8958" max="8958" width="11.7109375" style="77" bestFit="1" customWidth="1"/>
    <col min="8959" max="8959" width="16.5703125" style="77" bestFit="1" customWidth="1"/>
    <col min="8960" max="8960" width="16.28515625" style="77" bestFit="1" customWidth="1"/>
    <col min="8961" max="8968" width="11.42578125" style="77" bestFit="1" customWidth="1"/>
    <col min="8969" max="8969" width="10.7109375" style="77" customWidth="1"/>
    <col min="8970" max="8970" width="10.42578125" style="77" bestFit="1" customWidth="1"/>
    <col min="8971" max="8971" width="11.42578125" style="77" customWidth="1"/>
    <col min="8972" max="8972" width="15.28515625" style="77" bestFit="1" customWidth="1"/>
    <col min="8973" max="8973" width="11.42578125" style="77" customWidth="1"/>
    <col min="8974" max="8974" width="14.28515625" style="77" bestFit="1" customWidth="1"/>
    <col min="8975" max="8980" width="11.42578125" style="77" customWidth="1"/>
    <col min="8981" max="9211" width="10.140625" style="77"/>
    <col min="9212" max="9212" width="3.140625" style="77" customWidth="1"/>
    <col min="9213" max="9213" width="39.42578125" style="77" bestFit="1" customWidth="1"/>
    <col min="9214" max="9214" width="11.7109375" style="77" bestFit="1" customWidth="1"/>
    <col min="9215" max="9215" width="16.5703125" style="77" bestFit="1" customWidth="1"/>
    <col min="9216" max="9216" width="16.28515625" style="77" bestFit="1" customWidth="1"/>
    <col min="9217" max="9224" width="11.42578125" style="77" bestFit="1" customWidth="1"/>
    <col min="9225" max="9225" width="10.7109375" style="77" customWidth="1"/>
    <col min="9226" max="9226" width="10.42578125" style="77" bestFit="1" customWidth="1"/>
    <col min="9227" max="9227" width="11.42578125" style="77" customWidth="1"/>
    <col min="9228" max="9228" width="15.28515625" style="77" bestFit="1" customWidth="1"/>
    <col min="9229" max="9229" width="11.42578125" style="77" customWidth="1"/>
    <col min="9230" max="9230" width="14.28515625" style="77" bestFit="1" customWidth="1"/>
    <col min="9231" max="9236" width="11.42578125" style="77" customWidth="1"/>
    <col min="9237" max="9467" width="10.140625" style="77"/>
    <col min="9468" max="9468" width="3.140625" style="77" customWidth="1"/>
    <col min="9469" max="9469" width="39.42578125" style="77" bestFit="1" customWidth="1"/>
    <col min="9470" max="9470" width="11.7109375" style="77" bestFit="1" customWidth="1"/>
    <col min="9471" max="9471" width="16.5703125" style="77" bestFit="1" customWidth="1"/>
    <col min="9472" max="9472" width="16.28515625" style="77" bestFit="1" customWidth="1"/>
    <col min="9473" max="9480" width="11.42578125" style="77" bestFit="1" customWidth="1"/>
    <col min="9481" max="9481" width="10.7109375" style="77" customWidth="1"/>
    <col min="9482" max="9482" width="10.42578125" style="77" bestFit="1" customWidth="1"/>
    <col min="9483" max="9483" width="11.42578125" style="77" customWidth="1"/>
    <col min="9484" max="9484" width="15.28515625" style="77" bestFit="1" customWidth="1"/>
    <col min="9485" max="9485" width="11.42578125" style="77" customWidth="1"/>
    <col min="9486" max="9486" width="14.28515625" style="77" bestFit="1" customWidth="1"/>
    <col min="9487" max="9492" width="11.42578125" style="77" customWidth="1"/>
    <col min="9493" max="9723" width="10.140625" style="77"/>
    <col min="9724" max="9724" width="3.140625" style="77" customWidth="1"/>
    <col min="9725" max="9725" width="39.42578125" style="77" bestFit="1" customWidth="1"/>
    <col min="9726" max="9726" width="11.7109375" style="77" bestFit="1" customWidth="1"/>
    <col min="9727" max="9727" width="16.5703125" style="77" bestFit="1" customWidth="1"/>
    <col min="9728" max="9728" width="16.28515625" style="77" bestFit="1" customWidth="1"/>
    <col min="9729" max="9736" width="11.42578125" style="77" bestFit="1" customWidth="1"/>
    <col min="9737" max="9737" width="10.7109375" style="77" customWidth="1"/>
    <col min="9738" max="9738" width="10.42578125" style="77" bestFit="1" customWidth="1"/>
    <col min="9739" max="9739" width="11.42578125" style="77" customWidth="1"/>
    <col min="9740" max="9740" width="15.28515625" style="77" bestFit="1" customWidth="1"/>
    <col min="9741" max="9741" width="11.42578125" style="77" customWidth="1"/>
    <col min="9742" max="9742" width="14.28515625" style="77" bestFit="1" customWidth="1"/>
    <col min="9743" max="9748" width="11.42578125" style="77" customWidth="1"/>
    <col min="9749" max="9979" width="10.140625" style="77"/>
    <col min="9980" max="9980" width="3.140625" style="77" customWidth="1"/>
    <col min="9981" max="9981" width="39.42578125" style="77" bestFit="1" customWidth="1"/>
    <col min="9982" max="9982" width="11.7109375" style="77" bestFit="1" customWidth="1"/>
    <col min="9983" max="9983" width="16.5703125" style="77" bestFit="1" customWidth="1"/>
    <col min="9984" max="9984" width="16.28515625" style="77" bestFit="1" customWidth="1"/>
    <col min="9985" max="9992" width="11.42578125" style="77" bestFit="1" customWidth="1"/>
    <col min="9993" max="9993" width="10.7109375" style="77" customWidth="1"/>
    <col min="9994" max="9994" width="10.42578125" style="77" bestFit="1" customWidth="1"/>
    <col min="9995" max="9995" width="11.42578125" style="77" customWidth="1"/>
    <col min="9996" max="9996" width="15.28515625" style="77" bestFit="1" customWidth="1"/>
    <col min="9997" max="9997" width="11.42578125" style="77" customWidth="1"/>
    <col min="9998" max="9998" width="14.28515625" style="77" bestFit="1" customWidth="1"/>
    <col min="9999" max="10004" width="11.42578125" style="77" customWidth="1"/>
    <col min="10005" max="10235" width="10.140625" style="77"/>
    <col min="10236" max="10236" width="3.140625" style="77" customWidth="1"/>
    <col min="10237" max="10237" width="39.42578125" style="77" bestFit="1" customWidth="1"/>
    <col min="10238" max="10238" width="11.7109375" style="77" bestFit="1" customWidth="1"/>
    <col min="10239" max="10239" width="16.5703125" style="77" bestFit="1" customWidth="1"/>
    <col min="10240" max="10240" width="16.28515625" style="77" bestFit="1" customWidth="1"/>
    <col min="10241" max="10248" width="11.42578125" style="77" bestFit="1" customWidth="1"/>
    <col min="10249" max="10249" width="10.7109375" style="77" customWidth="1"/>
    <col min="10250" max="10250" width="10.42578125" style="77" bestFit="1" customWidth="1"/>
    <col min="10251" max="10251" width="11.42578125" style="77" customWidth="1"/>
    <col min="10252" max="10252" width="15.28515625" style="77" bestFit="1" customWidth="1"/>
    <col min="10253" max="10253" width="11.42578125" style="77" customWidth="1"/>
    <col min="10254" max="10254" width="14.28515625" style="77" bestFit="1" customWidth="1"/>
    <col min="10255" max="10260" width="11.42578125" style="77" customWidth="1"/>
    <col min="10261" max="10491" width="10.140625" style="77"/>
    <col min="10492" max="10492" width="3.140625" style="77" customWidth="1"/>
    <col min="10493" max="10493" width="39.42578125" style="77" bestFit="1" customWidth="1"/>
    <col min="10494" max="10494" width="11.7109375" style="77" bestFit="1" customWidth="1"/>
    <col min="10495" max="10495" width="16.5703125" style="77" bestFit="1" customWidth="1"/>
    <col min="10496" max="10496" width="16.28515625" style="77" bestFit="1" customWidth="1"/>
    <col min="10497" max="10504" width="11.42578125" style="77" bestFit="1" customWidth="1"/>
    <col min="10505" max="10505" width="10.7109375" style="77" customWidth="1"/>
    <col min="10506" max="10506" width="10.42578125" style="77" bestFit="1" customWidth="1"/>
    <col min="10507" max="10507" width="11.42578125" style="77" customWidth="1"/>
    <col min="10508" max="10508" width="15.28515625" style="77" bestFit="1" customWidth="1"/>
    <col min="10509" max="10509" width="11.42578125" style="77" customWidth="1"/>
    <col min="10510" max="10510" width="14.28515625" style="77" bestFit="1" customWidth="1"/>
    <col min="10511" max="10516" width="11.42578125" style="77" customWidth="1"/>
    <col min="10517" max="10747" width="10.140625" style="77"/>
    <col min="10748" max="10748" width="3.140625" style="77" customWidth="1"/>
    <col min="10749" max="10749" width="39.42578125" style="77" bestFit="1" customWidth="1"/>
    <col min="10750" max="10750" width="11.7109375" style="77" bestFit="1" customWidth="1"/>
    <col min="10751" max="10751" width="16.5703125" style="77" bestFit="1" customWidth="1"/>
    <col min="10752" max="10752" width="16.28515625" style="77" bestFit="1" customWidth="1"/>
    <col min="10753" max="10760" width="11.42578125" style="77" bestFit="1" customWidth="1"/>
    <col min="10761" max="10761" width="10.7109375" style="77" customWidth="1"/>
    <col min="10762" max="10762" width="10.42578125" style="77" bestFit="1" customWidth="1"/>
    <col min="10763" max="10763" width="11.42578125" style="77" customWidth="1"/>
    <col min="10764" max="10764" width="15.28515625" style="77" bestFit="1" customWidth="1"/>
    <col min="10765" max="10765" width="11.42578125" style="77" customWidth="1"/>
    <col min="10766" max="10766" width="14.28515625" style="77" bestFit="1" customWidth="1"/>
    <col min="10767" max="10772" width="11.42578125" style="77" customWidth="1"/>
    <col min="10773" max="11003" width="10.140625" style="77"/>
    <col min="11004" max="11004" width="3.140625" style="77" customWidth="1"/>
    <col min="11005" max="11005" width="39.42578125" style="77" bestFit="1" customWidth="1"/>
    <col min="11006" max="11006" width="11.7109375" style="77" bestFit="1" customWidth="1"/>
    <col min="11007" max="11007" width="16.5703125" style="77" bestFit="1" customWidth="1"/>
    <col min="11008" max="11008" width="16.28515625" style="77" bestFit="1" customWidth="1"/>
    <col min="11009" max="11016" width="11.42578125" style="77" bestFit="1" customWidth="1"/>
    <col min="11017" max="11017" width="10.7109375" style="77" customWidth="1"/>
    <col min="11018" max="11018" width="10.42578125" style="77" bestFit="1" customWidth="1"/>
    <col min="11019" max="11019" width="11.42578125" style="77" customWidth="1"/>
    <col min="11020" max="11020" width="15.28515625" style="77" bestFit="1" customWidth="1"/>
    <col min="11021" max="11021" width="11.42578125" style="77" customWidth="1"/>
    <col min="11022" max="11022" width="14.28515625" style="77" bestFit="1" customWidth="1"/>
    <col min="11023" max="11028" width="11.42578125" style="77" customWidth="1"/>
    <col min="11029" max="11259" width="10.140625" style="77"/>
    <col min="11260" max="11260" width="3.140625" style="77" customWidth="1"/>
    <col min="11261" max="11261" width="39.42578125" style="77" bestFit="1" customWidth="1"/>
    <col min="11262" max="11262" width="11.7109375" style="77" bestFit="1" customWidth="1"/>
    <col min="11263" max="11263" width="16.5703125" style="77" bestFit="1" customWidth="1"/>
    <col min="11264" max="11264" width="16.28515625" style="77" bestFit="1" customWidth="1"/>
    <col min="11265" max="11272" width="11.42578125" style="77" bestFit="1" customWidth="1"/>
    <col min="11273" max="11273" width="10.7109375" style="77" customWidth="1"/>
    <col min="11274" max="11274" width="10.42578125" style="77" bestFit="1" customWidth="1"/>
    <col min="11275" max="11275" width="11.42578125" style="77" customWidth="1"/>
    <col min="11276" max="11276" width="15.28515625" style="77" bestFit="1" customWidth="1"/>
    <col min="11277" max="11277" width="11.42578125" style="77" customWidth="1"/>
    <col min="11278" max="11278" width="14.28515625" style="77" bestFit="1" customWidth="1"/>
    <col min="11279" max="11284" width="11.42578125" style="77" customWidth="1"/>
    <col min="11285" max="11515" width="10.140625" style="77"/>
    <col min="11516" max="11516" width="3.140625" style="77" customWidth="1"/>
    <col min="11517" max="11517" width="39.42578125" style="77" bestFit="1" customWidth="1"/>
    <col min="11518" max="11518" width="11.7109375" style="77" bestFit="1" customWidth="1"/>
    <col min="11519" max="11519" width="16.5703125" style="77" bestFit="1" customWidth="1"/>
    <col min="11520" max="11520" width="16.28515625" style="77" bestFit="1" customWidth="1"/>
    <col min="11521" max="11528" width="11.42578125" style="77" bestFit="1" customWidth="1"/>
    <col min="11529" max="11529" width="10.7109375" style="77" customWidth="1"/>
    <col min="11530" max="11530" width="10.42578125" style="77" bestFit="1" customWidth="1"/>
    <col min="11531" max="11531" width="11.42578125" style="77" customWidth="1"/>
    <col min="11532" max="11532" width="15.28515625" style="77" bestFit="1" customWidth="1"/>
    <col min="11533" max="11533" width="11.42578125" style="77" customWidth="1"/>
    <col min="11534" max="11534" width="14.28515625" style="77" bestFit="1" customWidth="1"/>
    <col min="11535" max="11540" width="11.42578125" style="77" customWidth="1"/>
    <col min="11541" max="11771" width="10.140625" style="77"/>
    <col min="11772" max="11772" width="3.140625" style="77" customWidth="1"/>
    <col min="11773" max="11773" width="39.42578125" style="77" bestFit="1" customWidth="1"/>
    <col min="11774" max="11774" width="11.7109375" style="77" bestFit="1" customWidth="1"/>
    <col min="11775" max="11775" width="16.5703125" style="77" bestFit="1" customWidth="1"/>
    <col min="11776" max="11776" width="16.28515625" style="77" bestFit="1" customWidth="1"/>
    <col min="11777" max="11784" width="11.42578125" style="77" bestFit="1" customWidth="1"/>
    <col min="11785" max="11785" width="10.7109375" style="77" customWidth="1"/>
    <col min="11786" max="11786" width="10.42578125" style="77" bestFit="1" customWidth="1"/>
    <col min="11787" max="11787" width="11.42578125" style="77" customWidth="1"/>
    <col min="11788" max="11788" width="15.28515625" style="77" bestFit="1" customWidth="1"/>
    <col min="11789" max="11789" width="11.42578125" style="77" customWidth="1"/>
    <col min="11790" max="11790" width="14.28515625" style="77" bestFit="1" customWidth="1"/>
    <col min="11791" max="11796" width="11.42578125" style="77" customWidth="1"/>
    <col min="11797" max="12027" width="10.140625" style="77"/>
    <col min="12028" max="12028" width="3.140625" style="77" customWidth="1"/>
    <col min="12029" max="12029" width="39.42578125" style="77" bestFit="1" customWidth="1"/>
    <col min="12030" max="12030" width="11.7109375" style="77" bestFit="1" customWidth="1"/>
    <col min="12031" max="12031" width="16.5703125" style="77" bestFit="1" customWidth="1"/>
    <col min="12032" max="12032" width="16.28515625" style="77" bestFit="1" customWidth="1"/>
    <col min="12033" max="12040" width="11.42578125" style="77" bestFit="1" customWidth="1"/>
    <col min="12041" max="12041" width="10.7109375" style="77" customWidth="1"/>
    <col min="12042" max="12042" width="10.42578125" style="77" bestFit="1" customWidth="1"/>
    <col min="12043" max="12043" width="11.42578125" style="77" customWidth="1"/>
    <col min="12044" max="12044" width="15.28515625" style="77" bestFit="1" customWidth="1"/>
    <col min="12045" max="12045" width="11.42578125" style="77" customWidth="1"/>
    <col min="12046" max="12046" width="14.28515625" style="77" bestFit="1" customWidth="1"/>
    <col min="12047" max="12052" width="11.42578125" style="77" customWidth="1"/>
    <col min="12053" max="12283" width="10.140625" style="77"/>
    <col min="12284" max="12284" width="3.140625" style="77" customWidth="1"/>
    <col min="12285" max="12285" width="39.42578125" style="77" bestFit="1" customWidth="1"/>
    <col min="12286" max="12286" width="11.7109375" style="77" bestFit="1" customWidth="1"/>
    <col min="12287" max="12287" width="16.5703125" style="77" bestFit="1" customWidth="1"/>
    <col min="12288" max="12288" width="16.28515625" style="77" bestFit="1" customWidth="1"/>
    <col min="12289" max="12296" width="11.42578125" style="77" bestFit="1" customWidth="1"/>
    <col min="12297" max="12297" width="10.7109375" style="77" customWidth="1"/>
    <col min="12298" max="12298" width="10.42578125" style="77" bestFit="1" customWidth="1"/>
    <col min="12299" max="12299" width="11.42578125" style="77" customWidth="1"/>
    <col min="12300" max="12300" width="15.28515625" style="77" bestFit="1" customWidth="1"/>
    <col min="12301" max="12301" width="11.42578125" style="77" customWidth="1"/>
    <col min="12302" max="12302" width="14.28515625" style="77" bestFit="1" customWidth="1"/>
    <col min="12303" max="12308" width="11.42578125" style="77" customWidth="1"/>
    <col min="12309" max="12539" width="10.140625" style="77"/>
    <col min="12540" max="12540" width="3.140625" style="77" customWidth="1"/>
    <col min="12541" max="12541" width="39.42578125" style="77" bestFit="1" customWidth="1"/>
    <col min="12542" max="12542" width="11.7109375" style="77" bestFit="1" customWidth="1"/>
    <col min="12543" max="12543" width="16.5703125" style="77" bestFit="1" customWidth="1"/>
    <col min="12544" max="12544" width="16.28515625" style="77" bestFit="1" customWidth="1"/>
    <col min="12545" max="12552" width="11.42578125" style="77" bestFit="1" customWidth="1"/>
    <col min="12553" max="12553" width="10.7109375" style="77" customWidth="1"/>
    <col min="12554" max="12554" width="10.42578125" style="77" bestFit="1" customWidth="1"/>
    <col min="12555" max="12555" width="11.42578125" style="77" customWidth="1"/>
    <col min="12556" max="12556" width="15.28515625" style="77" bestFit="1" customWidth="1"/>
    <col min="12557" max="12557" width="11.42578125" style="77" customWidth="1"/>
    <col min="12558" max="12558" width="14.28515625" style="77" bestFit="1" customWidth="1"/>
    <col min="12559" max="12564" width="11.42578125" style="77" customWidth="1"/>
    <col min="12565" max="12795" width="10.140625" style="77"/>
    <col min="12796" max="12796" width="3.140625" style="77" customWidth="1"/>
    <col min="12797" max="12797" width="39.42578125" style="77" bestFit="1" customWidth="1"/>
    <col min="12798" max="12798" width="11.7109375" style="77" bestFit="1" customWidth="1"/>
    <col min="12799" max="12799" width="16.5703125" style="77" bestFit="1" customWidth="1"/>
    <col min="12800" max="12800" width="16.28515625" style="77" bestFit="1" customWidth="1"/>
    <col min="12801" max="12808" width="11.42578125" style="77" bestFit="1" customWidth="1"/>
    <col min="12809" max="12809" width="10.7109375" style="77" customWidth="1"/>
    <col min="12810" max="12810" width="10.42578125" style="77" bestFit="1" customWidth="1"/>
    <col min="12811" max="12811" width="11.42578125" style="77" customWidth="1"/>
    <col min="12812" max="12812" width="15.28515625" style="77" bestFit="1" customWidth="1"/>
    <col min="12813" max="12813" width="11.42578125" style="77" customWidth="1"/>
    <col min="12814" max="12814" width="14.28515625" style="77" bestFit="1" customWidth="1"/>
    <col min="12815" max="12820" width="11.42578125" style="77" customWidth="1"/>
    <col min="12821" max="13051" width="10.140625" style="77"/>
    <col min="13052" max="13052" width="3.140625" style="77" customWidth="1"/>
    <col min="13053" max="13053" width="39.42578125" style="77" bestFit="1" customWidth="1"/>
    <col min="13054" max="13054" width="11.7109375" style="77" bestFit="1" customWidth="1"/>
    <col min="13055" max="13055" width="16.5703125" style="77" bestFit="1" customWidth="1"/>
    <col min="13056" max="13056" width="16.28515625" style="77" bestFit="1" customWidth="1"/>
    <col min="13057" max="13064" width="11.42578125" style="77" bestFit="1" customWidth="1"/>
    <col min="13065" max="13065" width="10.7109375" style="77" customWidth="1"/>
    <col min="13066" max="13066" width="10.42578125" style="77" bestFit="1" customWidth="1"/>
    <col min="13067" max="13067" width="11.42578125" style="77" customWidth="1"/>
    <col min="13068" max="13068" width="15.28515625" style="77" bestFit="1" customWidth="1"/>
    <col min="13069" max="13069" width="11.42578125" style="77" customWidth="1"/>
    <col min="13070" max="13070" width="14.28515625" style="77" bestFit="1" customWidth="1"/>
    <col min="13071" max="13076" width="11.42578125" style="77" customWidth="1"/>
    <col min="13077" max="13307" width="10.140625" style="77"/>
    <col min="13308" max="13308" width="3.140625" style="77" customWidth="1"/>
    <col min="13309" max="13309" width="39.42578125" style="77" bestFit="1" customWidth="1"/>
    <col min="13310" max="13310" width="11.7109375" style="77" bestFit="1" customWidth="1"/>
    <col min="13311" max="13311" width="16.5703125" style="77" bestFit="1" customWidth="1"/>
    <col min="13312" max="13312" width="16.28515625" style="77" bestFit="1" customWidth="1"/>
    <col min="13313" max="13320" width="11.42578125" style="77" bestFit="1" customWidth="1"/>
    <col min="13321" max="13321" width="10.7109375" style="77" customWidth="1"/>
    <col min="13322" max="13322" width="10.42578125" style="77" bestFit="1" customWidth="1"/>
    <col min="13323" max="13323" width="11.42578125" style="77" customWidth="1"/>
    <col min="13324" max="13324" width="15.28515625" style="77" bestFit="1" customWidth="1"/>
    <col min="13325" max="13325" width="11.42578125" style="77" customWidth="1"/>
    <col min="13326" max="13326" width="14.28515625" style="77" bestFit="1" customWidth="1"/>
    <col min="13327" max="13332" width="11.42578125" style="77" customWidth="1"/>
    <col min="13333" max="13563" width="10.140625" style="77"/>
    <col min="13564" max="13564" width="3.140625" style="77" customWidth="1"/>
    <col min="13565" max="13565" width="39.42578125" style="77" bestFit="1" customWidth="1"/>
    <col min="13566" max="13566" width="11.7109375" style="77" bestFit="1" customWidth="1"/>
    <col min="13567" max="13567" width="16.5703125" style="77" bestFit="1" customWidth="1"/>
    <col min="13568" max="13568" width="16.28515625" style="77" bestFit="1" customWidth="1"/>
    <col min="13569" max="13576" width="11.42578125" style="77" bestFit="1" customWidth="1"/>
    <col min="13577" max="13577" width="10.7109375" style="77" customWidth="1"/>
    <col min="13578" max="13578" width="10.42578125" style="77" bestFit="1" customWidth="1"/>
    <col min="13579" max="13579" width="11.42578125" style="77" customWidth="1"/>
    <col min="13580" max="13580" width="15.28515625" style="77" bestFit="1" customWidth="1"/>
    <col min="13581" max="13581" width="11.42578125" style="77" customWidth="1"/>
    <col min="13582" max="13582" width="14.28515625" style="77" bestFit="1" customWidth="1"/>
    <col min="13583" max="13588" width="11.42578125" style="77" customWidth="1"/>
    <col min="13589" max="13819" width="10.140625" style="77"/>
    <col min="13820" max="13820" width="3.140625" style="77" customWidth="1"/>
    <col min="13821" max="13821" width="39.42578125" style="77" bestFit="1" customWidth="1"/>
    <col min="13822" max="13822" width="11.7109375" style="77" bestFit="1" customWidth="1"/>
    <col min="13823" max="13823" width="16.5703125" style="77" bestFit="1" customWidth="1"/>
    <col min="13824" max="13824" width="16.28515625" style="77" bestFit="1" customWidth="1"/>
    <col min="13825" max="13832" width="11.42578125" style="77" bestFit="1" customWidth="1"/>
    <col min="13833" max="13833" width="10.7109375" style="77" customWidth="1"/>
    <col min="13834" max="13834" width="10.42578125" style="77" bestFit="1" customWidth="1"/>
    <col min="13835" max="13835" width="11.42578125" style="77" customWidth="1"/>
    <col min="13836" max="13836" width="15.28515625" style="77" bestFit="1" customWidth="1"/>
    <col min="13837" max="13837" width="11.42578125" style="77" customWidth="1"/>
    <col min="13838" max="13838" width="14.28515625" style="77" bestFit="1" customWidth="1"/>
    <col min="13839" max="13844" width="11.42578125" style="77" customWidth="1"/>
    <col min="13845" max="14075" width="10.140625" style="77"/>
    <col min="14076" max="14076" width="3.140625" style="77" customWidth="1"/>
    <col min="14077" max="14077" width="39.42578125" style="77" bestFit="1" customWidth="1"/>
    <col min="14078" max="14078" width="11.7109375" style="77" bestFit="1" customWidth="1"/>
    <col min="14079" max="14079" width="16.5703125" style="77" bestFit="1" customWidth="1"/>
    <col min="14080" max="14080" width="16.28515625" style="77" bestFit="1" customWidth="1"/>
    <col min="14081" max="14088" width="11.42578125" style="77" bestFit="1" customWidth="1"/>
    <col min="14089" max="14089" width="10.7109375" style="77" customWidth="1"/>
    <col min="14090" max="14090" width="10.42578125" style="77" bestFit="1" customWidth="1"/>
    <col min="14091" max="14091" width="11.42578125" style="77" customWidth="1"/>
    <col min="14092" max="14092" width="15.28515625" style="77" bestFit="1" customWidth="1"/>
    <col min="14093" max="14093" width="11.42578125" style="77" customWidth="1"/>
    <col min="14094" max="14094" width="14.28515625" style="77" bestFit="1" customWidth="1"/>
    <col min="14095" max="14100" width="11.42578125" style="77" customWidth="1"/>
    <col min="14101" max="14331" width="10.140625" style="77"/>
    <col min="14332" max="14332" width="3.140625" style="77" customWidth="1"/>
    <col min="14333" max="14333" width="39.42578125" style="77" bestFit="1" customWidth="1"/>
    <col min="14334" max="14334" width="11.7109375" style="77" bestFit="1" customWidth="1"/>
    <col min="14335" max="14335" width="16.5703125" style="77" bestFit="1" customWidth="1"/>
    <col min="14336" max="14336" width="16.28515625" style="77" bestFit="1" customWidth="1"/>
    <col min="14337" max="14344" width="11.42578125" style="77" bestFit="1" customWidth="1"/>
    <col min="14345" max="14345" width="10.7109375" style="77" customWidth="1"/>
    <col min="14346" max="14346" width="10.42578125" style="77" bestFit="1" customWidth="1"/>
    <col min="14347" max="14347" width="11.42578125" style="77" customWidth="1"/>
    <col min="14348" max="14348" width="15.28515625" style="77" bestFit="1" customWidth="1"/>
    <col min="14349" max="14349" width="11.42578125" style="77" customWidth="1"/>
    <col min="14350" max="14350" width="14.28515625" style="77" bestFit="1" customWidth="1"/>
    <col min="14351" max="14356" width="11.42578125" style="77" customWidth="1"/>
    <col min="14357" max="14587" width="10.140625" style="77"/>
    <col min="14588" max="14588" width="3.140625" style="77" customWidth="1"/>
    <col min="14589" max="14589" width="39.42578125" style="77" bestFit="1" customWidth="1"/>
    <col min="14590" max="14590" width="11.7109375" style="77" bestFit="1" customWidth="1"/>
    <col min="14591" max="14591" width="16.5703125" style="77" bestFit="1" customWidth="1"/>
    <col min="14592" max="14592" width="16.28515625" style="77" bestFit="1" customWidth="1"/>
    <col min="14593" max="14600" width="11.42578125" style="77" bestFit="1" customWidth="1"/>
    <col min="14601" max="14601" width="10.7109375" style="77" customWidth="1"/>
    <col min="14602" max="14602" width="10.42578125" style="77" bestFit="1" customWidth="1"/>
    <col min="14603" max="14603" width="11.42578125" style="77" customWidth="1"/>
    <col min="14604" max="14604" width="15.28515625" style="77" bestFit="1" customWidth="1"/>
    <col min="14605" max="14605" width="11.42578125" style="77" customWidth="1"/>
    <col min="14606" max="14606" width="14.28515625" style="77" bestFit="1" customWidth="1"/>
    <col min="14607" max="14612" width="11.42578125" style="77" customWidth="1"/>
    <col min="14613" max="14843" width="10.140625" style="77"/>
    <col min="14844" max="14844" width="3.140625" style="77" customWidth="1"/>
    <col min="14845" max="14845" width="39.42578125" style="77" bestFit="1" customWidth="1"/>
    <col min="14846" max="14846" width="11.7109375" style="77" bestFit="1" customWidth="1"/>
    <col min="14847" max="14847" width="16.5703125" style="77" bestFit="1" customWidth="1"/>
    <col min="14848" max="14848" width="16.28515625" style="77" bestFit="1" customWidth="1"/>
    <col min="14849" max="14856" width="11.42578125" style="77" bestFit="1" customWidth="1"/>
    <col min="14857" max="14857" width="10.7109375" style="77" customWidth="1"/>
    <col min="14858" max="14858" width="10.42578125" style="77" bestFit="1" customWidth="1"/>
    <col min="14859" max="14859" width="11.42578125" style="77" customWidth="1"/>
    <col min="14860" max="14860" width="15.28515625" style="77" bestFit="1" customWidth="1"/>
    <col min="14861" max="14861" width="11.42578125" style="77" customWidth="1"/>
    <col min="14862" max="14862" width="14.28515625" style="77" bestFit="1" customWidth="1"/>
    <col min="14863" max="14868" width="11.42578125" style="77" customWidth="1"/>
    <col min="14869" max="15099" width="10.140625" style="77"/>
    <col min="15100" max="15100" width="3.140625" style="77" customWidth="1"/>
    <col min="15101" max="15101" width="39.42578125" style="77" bestFit="1" customWidth="1"/>
    <col min="15102" max="15102" width="11.7109375" style="77" bestFit="1" customWidth="1"/>
    <col min="15103" max="15103" width="16.5703125" style="77" bestFit="1" customWidth="1"/>
    <col min="15104" max="15104" width="16.28515625" style="77" bestFit="1" customWidth="1"/>
    <col min="15105" max="15112" width="11.42578125" style="77" bestFit="1" customWidth="1"/>
    <col min="15113" max="15113" width="10.7109375" style="77" customWidth="1"/>
    <col min="15114" max="15114" width="10.42578125" style="77" bestFit="1" customWidth="1"/>
    <col min="15115" max="15115" width="11.42578125" style="77" customWidth="1"/>
    <col min="15116" max="15116" width="15.28515625" style="77" bestFit="1" customWidth="1"/>
    <col min="15117" max="15117" width="11.42578125" style="77" customWidth="1"/>
    <col min="15118" max="15118" width="14.28515625" style="77" bestFit="1" customWidth="1"/>
    <col min="15119" max="15124" width="11.42578125" style="77" customWidth="1"/>
    <col min="15125" max="15355" width="10.140625" style="77"/>
    <col min="15356" max="15356" width="3.140625" style="77" customWidth="1"/>
    <col min="15357" max="15357" width="39.42578125" style="77" bestFit="1" customWidth="1"/>
    <col min="15358" max="15358" width="11.7109375" style="77" bestFit="1" customWidth="1"/>
    <col min="15359" max="15359" width="16.5703125" style="77" bestFit="1" customWidth="1"/>
    <col min="15360" max="15360" width="16.28515625" style="77" bestFit="1" customWidth="1"/>
    <col min="15361" max="15368" width="11.42578125" style="77" bestFit="1" customWidth="1"/>
    <col min="15369" max="15369" width="10.7109375" style="77" customWidth="1"/>
    <col min="15370" max="15370" width="10.42578125" style="77" bestFit="1" customWidth="1"/>
    <col min="15371" max="15371" width="11.42578125" style="77" customWidth="1"/>
    <col min="15372" max="15372" width="15.28515625" style="77" bestFit="1" customWidth="1"/>
    <col min="15373" max="15373" width="11.42578125" style="77" customWidth="1"/>
    <col min="15374" max="15374" width="14.28515625" style="77" bestFit="1" customWidth="1"/>
    <col min="15375" max="15380" width="11.42578125" style="77" customWidth="1"/>
    <col min="15381" max="15611" width="10.140625" style="77"/>
    <col min="15612" max="15612" width="3.140625" style="77" customWidth="1"/>
    <col min="15613" max="15613" width="39.42578125" style="77" bestFit="1" customWidth="1"/>
    <col min="15614" max="15614" width="11.7109375" style="77" bestFit="1" customWidth="1"/>
    <col min="15615" max="15615" width="16.5703125" style="77" bestFit="1" customWidth="1"/>
    <col min="15616" max="15616" width="16.28515625" style="77" bestFit="1" customWidth="1"/>
    <col min="15617" max="15624" width="11.42578125" style="77" bestFit="1" customWidth="1"/>
    <col min="15625" max="15625" width="10.7109375" style="77" customWidth="1"/>
    <col min="15626" max="15626" width="10.42578125" style="77" bestFit="1" customWidth="1"/>
    <col min="15627" max="15627" width="11.42578125" style="77" customWidth="1"/>
    <col min="15628" max="15628" width="15.28515625" style="77" bestFit="1" customWidth="1"/>
    <col min="15629" max="15629" width="11.42578125" style="77" customWidth="1"/>
    <col min="15630" max="15630" width="14.28515625" style="77" bestFit="1" customWidth="1"/>
    <col min="15631" max="15636" width="11.42578125" style="77" customWidth="1"/>
    <col min="15637" max="15867" width="10.140625" style="77"/>
    <col min="15868" max="15868" width="3.140625" style="77" customWidth="1"/>
    <col min="15869" max="15869" width="39.42578125" style="77" bestFit="1" customWidth="1"/>
    <col min="15870" max="15870" width="11.7109375" style="77" bestFit="1" customWidth="1"/>
    <col min="15871" max="15871" width="16.5703125" style="77" bestFit="1" customWidth="1"/>
    <col min="15872" max="15872" width="16.28515625" style="77" bestFit="1" customWidth="1"/>
    <col min="15873" max="15880" width="11.42578125" style="77" bestFit="1" customWidth="1"/>
    <col min="15881" max="15881" width="10.7109375" style="77" customWidth="1"/>
    <col min="15882" max="15882" width="10.42578125" style="77" bestFit="1" customWidth="1"/>
    <col min="15883" max="15883" width="11.42578125" style="77" customWidth="1"/>
    <col min="15884" max="15884" width="15.28515625" style="77" bestFit="1" customWidth="1"/>
    <col min="15885" max="15885" width="11.42578125" style="77" customWidth="1"/>
    <col min="15886" max="15886" width="14.28515625" style="77" bestFit="1" customWidth="1"/>
    <col min="15887" max="15892" width="11.42578125" style="77" customWidth="1"/>
    <col min="15893" max="16123" width="10.140625" style="77"/>
    <col min="16124" max="16124" width="3.140625" style="77" customWidth="1"/>
    <col min="16125" max="16125" width="39.42578125" style="77" bestFit="1" customWidth="1"/>
    <col min="16126" max="16126" width="11.7109375" style="77" bestFit="1" customWidth="1"/>
    <col min="16127" max="16127" width="16.5703125" style="77" bestFit="1" customWidth="1"/>
    <col min="16128" max="16128" width="16.28515625" style="77" bestFit="1" customWidth="1"/>
    <col min="16129" max="16136" width="11.42578125" style="77" bestFit="1" customWidth="1"/>
    <col min="16137" max="16137" width="10.7109375" style="77" customWidth="1"/>
    <col min="16138" max="16138" width="10.42578125" style="77" bestFit="1" customWidth="1"/>
    <col min="16139" max="16139" width="11.42578125" style="77" customWidth="1"/>
    <col min="16140" max="16140" width="15.28515625" style="77" bestFit="1" customWidth="1"/>
    <col min="16141" max="16141" width="11.42578125" style="77" customWidth="1"/>
    <col min="16142" max="16142" width="14.28515625" style="77" bestFit="1" customWidth="1"/>
    <col min="16143" max="16148" width="11.42578125" style="77" customWidth="1"/>
    <col min="16149" max="16384" width="10.140625" style="77"/>
  </cols>
  <sheetData>
    <row r="2" spans="2:18" ht="16.5" customHeight="1" thickBot="1">
      <c r="B2" s="76" t="s">
        <v>447</v>
      </c>
      <c r="I2" s="78"/>
      <c r="K2" s="79"/>
      <c r="L2" s="79"/>
    </row>
    <row r="3" spans="2:18" ht="13.5" thickBot="1">
      <c r="B3" s="80" t="s">
        <v>296</v>
      </c>
      <c r="D3" s="81" t="s">
        <v>297</v>
      </c>
      <c r="E3" s="81" t="s">
        <v>448</v>
      </c>
      <c r="F3" s="81" t="s">
        <v>449</v>
      </c>
      <c r="G3" s="81" t="s">
        <v>299</v>
      </c>
    </row>
    <row r="4" spans="2:18" ht="13.5" thickBot="1">
      <c r="B4" s="82" t="s">
        <v>452</v>
      </c>
      <c r="C4" s="83"/>
      <c r="D4" s="487"/>
      <c r="E4" s="482"/>
      <c r="F4" s="482"/>
      <c r="G4" s="85" t="e">
        <f>C166</f>
        <v>#VALUE!</v>
      </c>
    </row>
    <row r="5" spans="2:18">
      <c r="B5" s="86"/>
      <c r="C5" s="87"/>
    </row>
    <row r="6" spans="2:18" ht="13.5" thickBot="1">
      <c r="N6" s="88"/>
    </row>
    <row r="7" spans="2:18" s="93" customFormat="1" ht="13.5" thickBot="1">
      <c r="B7" s="89" t="s">
        <v>300</v>
      </c>
      <c r="C7" s="90"/>
      <c r="D7" s="91" t="s">
        <v>413</v>
      </c>
      <c r="E7" s="91" t="s">
        <v>414</v>
      </c>
      <c r="F7" s="91" t="s">
        <v>415</v>
      </c>
      <c r="G7" s="91" t="s">
        <v>416</v>
      </c>
      <c r="H7" s="91" t="s">
        <v>417</v>
      </c>
      <c r="I7" s="91" t="s">
        <v>418</v>
      </c>
      <c r="J7" s="91" t="s">
        <v>419</v>
      </c>
      <c r="K7" s="91" t="s">
        <v>420</v>
      </c>
      <c r="L7" s="91" t="s">
        <v>421</v>
      </c>
      <c r="M7" s="92" t="s">
        <v>422</v>
      </c>
    </row>
    <row r="8" spans="2:18" s="93" customFormat="1">
      <c r="B8" s="94" t="s">
        <v>432</v>
      </c>
      <c r="D8" s="93">
        <v>1302</v>
      </c>
      <c r="E8" s="93">
        <f t="shared" ref="E8:F10" si="0">D8</f>
        <v>1302</v>
      </c>
      <c r="F8" s="93">
        <f t="shared" si="0"/>
        <v>1302</v>
      </c>
      <c r="G8" s="93">
        <f t="shared" ref="G8:M10" si="1">F8</f>
        <v>1302</v>
      </c>
      <c r="H8" s="93">
        <f t="shared" si="1"/>
        <v>1302</v>
      </c>
      <c r="I8" s="93">
        <f t="shared" si="1"/>
        <v>1302</v>
      </c>
      <c r="J8" s="93">
        <f t="shared" si="1"/>
        <v>1302</v>
      </c>
      <c r="K8" s="93">
        <f t="shared" si="1"/>
        <v>1302</v>
      </c>
      <c r="L8" s="93">
        <f t="shared" si="1"/>
        <v>1302</v>
      </c>
      <c r="M8" s="95">
        <f t="shared" si="1"/>
        <v>1302</v>
      </c>
      <c r="N8" s="88"/>
    </row>
    <row r="9" spans="2:18" s="93" customFormat="1">
      <c r="B9" s="96" t="s">
        <v>301</v>
      </c>
      <c r="D9" s="97">
        <v>0</v>
      </c>
      <c r="E9" s="97">
        <f t="shared" si="0"/>
        <v>0</v>
      </c>
      <c r="F9" s="97">
        <f t="shared" si="0"/>
        <v>0</v>
      </c>
      <c r="G9" s="97">
        <f t="shared" si="1"/>
        <v>0</v>
      </c>
      <c r="H9" s="97">
        <f t="shared" si="1"/>
        <v>0</v>
      </c>
      <c r="I9" s="97">
        <f t="shared" si="1"/>
        <v>0</v>
      </c>
      <c r="J9" s="97">
        <f t="shared" si="1"/>
        <v>0</v>
      </c>
      <c r="K9" s="97">
        <f t="shared" si="1"/>
        <v>0</v>
      </c>
      <c r="L9" s="97">
        <f t="shared" si="1"/>
        <v>0</v>
      </c>
      <c r="M9" s="98">
        <f t="shared" si="1"/>
        <v>0</v>
      </c>
      <c r="N9" s="88"/>
    </row>
    <row r="10" spans="2:18" s="93" customFormat="1" ht="13.5" thickBot="1">
      <c r="B10" s="99" t="s">
        <v>302</v>
      </c>
      <c r="C10" s="100"/>
      <c r="D10" s="101">
        <v>0.13650000000000001</v>
      </c>
      <c r="E10" s="101">
        <f t="shared" si="0"/>
        <v>0.13650000000000001</v>
      </c>
      <c r="F10" s="101">
        <f t="shared" si="0"/>
        <v>0.13650000000000001</v>
      </c>
      <c r="G10" s="102">
        <f t="shared" si="1"/>
        <v>0.13650000000000001</v>
      </c>
      <c r="H10" s="102">
        <f t="shared" si="1"/>
        <v>0.13650000000000001</v>
      </c>
      <c r="I10" s="102">
        <f t="shared" si="1"/>
        <v>0.13650000000000001</v>
      </c>
      <c r="J10" s="102">
        <f t="shared" si="1"/>
        <v>0.13650000000000001</v>
      </c>
      <c r="K10" s="102">
        <f t="shared" si="1"/>
        <v>0.13650000000000001</v>
      </c>
      <c r="L10" s="102">
        <f t="shared" si="1"/>
        <v>0.13650000000000001</v>
      </c>
      <c r="M10" s="103">
        <f t="shared" si="1"/>
        <v>0.13650000000000001</v>
      </c>
      <c r="N10" s="88"/>
    </row>
    <row r="11" spans="2:18" ht="13.5" thickBot="1">
      <c r="D11" s="78"/>
      <c r="O11" s="104"/>
      <c r="P11" s="104"/>
      <c r="Q11" s="104"/>
      <c r="R11" s="104"/>
    </row>
    <row r="12" spans="2:18" ht="13.5" thickBot="1">
      <c r="B12" s="105" t="s">
        <v>303</v>
      </c>
      <c r="C12" s="90"/>
      <c r="D12" s="91" t="str">
        <f>D7</f>
        <v>Ano 1</v>
      </c>
      <c r="E12" s="91" t="str">
        <f>E7</f>
        <v>Ano 2</v>
      </c>
      <c r="F12" s="91" t="str">
        <f t="shared" ref="F12:M12" si="2">F7</f>
        <v>Ano 3</v>
      </c>
      <c r="G12" s="91" t="str">
        <f t="shared" si="2"/>
        <v>Ano 4</v>
      </c>
      <c r="H12" s="91" t="str">
        <f t="shared" si="2"/>
        <v>Ano 5</v>
      </c>
      <c r="I12" s="91" t="str">
        <f t="shared" si="2"/>
        <v>Ano 6</v>
      </c>
      <c r="J12" s="91" t="str">
        <f t="shared" si="2"/>
        <v>Ano 7</v>
      </c>
      <c r="K12" s="91" t="str">
        <f t="shared" si="2"/>
        <v>Ano 8</v>
      </c>
      <c r="L12" s="91" t="str">
        <f t="shared" si="2"/>
        <v>Ano 9</v>
      </c>
      <c r="M12" s="92" t="str">
        <f t="shared" si="2"/>
        <v>Ano 10</v>
      </c>
      <c r="N12" s="88"/>
    </row>
    <row r="13" spans="2:18" ht="15" customHeight="1">
      <c r="B13" s="106" t="s">
        <v>304</v>
      </c>
      <c r="C13" s="104"/>
      <c r="D13" s="483"/>
      <c r="E13" s="108">
        <f t="shared" ref="E13:M14" si="3">D13</f>
        <v>0</v>
      </c>
      <c r="F13" s="108">
        <f>E13</f>
        <v>0</v>
      </c>
      <c r="G13" s="108">
        <f t="shared" si="3"/>
        <v>0</v>
      </c>
      <c r="H13" s="108">
        <f t="shared" si="3"/>
        <v>0</v>
      </c>
      <c r="I13" s="108">
        <f t="shared" si="3"/>
        <v>0</v>
      </c>
      <c r="J13" s="108">
        <f t="shared" si="3"/>
        <v>0</v>
      </c>
      <c r="K13" s="108">
        <f t="shared" si="3"/>
        <v>0</v>
      </c>
      <c r="L13" s="108">
        <f t="shared" si="3"/>
        <v>0</v>
      </c>
      <c r="M13" s="109">
        <f t="shared" si="3"/>
        <v>0</v>
      </c>
      <c r="N13" s="88"/>
    </row>
    <row r="14" spans="2:18">
      <c r="B14" s="110" t="s">
        <v>305</v>
      </c>
      <c r="C14" s="111"/>
      <c r="D14" s="112">
        <v>0</v>
      </c>
      <c r="E14" s="113">
        <f t="shared" si="3"/>
        <v>0</v>
      </c>
      <c r="F14" s="113">
        <f>E14</f>
        <v>0</v>
      </c>
      <c r="G14" s="113">
        <f t="shared" si="3"/>
        <v>0</v>
      </c>
      <c r="H14" s="113">
        <f t="shared" si="3"/>
        <v>0</v>
      </c>
      <c r="I14" s="113">
        <f t="shared" si="3"/>
        <v>0</v>
      </c>
      <c r="J14" s="113">
        <f t="shared" si="3"/>
        <v>0</v>
      </c>
      <c r="K14" s="113">
        <f t="shared" si="3"/>
        <v>0</v>
      </c>
      <c r="L14" s="113">
        <f t="shared" si="3"/>
        <v>0</v>
      </c>
      <c r="M14" s="114">
        <f t="shared" si="3"/>
        <v>0</v>
      </c>
      <c r="N14" s="115"/>
    </row>
    <row r="15" spans="2:18">
      <c r="B15" s="106" t="s">
        <v>306</v>
      </c>
      <c r="C15" s="104"/>
      <c r="D15" s="484"/>
      <c r="E15" s="117">
        <f t="shared" ref="E15:M15" si="4">D15*(1+E16)</f>
        <v>0</v>
      </c>
      <c r="F15" s="117">
        <f>E15*(1+F16)</f>
        <v>0</v>
      </c>
      <c r="G15" s="117">
        <f t="shared" si="4"/>
        <v>0</v>
      </c>
      <c r="H15" s="117">
        <f t="shared" si="4"/>
        <v>0</v>
      </c>
      <c r="I15" s="117">
        <f t="shared" si="4"/>
        <v>0</v>
      </c>
      <c r="J15" s="117">
        <f t="shared" si="4"/>
        <v>0</v>
      </c>
      <c r="K15" s="117">
        <f t="shared" si="4"/>
        <v>0</v>
      </c>
      <c r="L15" s="117">
        <f t="shared" si="4"/>
        <v>0</v>
      </c>
      <c r="M15" s="118">
        <f t="shared" si="4"/>
        <v>0</v>
      </c>
      <c r="N15" s="88"/>
    </row>
    <row r="16" spans="2:18" ht="13.5" thickBot="1">
      <c r="B16" s="119" t="s">
        <v>305</v>
      </c>
      <c r="C16" s="120"/>
      <c r="D16" s="121">
        <v>0</v>
      </c>
      <c r="E16" s="121">
        <f t="shared" ref="E16:M16" si="5">D16</f>
        <v>0</v>
      </c>
      <c r="F16" s="121">
        <f>E16</f>
        <v>0</v>
      </c>
      <c r="G16" s="121">
        <f t="shared" si="5"/>
        <v>0</v>
      </c>
      <c r="H16" s="121">
        <f t="shared" si="5"/>
        <v>0</v>
      </c>
      <c r="I16" s="121">
        <f t="shared" si="5"/>
        <v>0</v>
      </c>
      <c r="J16" s="121">
        <f t="shared" si="5"/>
        <v>0</v>
      </c>
      <c r="K16" s="121">
        <f t="shared" si="5"/>
        <v>0</v>
      </c>
      <c r="L16" s="121">
        <f t="shared" si="5"/>
        <v>0</v>
      </c>
      <c r="M16" s="122">
        <f t="shared" si="5"/>
        <v>0</v>
      </c>
      <c r="N16" s="88"/>
    </row>
    <row r="17" spans="2:18" ht="13.5" thickBot="1">
      <c r="D17" s="78"/>
      <c r="E17" s="78"/>
      <c r="F17" s="78"/>
      <c r="G17" s="78"/>
      <c r="H17" s="78"/>
      <c r="I17" s="78"/>
      <c r="J17" s="78"/>
      <c r="K17" s="78"/>
      <c r="L17" s="78"/>
      <c r="M17" s="78"/>
    </row>
    <row r="18" spans="2:18" ht="13.5" thickBot="1">
      <c r="B18" s="89" t="s">
        <v>308</v>
      </c>
      <c r="C18" s="90"/>
      <c r="D18" s="91" t="str">
        <f>D7</f>
        <v>Ano 1</v>
      </c>
      <c r="E18" s="91" t="str">
        <f>E7</f>
        <v>Ano 2</v>
      </c>
      <c r="F18" s="91" t="str">
        <f t="shared" ref="F18:M18" si="6">F7</f>
        <v>Ano 3</v>
      </c>
      <c r="G18" s="91" t="str">
        <f t="shared" si="6"/>
        <v>Ano 4</v>
      </c>
      <c r="H18" s="91" t="str">
        <f t="shared" si="6"/>
        <v>Ano 5</v>
      </c>
      <c r="I18" s="91" t="str">
        <f t="shared" si="6"/>
        <v>Ano 6</v>
      </c>
      <c r="J18" s="91" t="str">
        <f t="shared" si="6"/>
        <v>Ano 7</v>
      </c>
      <c r="K18" s="91" t="str">
        <f t="shared" si="6"/>
        <v>Ano 8</v>
      </c>
      <c r="L18" s="91" t="str">
        <f t="shared" si="6"/>
        <v>Ano 9</v>
      </c>
      <c r="M18" s="92" t="str">
        <f t="shared" si="6"/>
        <v>Ano 10</v>
      </c>
    </row>
    <row r="19" spans="2:18">
      <c r="B19" s="106" t="s">
        <v>309</v>
      </c>
      <c r="C19" s="104"/>
      <c r="D19" s="483"/>
      <c r="E19" s="108">
        <f t="shared" ref="E19:M19" si="7">D19*(1+E20)</f>
        <v>0</v>
      </c>
      <c r="F19" s="108">
        <f>E19*(1+F20)</f>
        <v>0</v>
      </c>
      <c r="G19" s="108">
        <f t="shared" si="7"/>
        <v>0</v>
      </c>
      <c r="H19" s="108">
        <f t="shared" si="7"/>
        <v>0</v>
      </c>
      <c r="I19" s="108">
        <f t="shared" si="7"/>
        <v>0</v>
      </c>
      <c r="J19" s="108">
        <f t="shared" si="7"/>
        <v>0</v>
      </c>
      <c r="K19" s="108">
        <f t="shared" si="7"/>
        <v>0</v>
      </c>
      <c r="L19" s="108">
        <f t="shared" si="7"/>
        <v>0</v>
      </c>
      <c r="M19" s="109">
        <f t="shared" si="7"/>
        <v>0</v>
      </c>
    </row>
    <row r="20" spans="2:18" ht="17.25" customHeight="1">
      <c r="B20" s="123" t="s">
        <v>305</v>
      </c>
      <c r="C20" s="124"/>
      <c r="D20" s="125">
        <v>0</v>
      </c>
      <c r="E20" s="125">
        <f t="shared" ref="E20:M20" si="8">E$9</f>
        <v>0</v>
      </c>
      <c r="F20" s="125">
        <f t="shared" si="8"/>
        <v>0</v>
      </c>
      <c r="G20" s="125">
        <f t="shared" si="8"/>
        <v>0</v>
      </c>
      <c r="H20" s="125">
        <f t="shared" si="8"/>
        <v>0</v>
      </c>
      <c r="I20" s="125">
        <f t="shared" si="8"/>
        <v>0</v>
      </c>
      <c r="J20" s="125">
        <f t="shared" si="8"/>
        <v>0</v>
      </c>
      <c r="K20" s="125">
        <f t="shared" si="8"/>
        <v>0</v>
      </c>
      <c r="L20" s="125">
        <f t="shared" si="8"/>
        <v>0</v>
      </c>
      <c r="M20" s="126">
        <f t="shared" si="8"/>
        <v>0</v>
      </c>
    </row>
    <row r="21" spans="2:18">
      <c r="B21" s="127" t="s">
        <v>310</v>
      </c>
      <c r="C21" s="104"/>
      <c r="D21" s="483"/>
      <c r="E21" s="108">
        <f>D21*(1+E22)</f>
        <v>0</v>
      </c>
      <c r="F21" s="108">
        <f>E21*(1+F22)</f>
        <v>0</v>
      </c>
      <c r="G21" s="108">
        <f t="shared" ref="G21:M21" si="9">F21*(1+G22)</f>
        <v>0</v>
      </c>
      <c r="H21" s="108">
        <f t="shared" si="9"/>
        <v>0</v>
      </c>
      <c r="I21" s="108">
        <f t="shared" si="9"/>
        <v>0</v>
      </c>
      <c r="J21" s="108">
        <f t="shared" si="9"/>
        <v>0</v>
      </c>
      <c r="K21" s="108">
        <f t="shared" si="9"/>
        <v>0</v>
      </c>
      <c r="L21" s="108">
        <f t="shared" si="9"/>
        <v>0</v>
      </c>
      <c r="M21" s="109">
        <f t="shared" si="9"/>
        <v>0</v>
      </c>
    </row>
    <row r="22" spans="2:18">
      <c r="B22" s="128" t="s">
        <v>305</v>
      </c>
      <c r="C22" s="111"/>
      <c r="D22" s="129">
        <f t="shared" ref="D22:M22" si="10">D$9</f>
        <v>0</v>
      </c>
      <c r="E22" s="129">
        <f t="shared" si="10"/>
        <v>0</v>
      </c>
      <c r="F22" s="129">
        <f t="shared" si="10"/>
        <v>0</v>
      </c>
      <c r="G22" s="129">
        <f t="shared" si="10"/>
        <v>0</v>
      </c>
      <c r="H22" s="129">
        <f t="shared" si="10"/>
        <v>0</v>
      </c>
      <c r="I22" s="129">
        <f t="shared" si="10"/>
        <v>0</v>
      </c>
      <c r="J22" s="129">
        <f t="shared" si="10"/>
        <v>0</v>
      </c>
      <c r="K22" s="129">
        <f t="shared" si="10"/>
        <v>0</v>
      </c>
      <c r="L22" s="129">
        <f t="shared" si="10"/>
        <v>0</v>
      </c>
      <c r="M22" s="130">
        <f t="shared" si="10"/>
        <v>0</v>
      </c>
    </row>
    <row r="23" spans="2:18">
      <c r="B23" s="131" t="s">
        <v>311</v>
      </c>
      <c r="C23" s="104"/>
      <c r="D23" s="445"/>
      <c r="E23" s="132">
        <f>D23*(1+E24)</f>
        <v>0</v>
      </c>
      <c r="F23" s="132">
        <f>E23*(1+F24)</f>
        <v>0</v>
      </c>
      <c r="G23" s="132">
        <f t="shared" ref="G23:M23" si="11">F23*(1+G24)</f>
        <v>0</v>
      </c>
      <c r="H23" s="132">
        <f t="shared" si="11"/>
        <v>0</v>
      </c>
      <c r="I23" s="132">
        <f t="shared" si="11"/>
        <v>0</v>
      </c>
      <c r="J23" s="132">
        <f t="shared" si="11"/>
        <v>0</v>
      </c>
      <c r="K23" s="132">
        <f t="shared" si="11"/>
        <v>0</v>
      </c>
      <c r="L23" s="132">
        <f t="shared" si="11"/>
        <v>0</v>
      </c>
      <c r="M23" s="133">
        <f t="shared" si="11"/>
        <v>0</v>
      </c>
    </row>
    <row r="24" spans="2:18">
      <c r="B24" s="128" t="s">
        <v>305</v>
      </c>
      <c r="C24" s="111"/>
      <c r="D24" s="129">
        <f t="shared" ref="D24:M24" si="12">D$9</f>
        <v>0</v>
      </c>
      <c r="E24" s="129">
        <f t="shared" si="12"/>
        <v>0</v>
      </c>
      <c r="F24" s="129">
        <f t="shared" si="12"/>
        <v>0</v>
      </c>
      <c r="G24" s="129">
        <f t="shared" si="12"/>
        <v>0</v>
      </c>
      <c r="H24" s="129">
        <f t="shared" si="12"/>
        <v>0</v>
      </c>
      <c r="I24" s="129">
        <f t="shared" si="12"/>
        <v>0</v>
      </c>
      <c r="J24" s="129">
        <f t="shared" si="12"/>
        <v>0</v>
      </c>
      <c r="K24" s="129">
        <f t="shared" si="12"/>
        <v>0</v>
      </c>
      <c r="L24" s="129">
        <f t="shared" si="12"/>
        <v>0</v>
      </c>
      <c r="M24" s="130">
        <f t="shared" si="12"/>
        <v>0</v>
      </c>
    </row>
    <row r="25" spans="2:18">
      <c r="B25" s="106" t="s">
        <v>312</v>
      </c>
      <c r="C25" s="104"/>
      <c r="D25" s="483"/>
      <c r="E25" s="108">
        <f>D25</f>
        <v>0</v>
      </c>
      <c r="F25" s="108">
        <f>E25</f>
        <v>0</v>
      </c>
      <c r="G25" s="108">
        <f t="shared" ref="G25:M25" si="13">F25</f>
        <v>0</v>
      </c>
      <c r="H25" s="108">
        <f t="shared" si="13"/>
        <v>0</v>
      </c>
      <c r="I25" s="108">
        <f t="shared" si="13"/>
        <v>0</v>
      </c>
      <c r="J25" s="108">
        <f t="shared" si="13"/>
        <v>0</v>
      </c>
      <c r="K25" s="108">
        <f t="shared" si="13"/>
        <v>0</v>
      </c>
      <c r="L25" s="108">
        <f t="shared" si="13"/>
        <v>0</v>
      </c>
      <c r="M25" s="109">
        <f t="shared" si="13"/>
        <v>0</v>
      </c>
      <c r="N25" s="134"/>
    </row>
    <row r="26" spans="2:18">
      <c r="B26" s="110" t="s">
        <v>305</v>
      </c>
      <c r="C26" s="111"/>
      <c r="D26" s="135"/>
      <c r="E26" s="129" t="e">
        <f t="shared" ref="E26:M26" si="14">E25/D25-1</f>
        <v>#DIV/0!</v>
      </c>
      <c r="F26" s="129" t="e">
        <f>F25/E25-1</f>
        <v>#DIV/0!</v>
      </c>
      <c r="G26" s="129" t="e">
        <f t="shared" si="14"/>
        <v>#DIV/0!</v>
      </c>
      <c r="H26" s="129" t="e">
        <f t="shared" si="14"/>
        <v>#DIV/0!</v>
      </c>
      <c r="I26" s="129" t="e">
        <f t="shared" si="14"/>
        <v>#DIV/0!</v>
      </c>
      <c r="J26" s="129" t="e">
        <f t="shared" si="14"/>
        <v>#DIV/0!</v>
      </c>
      <c r="K26" s="129" t="e">
        <f t="shared" si="14"/>
        <v>#DIV/0!</v>
      </c>
      <c r="L26" s="129" t="e">
        <f t="shared" si="14"/>
        <v>#DIV/0!</v>
      </c>
      <c r="M26" s="130" t="e">
        <f t="shared" si="14"/>
        <v>#DIV/0!</v>
      </c>
    </row>
    <row r="27" spans="2:18">
      <c r="B27" s="106" t="s">
        <v>313</v>
      </c>
      <c r="C27" s="104"/>
      <c r="D27" s="483"/>
      <c r="E27" s="108" t="e">
        <f>E31/E29</f>
        <v>#DIV/0!</v>
      </c>
      <c r="F27" s="108" t="e">
        <f>E27</f>
        <v>#DIV/0!</v>
      </c>
      <c r="G27" s="108" t="e">
        <f t="shared" ref="G27:M27" si="15">F27</f>
        <v>#DIV/0!</v>
      </c>
      <c r="H27" s="108" t="e">
        <f t="shared" si="15"/>
        <v>#DIV/0!</v>
      </c>
      <c r="I27" s="108" t="e">
        <f t="shared" si="15"/>
        <v>#DIV/0!</v>
      </c>
      <c r="J27" s="108" t="e">
        <f t="shared" si="15"/>
        <v>#DIV/0!</v>
      </c>
      <c r="K27" s="108" t="e">
        <f t="shared" si="15"/>
        <v>#DIV/0!</v>
      </c>
      <c r="L27" s="108" t="e">
        <f t="shared" si="15"/>
        <v>#DIV/0!</v>
      </c>
      <c r="M27" s="109" t="e">
        <f t="shared" si="15"/>
        <v>#DIV/0!</v>
      </c>
    </row>
    <row r="28" spans="2:18">
      <c r="B28" s="110" t="s">
        <v>305</v>
      </c>
      <c r="C28" s="111"/>
      <c r="D28" s="135"/>
      <c r="E28" s="129" t="e">
        <f t="shared" ref="E28:M28" si="16">E27/D27-1</f>
        <v>#DIV/0!</v>
      </c>
      <c r="F28" s="129" t="e">
        <f>F27/E27-1</f>
        <v>#DIV/0!</v>
      </c>
      <c r="G28" s="129" t="e">
        <f t="shared" si="16"/>
        <v>#DIV/0!</v>
      </c>
      <c r="H28" s="129" t="e">
        <f t="shared" si="16"/>
        <v>#DIV/0!</v>
      </c>
      <c r="I28" s="129" t="e">
        <f t="shared" si="16"/>
        <v>#DIV/0!</v>
      </c>
      <c r="J28" s="129" t="e">
        <f t="shared" si="16"/>
        <v>#DIV/0!</v>
      </c>
      <c r="K28" s="129" t="e">
        <f t="shared" si="16"/>
        <v>#DIV/0!</v>
      </c>
      <c r="L28" s="129" t="e">
        <f t="shared" si="16"/>
        <v>#DIV/0!</v>
      </c>
      <c r="M28" s="130" t="e">
        <f t="shared" si="16"/>
        <v>#DIV/0!</v>
      </c>
    </row>
    <row r="29" spans="2:18">
      <c r="B29" s="106" t="s">
        <v>314</v>
      </c>
      <c r="C29" s="104"/>
      <c r="D29" s="108" t="e">
        <f>D31/D27</f>
        <v>#DIV/0!</v>
      </c>
      <c r="E29" s="108" t="e">
        <f>D29</f>
        <v>#DIV/0!</v>
      </c>
      <c r="F29" s="108" t="e">
        <f>E29</f>
        <v>#DIV/0!</v>
      </c>
      <c r="G29" s="108" t="e">
        <f t="shared" ref="G29:M29" si="17">F29</f>
        <v>#DIV/0!</v>
      </c>
      <c r="H29" s="108" t="e">
        <f t="shared" si="17"/>
        <v>#DIV/0!</v>
      </c>
      <c r="I29" s="108" t="e">
        <f t="shared" si="17"/>
        <v>#DIV/0!</v>
      </c>
      <c r="J29" s="108" t="e">
        <f t="shared" si="17"/>
        <v>#DIV/0!</v>
      </c>
      <c r="K29" s="108" t="e">
        <f t="shared" si="17"/>
        <v>#DIV/0!</v>
      </c>
      <c r="L29" s="108" t="e">
        <f t="shared" si="17"/>
        <v>#DIV/0!</v>
      </c>
      <c r="M29" s="109" t="e">
        <f t="shared" si="17"/>
        <v>#DIV/0!</v>
      </c>
      <c r="O29" s="104"/>
      <c r="P29" s="104"/>
      <c r="Q29" s="104"/>
      <c r="R29" s="104"/>
    </row>
    <row r="30" spans="2:18">
      <c r="B30" s="110" t="s">
        <v>305</v>
      </c>
      <c r="C30" s="111"/>
      <c r="D30" s="135"/>
      <c r="E30" s="129" t="e">
        <f t="shared" ref="E30:M30" si="18">E29/D29-1</f>
        <v>#DIV/0!</v>
      </c>
      <c r="F30" s="129" t="e">
        <f>F29/E29-1</f>
        <v>#DIV/0!</v>
      </c>
      <c r="G30" s="129" t="e">
        <f t="shared" si="18"/>
        <v>#DIV/0!</v>
      </c>
      <c r="H30" s="129" t="e">
        <f t="shared" si="18"/>
        <v>#DIV/0!</v>
      </c>
      <c r="I30" s="129" t="e">
        <f t="shared" si="18"/>
        <v>#DIV/0!</v>
      </c>
      <c r="J30" s="129" t="e">
        <f t="shared" si="18"/>
        <v>#DIV/0!</v>
      </c>
      <c r="K30" s="129" t="e">
        <f t="shared" si="18"/>
        <v>#DIV/0!</v>
      </c>
      <c r="L30" s="129" t="e">
        <f t="shared" si="18"/>
        <v>#DIV/0!</v>
      </c>
      <c r="M30" s="130" t="e">
        <f t="shared" si="18"/>
        <v>#DIV/0!</v>
      </c>
      <c r="O30" s="104"/>
      <c r="P30" s="104"/>
      <c r="Q30" s="104"/>
      <c r="R30" s="104"/>
    </row>
    <row r="31" spans="2:18">
      <c r="B31" s="106" t="s">
        <v>315</v>
      </c>
      <c r="C31" s="104"/>
      <c r="D31" s="483"/>
      <c r="E31" s="108">
        <f>D31*(1+E32)</f>
        <v>0</v>
      </c>
      <c r="F31" s="108">
        <f>E31*(1+F32)</f>
        <v>0</v>
      </c>
      <c r="G31" s="108">
        <f t="shared" ref="G31:M31" si="19">F31*(1+G32)</f>
        <v>0</v>
      </c>
      <c r="H31" s="108">
        <f t="shared" si="19"/>
        <v>0</v>
      </c>
      <c r="I31" s="108">
        <f t="shared" si="19"/>
        <v>0</v>
      </c>
      <c r="J31" s="108">
        <f t="shared" si="19"/>
        <v>0</v>
      </c>
      <c r="K31" s="108">
        <f t="shared" si="19"/>
        <v>0</v>
      </c>
      <c r="L31" s="108">
        <f t="shared" si="19"/>
        <v>0</v>
      </c>
      <c r="M31" s="109">
        <f t="shared" si="19"/>
        <v>0</v>
      </c>
      <c r="O31" s="104"/>
      <c r="P31" s="104"/>
      <c r="Q31" s="104"/>
      <c r="R31" s="104"/>
    </row>
    <row r="32" spans="2:18">
      <c r="B32" s="110" t="s">
        <v>305</v>
      </c>
      <c r="C32" s="111"/>
      <c r="D32" s="136"/>
      <c r="E32" s="136"/>
      <c r="F32" s="136"/>
      <c r="G32" s="136"/>
      <c r="H32" s="136"/>
      <c r="I32" s="136"/>
      <c r="J32" s="136"/>
      <c r="K32" s="136"/>
      <c r="L32" s="136"/>
      <c r="M32" s="137"/>
      <c r="O32" s="104"/>
      <c r="P32" s="104"/>
      <c r="Q32" s="104"/>
      <c r="R32" s="104"/>
    </row>
    <row r="33" spans="2:18">
      <c r="B33" s="106" t="s">
        <v>440</v>
      </c>
      <c r="C33" s="104"/>
      <c r="D33" s="138" t="e">
        <f>D13/D31</f>
        <v>#DIV/0!</v>
      </c>
      <c r="E33" s="138" t="e">
        <f>D33</f>
        <v>#DIV/0!</v>
      </c>
      <c r="F33" s="138" t="e">
        <f>E33</f>
        <v>#DIV/0!</v>
      </c>
      <c r="G33" s="138" t="e">
        <f t="shared" ref="G33:M33" si="20">F33</f>
        <v>#DIV/0!</v>
      </c>
      <c r="H33" s="138" t="e">
        <f t="shared" si="20"/>
        <v>#DIV/0!</v>
      </c>
      <c r="I33" s="138" t="e">
        <f t="shared" si="20"/>
        <v>#DIV/0!</v>
      </c>
      <c r="J33" s="138" t="e">
        <f t="shared" si="20"/>
        <v>#DIV/0!</v>
      </c>
      <c r="K33" s="138" t="e">
        <f t="shared" si="20"/>
        <v>#DIV/0!</v>
      </c>
      <c r="L33" s="138" t="e">
        <f t="shared" si="20"/>
        <v>#DIV/0!</v>
      </c>
      <c r="M33" s="139" t="e">
        <f t="shared" si="20"/>
        <v>#DIV/0!</v>
      </c>
      <c r="O33" s="104"/>
      <c r="P33" s="104"/>
      <c r="Q33" s="104"/>
      <c r="R33" s="104"/>
    </row>
    <row r="34" spans="2:18">
      <c r="B34" s="106" t="s">
        <v>451</v>
      </c>
      <c r="C34" s="104"/>
      <c r="D34" s="107">
        <v>0</v>
      </c>
      <c r="E34" s="108">
        <f>D34*(1+E35)</f>
        <v>0</v>
      </c>
      <c r="F34" s="108">
        <f>E34*(1+F35)</f>
        <v>0</v>
      </c>
      <c r="G34" s="108">
        <f t="shared" ref="G34:M34" si="21">F34*(1+G35)</f>
        <v>0</v>
      </c>
      <c r="H34" s="108">
        <f t="shared" si="21"/>
        <v>0</v>
      </c>
      <c r="I34" s="108">
        <f t="shared" si="21"/>
        <v>0</v>
      </c>
      <c r="J34" s="108">
        <f t="shared" si="21"/>
        <v>0</v>
      </c>
      <c r="K34" s="108">
        <f t="shared" si="21"/>
        <v>0</v>
      </c>
      <c r="L34" s="108">
        <f t="shared" si="21"/>
        <v>0</v>
      </c>
      <c r="M34" s="109">
        <f t="shared" si="21"/>
        <v>0</v>
      </c>
      <c r="O34" s="104"/>
      <c r="P34" s="104"/>
      <c r="Q34" s="104"/>
      <c r="R34" s="104"/>
    </row>
    <row r="35" spans="2:18" ht="13.5" thickBot="1">
      <c r="B35" s="119" t="s">
        <v>305</v>
      </c>
      <c r="C35" s="120"/>
      <c r="D35" s="140"/>
      <c r="E35" s="141">
        <f t="shared" ref="E35:M35" si="22">E$9</f>
        <v>0</v>
      </c>
      <c r="F35" s="141">
        <f t="shared" si="22"/>
        <v>0</v>
      </c>
      <c r="G35" s="141">
        <f t="shared" si="22"/>
        <v>0</v>
      </c>
      <c r="H35" s="141">
        <f t="shared" si="22"/>
        <v>0</v>
      </c>
      <c r="I35" s="141">
        <f t="shared" si="22"/>
        <v>0</v>
      </c>
      <c r="J35" s="141">
        <f t="shared" si="22"/>
        <v>0</v>
      </c>
      <c r="K35" s="141">
        <f t="shared" si="22"/>
        <v>0</v>
      </c>
      <c r="L35" s="141">
        <f t="shared" si="22"/>
        <v>0</v>
      </c>
      <c r="M35" s="142">
        <f t="shared" si="22"/>
        <v>0</v>
      </c>
      <c r="O35" s="104"/>
      <c r="P35" s="104"/>
      <c r="Q35" s="104"/>
      <c r="R35" s="104"/>
    </row>
    <row r="36" spans="2:18" ht="13.5" thickBot="1">
      <c r="D36" s="143"/>
      <c r="E36" s="143"/>
      <c r="O36" s="104"/>
      <c r="P36" s="104"/>
      <c r="Q36" s="104"/>
      <c r="R36" s="104"/>
    </row>
    <row r="37" spans="2:18">
      <c r="B37" s="144" t="s">
        <v>316</v>
      </c>
      <c r="C37" s="145"/>
      <c r="D37" s="146" t="s">
        <v>317</v>
      </c>
      <c r="E37" s="146" t="s">
        <v>317</v>
      </c>
      <c r="F37" s="146" t="s">
        <v>317</v>
      </c>
      <c r="G37" s="146" t="s">
        <v>317</v>
      </c>
      <c r="H37" s="146" t="s">
        <v>317</v>
      </c>
      <c r="I37" s="146" t="s">
        <v>317</v>
      </c>
      <c r="J37" s="146" t="s">
        <v>317</v>
      </c>
      <c r="K37" s="146" t="s">
        <v>317</v>
      </c>
      <c r="L37" s="146" t="s">
        <v>317</v>
      </c>
      <c r="M37" s="147" t="s">
        <v>317</v>
      </c>
      <c r="O37" s="104"/>
      <c r="P37" s="104"/>
      <c r="Q37" s="104"/>
      <c r="R37" s="104"/>
    </row>
    <row r="38" spans="2:18">
      <c r="B38" s="148" t="s">
        <v>318</v>
      </c>
      <c r="C38" s="149"/>
      <c r="D38" s="150" t="str">
        <f t="shared" ref="D38:M38" si="23">D$7</f>
        <v>Ano 1</v>
      </c>
      <c r="E38" s="150" t="str">
        <f t="shared" si="23"/>
        <v>Ano 2</v>
      </c>
      <c r="F38" s="150" t="str">
        <f t="shared" si="23"/>
        <v>Ano 3</v>
      </c>
      <c r="G38" s="150" t="str">
        <f t="shared" si="23"/>
        <v>Ano 4</v>
      </c>
      <c r="H38" s="150" t="str">
        <f t="shared" si="23"/>
        <v>Ano 5</v>
      </c>
      <c r="I38" s="150" t="str">
        <f t="shared" si="23"/>
        <v>Ano 6</v>
      </c>
      <c r="J38" s="150" t="str">
        <f t="shared" si="23"/>
        <v>Ano 7</v>
      </c>
      <c r="K38" s="150" t="str">
        <f t="shared" si="23"/>
        <v>Ano 8</v>
      </c>
      <c r="L38" s="150" t="str">
        <f t="shared" si="23"/>
        <v>Ano 9</v>
      </c>
      <c r="M38" s="151" t="str">
        <f t="shared" si="23"/>
        <v>Ano 10</v>
      </c>
      <c r="O38" s="104"/>
      <c r="P38" s="104"/>
      <c r="Q38" s="104"/>
      <c r="R38" s="104"/>
    </row>
    <row r="39" spans="2:18">
      <c r="B39" s="152"/>
      <c r="C39" s="104"/>
      <c r="D39" s="132"/>
      <c r="E39" s="132"/>
      <c r="F39" s="132"/>
      <c r="G39" s="132"/>
      <c r="H39" s="132"/>
      <c r="I39" s="132"/>
      <c r="J39" s="132"/>
      <c r="K39" s="132"/>
      <c r="L39" s="132"/>
      <c r="M39" s="133"/>
      <c r="O39" s="104"/>
      <c r="P39" s="104"/>
      <c r="Q39" s="104"/>
      <c r="R39" s="104"/>
    </row>
    <row r="40" spans="2:18">
      <c r="B40" s="153" t="s">
        <v>319</v>
      </c>
      <c r="C40" s="104"/>
      <c r="D40" s="132">
        <f>D13*D15/1000</f>
        <v>0</v>
      </c>
      <c r="E40" s="132">
        <f t="shared" ref="E40:M40" si="24">E13*E15/1000</f>
        <v>0</v>
      </c>
      <c r="F40" s="132">
        <f t="shared" si="24"/>
        <v>0</v>
      </c>
      <c r="G40" s="132">
        <f t="shared" si="24"/>
        <v>0</v>
      </c>
      <c r="H40" s="132">
        <f t="shared" si="24"/>
        <v>0</v>
      </c>
      <c r="I40" s="132">
        <f t="shared" si="24"/>
        <v>0</v>
      </c>
      <c r="J40" s="132">
        <f t="shared" si="24"/>
        <v>0</v>
      </c>
      <c r="K40" s="132">
        <f t="shared" si="24"/>
        <v>0</v>
      </c>
      <c r="L40" s="132">
        <f t="shared" si="24"/>
        <v>0</v>
      </c>
      <c r="M40" s="133">
        <f t="shared" si="24"/>
        <v>0</v>
      </c>
      <c r="O40" s="104"/>
      <c r="P40" s="104"/>
      <c r="Q40" s="104"/>
      <c r="R40" s="104"/>
    </row>
    <row r="41" spans="2:18" s="159" customFormat="1">
      <c r="B41" s="154" t="s">
        <v>320</v>
      </c>
      <c r="C41" s="155"/>
      <c r="D41" s="156" t="e">
        <f t="shared" ref="D41:M41" si="25">D40/D$46</f>
        <v>#DIV/0!</v>
      </c>
      <c r="E41" s="156" t="e">
        <f t="shared" si="25"/>
        <v>#DIV/0!</v>
      </c>
      <c r="F41" s="156" t="e">
        <f t="shared" si="25"/>
        <v>#DIV/0!</v>
      </c>
      <c r="G41" s="156" t="e">
        <f t="shared" si="25"/>
        <v>#DIV/0!</v>
      </c>
      <c r="H41" s="156" t="e">
        <f t="shared" si="25"/>
        <v>#DIV/0!</v>
      </c>
      <c r="I41" s="156" t="e">
        <f t="shared" si="25"/>
        <v>#DIV/0!</v>
      </c>
      <c r="J41" s="156" t="e">
        <f t="shared" si="25"/>
        <v>#DIV/0!</v>
      </c>
      <c r="K41" s="156" t="e">
        <f t="shared" si="25"/>
        <v>#DIV/0!</v>
      </c>
      <c r="L41" s="156" t="e">
        <f t="shared" si="25"/>
        <v>#DIV/0!</v>
      </c>
      <c r="M41" s="157" t="e">
        <f t="shared" si="25"/>
        <v>#DIV/0!</v>
      </c>
      <c r="N41" s="158"/>
      <c r="O41" s="155"/>
      <c r="P41" s="155"/>
      <c r="Q41" s="155"/>
      <c r="R41" s="155"/>
    </row>
    <row r="42" spans="2:18">
      <c r="B42" s="153" t="s">
        <v>321</v>
      </c>
      <c r="C42" s="104"/>
      <c r="D42" s="132">
        <f>(D32*D23*12)/1000</f>
        <v>0</v>
      </c>
      <c r="E42" s="132">
        <f t="shared" ref="E42:M42" si="26">(E32*E23*12)/1000</f>
        <v>0</v>
      </c>
      <c r="F42" s="132">
        <f t="shared" si="26"/>
        <v>0</v>
      </c>
      <c r="G42" s="132">
        <f t="shared" si="26"/>
        <v>0</v>
      </c>
      <c r="H42" s="132">
        <f t="shared" si="26"/>
        <v>0</v>
      </c>
      <c r="I42" s="132">
        <f t="shared" si="26"/>
        <v>0</v>
      </c>
      <c r="J42" s="132">
        <f t="shared" si="26"/>
        <v>0</v>
      </c>
      <c r="K42" s="132">
        <f t="shared" si="26"/>
        <v>0</v>
      </c>
      <c r="L42" s="132">
        <f t="shared" si="26"/>
        <v>0</v>
      </c>
      <c r="M42" s="133">
        <f t="shared" si="26"/>
        <v>0</v>
      </c>
      <c r="O42" s="104"/>
      <c r="P42" s="104"/>
      <c r="Q42" s="104"/>
      <c r="R42" s="104"/>
    </row>
    <row r="43" spans="2:18" s="159" customFormat="1">
      <c r="B43" s="154" t="s">
        <v>320</v>
      </c>
      <c r="C43" s="155"/>
      <c r="D43" s="156" t="e">
        <f t="shared" ref="D43:M43" si="27">D42/D$46</f>
        <v>#DIV/0!</v>
      </c>
      <c r="E43" s="156" t="e">
        <f t="shared" si="27"/>
        <v>#DIV/0!</v>
      </c>
      <c r="F43" s="156" t="e">
        <f t="shared" si="27"/>
        <v>#DIV/0!</v>
      </c>
      <c r="G43" s="156" t="e">
        <f t="shared" si="27"/>
        <v>#DIV/0!</v>
      </c>
      <c r="H43" s="156" t="e">
        <f t="shared" si="27"/>
        <v>#DIV/0!</v>
      </c>
      <c r="I43" s="156" t="e">
        <f t="shared" si="27"/>
        <v>#DIV/0!</v>
      </c>
      <c r="J43" s="156" t="e">
        <f t="shared" si="27"/>
        <v>#DIV/0!</v>
      </c>
      <c r="K43" s="156" t="e">
        <f t="shared" si="27"/>
        <v>#DIV/0!</v>
      </c>
      <c r="L43" s="156" t="e">
        <f t="shared" si="27"/>
        <v>#DIV/0!</v>
      </c>
      <c r="M43" s="157" t="e">
        <f t="shared" si="27"/>
        <v>#DIV/0!</v>
      </c>
      <c r="N43" s="158"/>
      <c r="O43" s="155"/>
      <c r="P43" s="155"/>
      <c r="Q43" s="155"/>
      <c r="R43" s="155"/>
    </row>
    <row r="44" spans="2:18">
      <c r="B44" s="153" t="s">
        <v>450</v>
      </c>
      <c r="C44" s="104"/>
      <c r="D44" s="132">
        <f>($F$4*D31/1000)-D40</f>
        <v>0</v>
      </c>
      <c r="E44" s="132">
        <f t="shared" ref="E44:M44" si="28">($F$4*E31/1000)-E40</f>
        <v>0</v>
      </c>
      <c r="F44" s="132">
        <f t="shared" si="28"/>
        <v>0</v>
      </c>
      <c r="G44" s="132">
        <f t="shared" si="28"/>
        <v>0</v>
      </c>
      <c r="H44" s="132">
        <f t="shared" si="28"/>
        <v>0</v>
      </c>
      <c r="I44" s="132">
        <f t="shared" si="28"/>
        <v>0</v>
      </c>
      <c r="J44" s="132">
        <f t="shared" si="28"/>
        <v>0</v>
      </c>
      <c r="K44" s="132">
        <f t="shared" si="28"/>
        <v>0</v>
      </c>
      <c r="L44" s="132">
        <f t="shared" si="28"/>
        <v>0</v>
      </c>
      <c r="M44" s="133">
        <f t="shared" si="28"/>
        <v>0</v>
      </c>
      <c r="O44" s="104"/>
      <c r="P44" s="104"/>
      <c r="Q44" s="104"/>
      <c r="R44" s="104"/>
    </row>
    <row r="45" spans="2:18" s="159" customFormat="1">
      <c r="B45" s="154" t="s">
        <v>320</v>
      </c>
      <c r="C45" s="155"/>
      <c r="D45" s="156" t="e">
        <f t="shared" ref="D45:M45" si="29">D44/D$46</f>
        <v>#DIV/0!</v>
      </c>
      <c r="E45" s="156" t="e">
        <f t="shared" si="29"/>
        <v>#DIV/0!</v>
      </c>
      <c r="F45" s="156" t="e">
        <f t="shared" si="29"/>
        <v>#DIV/0!</v>
      </c>
      <c r="G45" s="156" t="e">
        <f t="shared" si="29"/>
        <v>#DIV/0!</v>
      </c>
      <c r="H45" s="156" t="e">
        <f t="shared" si="29"/>
        <v>#DIV/0!</v>
      </c>
      <c r="I45" s="156" t="e">
        <f t="shared" si="29"/>
        <v>#DIV/0!</v>
      </c>
      <c r="J45" s="156" t="e">
        <f t="shared" si="29"/>
        <v>#DIV/0!</v>
      </c>
      <c r="K45" s="156" t="e">
        <f t="shared" si="29"/>
        <v>#DIV/0!</v>
      </c>
      <c r="L45" s="156" t="e">
        <f t="shared" si="29"/>
        <v>#DIV/0!</v>
      </c>
      <c r="M45" s="157" t="e">
        <f t="shared" si="29"/>
        <v>#DIV/0!</v>
      </c>
      <c r="N45" s="158"/>
      <c r="O45" s="155"/>
      <c r="P45" s="155"/>
      <c r="Q45" s="155"/>
      <c r="R45" s="155"/>
    </row>
    <row r="46" spans="2:18">
      <c r="B46" s="106" t="s">
        <v>322</v>
      </c>
      <c r="C46" s="160"/>
      <c r="D46" s="108">
        <f>D40+D44</f>
        <v>0</v>
      </c>
      <c r="E46" s="108">
        <f t="shared" ref="E46:M46" si="30">E40+E44</f>
        <v>0</v>
      </c>
      <c r="F46" s="108">
        <f t="shared" si="30"/>
        <v>0</v>
      </c>
      <c r="G46" s="108">
        <f t="shared" si="30"/>
        <v>0</v>
      </c>
      <c r="H46" s="108">
        <f t="shared" si="30"/>
        <v>0</v>
      </c>
      <c r="I46" s="108">
        <f t="shared" si="30"/>
        <v>0</v>
      </c>
      <c r="J46" s="108">
        <f t="shared" si="30"/>
        <v>0</v>
      </c>
      <c r="K46" s="108">
        <f t="shared" si="30"/>
        <v>0</v>
      </c>
      <c r="L46" s="108">
        <f t="shared" si="30"/>
        <v>0</v>
      </c>
      <c r="M46" s="109">
        <f t="shared" si="30"/>
        <v>0</v>
      </c>
      <c r="N46" s="87"/>
      <c r="O46" s="104"/>
      <c r="P46" s="104"/>
      <c r="Q46" s="104"/>
      <c r="R46" s="104"/>
    </row>
    <row r="47" spans="2:18">
      <c r="B47" s="110" t="s">
        <v>305</v>
      </c>
      <c r="C47" s="161"/>
      <c r="D47" s="136"/>
      <c r="E47" s="129" t="e">
        <f t="shared" ref="E47:M47" si="31">E46/D46-1</f>
        <v>#DIV/0!</v>
      </c>
      <c r="F47" s="129" t="e">
        <f>F46/E46-1</f>
        <v>#DIV/0!</v>
      </c>
      <c r="G47" s="129" t="e">
        <f t="shared" si="31"/>
        <v>#DIV/0!</v>
      </c>
      <c r="H47" s="129" t="e">
        <f t="shared" si="31"/>
        <v>#DIV/0!</v>
      </c>
      <c r="I47" s="129" t="e">
        <f t="shared" si="31"/>
        <v>#DIV/0!</v>
      </c>
      <c r="J47" s="129" t="e">
        <f t="shared" si="31"/>
        <v>#DIV/0!</v>
      </c>
      <c r="K47" s="129" t="e">
        <f t="shared" si="31"/>
        <v>#DIV/0!</v>
      </c>
      <c r="L47" s="129" t="e">
        <f t="shared" si="31"/>
        <v>#DIV/0!</v>
      </c>
      <c r="M47" s="130" t="e">
        <f t="shared" si="31"/>
        <v>#DIV/0!</v>
      </c>
      <c r="O47" s="104"/>
      <c r="P47" s="104"/>
      <c r="Q47" s="104"/>
      <c r="R47" s="104"/>
    </row>
    <row r="48" spans="2:18">
      <c r="B48" s="162"/>
      <c r="C48" s="111"/>
      <c r="D48" s="163"/>
      <c r="E48" s="163"/>
      <c r="F48" s="163"/>
      <c r="G48" s="163"/>
      <c r="H48" s="163"/>
      <c r="I48" s="163"/>
      <c r="J48" s="163"/>
      <c r="K48" s="163"/>
      <c r="L48" s="163"/>
      <c r="M48" s="164"/>
      <c r="O48" s="104"/>
      <c r="P48" s="104"/>
      <c r="Q48" s="104"/>
      <c r="R48" s="104"/>
    </row>
    <row r="49" spans="1:18">
      <c r="B49" s="153" t="s">
        <v>435</v>
      </c>
      <c r="C49" s="104"/>
      <c r="D49" s="132">
        <f>D50*D46</f>
        <v>0</v>
      </c>
      <c r="E49" s="132">
        <f t="shared" ref="E49:M49" si="32">E50*E46</f>
        <v>0</v>
      </c>
      <c r="F49" s="132">
        <f t="shared" si="32"/>
        <v>0</v>
      </c>
      <c r="G49" s="132">
        <f t="shared" si="32"/>
        <v>0</v>
      </c>
      <c r="H49" s="132">
        <f t="shared" si="32"/>
        <v>0</v>
      </c>
      <c r="I49" s="132">
        <f t="shared" si="32"/>
        <v>0</v>
      </c>
      <c r="J49" s="132">
        <f t="shared" si="32"/>
        <v>0</v>
      </c>
      <c r="K49" s="132">
        <f t="shared" si="32"/>
        <v>0</v>
      </c>
      <c r="L49" s="132">
        <f t="shared" si="32"/>
        <v>0</v>
      </c>
      <c r="M49" s="133">
        <f t="shared" si="32"/>
        <v>0</v>
      </c>
      <c r="O49" s="104"/>
      <c r="P49" s="104"/>
      <c r="Q49" s="104"/>
      <c r="R49" s="104"/>
    </row>
    <row r="50" spans="1:18" s="159" customFormat="1">
      <c r="B50" s="154" t="s">
        <v>320</v>
      </c>
      <c r="C50" s="155"/>
      <c r="D50" s="165">
        <f>-'DADOS DE ENTRADA'!C97/100</f>
        <v>0</v>
      </c>
      <c r="E50" s="156">
        <f>D50</f>
        <v>0</v>
      </c>
      <c r="F50" s="156">
        <f>E50</f>
        <v>0</v>
      </c>
      <c r="G50" s="156">
        <f t="shared" ref="G50:M50" si="33">F50</f>
        <v>0</v>
      </c>
      <c r="H50" s="156">
        <f t="shared" si="33"/>
        <v>0</v>
      </c>
      <c r="I50" s="156">
        <f t="shared" si="33"/>
        <v>0</v>
      </c>
      <c r="J50" s="156">
        <f t="shared" si="33"/>
        <v>0</v>
      </c>
      <c r="K50" s="156">
        <f t="shared" si="33"/>
        <v>0</v>
      </c>
      <c r="L50" s="156">
        <f t="shared" si="33"/>
        <v>0</v>
      </c>
      <c r="M50" s="157">
        <f t="shared" si="33"/>
        <v>0</v>
      </c>
      <c r="N50" s="158"/>
      <c r="O50" s="155"/>
      <c r="P50" s="155"/>
      <c r="Q50" s="155"/>
      <c r="R50" s="155"/>
    </row>
    <row r="51" spans="1:18">
      <c r="B51" s="162"/>
      <c r="C51" s="111"/>
      <c r="D51" s="163"/>
      <c r="E51" s="163"/>
      <c r="F51" s="163"/>
      <c r="G51" s="163"/>
      <c r="H51" s="163"/>
      <c r="I51" s="163"/>
      <c r="J51" s="163"/>
      <c r="K51" s="163"/>
      <c r="L51" s="163"/>
      <c r="M51" s="164"/>
      <c r="O51" s="104"/>
      <c r="P51" s="104"/>
      <c r="Q51" s="104"/>
      <c r="R51" s="104"/>
    </row>
    <row r="52" spans="1:18">
      <c r="B52" s="175" t="s">
        <v>323</v>
      </c>
      <c r="C52" s="332"/>
      <c r="D52" s="177">
        <f>D46+D49</f>
        <v>0</v>
      </c>
      <c r="E52" s="177">
        <f t="shared" ref="E52:M52" si="34">E46+E49</f>
        <v>0</v>
      </c>
      <c r="F52" s="177">
        <f t="shared" si="34"/>
        <v>0</v>
      </c>
      <c r="G52" s="177">
        <f t="shared" si="34"/>
        <v>0</v>
      </c>
      <c r="H52" s="177">
        <f t="shared" si="34"/>
        <v>0</v>
      </c>
      <c r="I52" s="177">
        <f t="shared" si="34"/>
        <v>0</v>
      </c>
      <c r="J52" s="177">
        <f t="shared" si="34"/>
        <v>0</v>
      </c>
      <c r="K52" s="177">
        <f t="shared" si="34"/>
        <v>0</v>
      </c>
      <c r="L52" s="177">
        <f t="shared" si="34"/>
        <v>0</v>
      </c>
      <c r="M52" s="178">
        <f t="shared" si="34"/>
        <v>0</v>
      </c>
      <c r="O52" s="166"/>
      <c r="P52" s="104"/>
      <c r="Q52" s="104"/>
      <c r="R52" s="104"/>
    </row>
    <row r="53" spans="1:18">
      <c r="B53" s="225" t="s">
        <v>305</v>
      </c>
      <c r="C53" s="333"/>
      <c r="D53" s="334"/>
      <c r="E53" s="227" t="e">
        <f t="shared" ref="E53:M53" si="35">E52/D52-1</f>
        <v>#DIV/0!</v>
      </c>
      <c r="F53" s="227" t="e">
        <f>F52/E52-1</f>
        <v>#DIV/0!</v>
      </c>
      <c r="G53" s="227" t="e">
        <f t="shared" si="35"/>
        <v>#DIV/0!</v>
      </c>
      <c r="H53" s="227" t="e">
        <f t="shared" si="35"/>
        <v>#DIV/0!</v>
      </c>
      <c r="I53" s="227" t="e">
        <f t="shared" si="35"/>
        <v>#DIV/0!</v>
      </c>
      <c r="J53" s="227" t="e">
        <f t="shared" si="35"/>
        <v>#DIV/0!</v>
      </c>
      <c r="K53" s="227" t="e">
        <f t="shared" si="35"/>
        <v>#DIV/0!</v>
      </c>
      <c r="L53" s="227" t="e">
        <f t="shared" si="35"/>
        <v>#DIV/0!</v>
      </c>
      <c r="M53" s="228" t="e">
        <f t="shared" si="35"/>
        <v>#DIV/0!</v>
      </c>
      <c r="O53" s="104"/>
      <c r="P53" s="104"/>
      <c r="Q53" s="104"/>
      <c r="R53" s="104"/>
    </row>
    <row r="54" spans="1:18" s="167" customFormat="1" ht="13.5" thickBot="1">
      <c r="B54" s="168"/>
      <c r="C54" s="169"/>
      <c r="D54" s="170"/>
      <c r="E54" s="170"/>
      <c r="F54" s="170"/>
      <c r="G54" s="170"/>
      <c r="H54" s="170"/>
      <c r="I54" s="170"/>
      <c r="J54" s="170"/>
      <c r="K54" s="170"/>
      <c r="L54" s="170"/>
      <c r="M54" s="171"/>
      <c r="O54" s="172"/>
      <c r="P54" s="172"/>
      <c r="Q54" s="172"/>
      <c r="R54" s="172"/>
    </row>
    <row r="55" spans="1:18" ht="13.5" thickBot="1">
      <c r="O55" s="104"/>
      <c r="P55" s="104"/>
      <c r="Q55" s="104"/>
      <c r="R55" s="104"/>
    </row>
    <row r="56" spans="1:18">
      <c r="B56" s="144" t="s">
        <v>324</v>
      </c>
      <c r="C56" s="145"/>
      <c r="D56" s="146" t="s">
        <v>317</v>
      </c>
      <c r="E56" s="146" t="s">
        <v>317</v>
      </c>
      <c r="F56" s="146" t="s">
        <v>317</v>
      </c>
      <c r="G56" s="146" t="s">
        <v>317</v>
      </c>
      <c r="H56" s="146" t="s">
        <v>317</v>
      </c>
      <c r="I56" s="146" t="s">
        <v>317</v>
      </c>
      <c r="J56" s="146" t="s">
        <v>317</v>
      </c>
      <c r="K56" s="146" t="s">
        <v>317</v>
      </c>
      <c r="L56" s="146" t="s">
        <v>317</v>
      </c>
      <c r="M56" s="147" t="s">
        <v>317</v>
      </c>
      <c r="O56" s="104"/>
      <c r="P56" s="104"/>
      <c r="Q56" s="104"/>
      <c r="R56" s="104"/>
    </row>
    <row r="57" spans="1:18">
      <c r="B57" s="148" t="s">
        <v>318</v>
      </c>
      <c r="C57" s="149"/>
      <c r="D57" s="150" t="str">
        <f t="shared" ref="D57:M57" si="36">D$7</f>
        <v>Ano 1</v>
      </c>
      <c r="E57" s="150" t="str">
        <f t="shared" si="36"/>
        <v>Ano 2</v>
      </c>
      <c r="F57" s="150" t="str">
        <f t="shared" si="36"/>
        <v>Ano 3</v>
      </c>
      <c r="G57" s="150" t="str">
        <f t="shared" si="36"/>
        <v>Ano 4</v>
      </c>
      <c r="H57" s="150" t="str">
        <f t="shared" si="36"/>
        <v>Ano 5</v>
      </c>
      <c r="I57" s="150" t="str">
        <f t="shared" si="36"/>
        <v>Ano 6</v>
      </c>
      <c r="J57" s="150" t="str">
        <f t="shared" si="36"/>
        <v>Ano 7</v>
      </c>
      <c r="K57" s="150" t="str">
        <f t="shared" si="36"/>
        <v>Ano 8</v>
      </c>
      <c r="L57" s="150" t="str">
        <f t="shared" si="36"/>
        <v>Ano 9</v>
      </c>
      <c r="M57" s="151" t="str">
        <f t="shared" si="36"/>
        <v>Ano 10</v>
      </c>
      <c r="O57" s="104"/>
      <c r="P57" s="104"/>
      <c r="Q57" s="104"/>
      <c r="R57" s="104"/>
    </row>
    <row r="58" spans="1:18">
      <c r="B58" s="152"/>
      <c r="C58" s="104"/>
      <c r="D58" s="132"/>
      <c r="E58" s="132"/>
      <c r="F58" s="132"/>
      <c r="G58" s="132"/>
      <c r="H58" s="132"/>
      <c r="I58" s="132"/>
      <c r="J58" s="132"/>
      <c r="K58" s="132"/>
      <c r="L58" s="132"/>
      <c r="M58" s="133"/>
      <c r="O58" s="104"/>
      <c r="P58" s="104"/>
      <c r="Q58" s="104"/>
      <c r="R58" s="104"/>
    </row>
    <row r="59" spans="1:18">
      <c r="B59" s="175" t="s">
        <v>325</v>
      </c>
      <c r="C59" s="176"/>
      <c r="D59" s="177">
        <f t="shared" ref="D59:M59" si="37">-(D63+D67+D71+D75)</f>
        <v>0</v>
      </c>
      <c r="E59" s="177">
        <f t="shared" si="37"/>
        <v>0</v>
      </c>
      <c r="F59" s="177">
        <f t="shared" si="37"/>
        <v>0</v>
      </c>
      <c r="G59" s="177">
        <f t="shared" si="37"/>
        <v>0</v>
      </c>
      <c r="H59" s="177">
        <f t="shared" si="37"/>
        <v>0</v>
      </c>
      <c r="I59" s="177">
        <f t="shared" si="37"/>
        <v>0</v>
      </c>
      <c r="J59" s="177">
        <f t="shared" si="37"/>
        <v>0</v>
      </c>
      <c r="K59" s="177">
        <f t="shared" si="37"/>
        <v>0</v>
      </c>
      <c r="L59" s="177">
        <f t="shared" si="37"/>
        <v>0</v>
      </c>
      <c r="M59" s="178">
        <f t="shared" si="37"/>
        <v>0</v>
      </c>
      <c r="O59" s="104"/>
      <c r="P59" s="104"/>
      <c r="Q59" s="104"/>
      <c r="R59" s="104"/>
    </row>
    <row r="60" spans="1:18" s="179" customFormat="1">
      <c r="B60" s="180" t="s">
        <v>326</v>
      </c>
      <c r="C60" s="181"/>
      <c r="D60" s="182" t="e">
        <f t="shared" ref="D60:M60" si="38">D59/(D$31/1000)</f>
        <v>#DIV/0!</v>
      </c>
      <c r="E60" s="183" t="e">
        <f t="shared" si="38"/>
        <v>#DIV/0!</v>
      </c>
      <c r="F60" s="183" t="e">
        <f t="shared" si="38"/>
        <v>#DIV/0!</v>
      </c>
      <c r="G60" s="183" t="e">
        <f t="shared" si="38"/>
        <v>#DIV/0!</v>
      </c>
      <c r="H60" s="183" t="e">
        <f t="shared" si="38"/>
        <v>#DIV/0!</v>
      </c>
      <c r="I60" s="183" t="e">
        <f t="shared" si="38"/>
        <v>#DIV/0!</v>
      </c>
      <c r="J60" s="183" t="e">
        <f t="shared" si="38"/>
        <v>#DIV/0!</v>
      </c>
      <c r="K60" s="183" t="e">
        <f t="shared" si="38"/>
        <v>#DIV/0!</v>
      </c>
      <c r="L60" s="183" t="e">
        <f t="shared" si="38"/>
        <v>#DIV/0!</v>
      </c>
      <c r="M60" s="184" t="e">
        <f t="shared" si="38"/>
        <v>#DIV/0!</v>
      </c>
      <c r="O60" s="185"/>
      <c r="P60" s="185"/>
      <c r="Q60" s="185"/>
      <c r="R60" s="185"/>
    </row>
    <row r="61" spans="1:18" s="159" customFormat="1">
      <c r="B61" s="186" t="s">
        <v>327</v>
      </c>
      <c r="C61" s="155"/>
      <c r="D61" s="156" t="e">
        <f t="shared" ref="D61:M61" si="39">D59/D$46</f>
        <v>#DIV/0!</v>
      </c>
      <c r="E61" s="156" t="e">
        <f t="shared" si="39"/>
        <v>#DIV/0!</v>
      </c>
      <c r="F61" s="156" t="e">
        <f t="shared" si="39"/>
        <v>#DIV/0!</v>
      </c>
      <c r="G61" s="156" t="e">
        <f t="shared" si="39"/>
        <v>#DIV/0!</v>
      </c>
      <c r="H61" s="156" t="e">
        <f t="shared" si="39"/>
        <v>#DIV/0!</v>
      </c>
      <c r="I61" s="156" t="e">
        <f t="shared" si="39"/>
        <v>#DIV/0!</v>
      </c>
      <c r="J61" s="156" t="e">
        <f t="shared" si="39"/>
        <v>#DIV/0!</v>
      </c>
      <c r="K61" s="156" t="e">
        <f t="shared" si="39"/>
        <v>#DIV/0!</v>
      </c>
      <c r="L61" s="156" t="e">
        <f t="shared" si="39"/>
        <v>#DIV/0!</v>
      </c>
      <c r="M61" s="157" t="e">
        <f t="shared" si="39"/>
        <v>#DIV/0!</v>
      </c>
      <c r="N61" s="187"/>
      <c r="O61" s="155"/>
      <c r="P61" s="155"/>
      <c r="Q61" s="155"/>
      <c r="R61" s="155"/>
    </row>
    <row r="62" spans="1:18">
      <c r="B62" s="188"/>
      <c r="C62" s="104"/>
      <c r="D62" s="132"/>
      <c r="E62" s="132"/>
      <c r="F62" s="132"/>
      <c r="G62" s="132"/>
      <c r="H62" s="132"/>
      <c r="I62" s="132"/>
      <c r="J62" s="132"/>
      <c r="K62" s="132"/>
      <c r="L62" s="132"/>
      <c r="M62" s="133"/>
      <c r="O62" s="104"/>
      <c r="P62" s="104"/>
      <c r="Q62" s="104"/>
      <c r="R62" s="104"/>
    </row>
    <row r="63" spans="1:18">
      <c r="A63" s="77" t="s">
        <v>328</v>
      </c>
      <c r="B63" s="189" t="s">
        <v>329</v>
      </c>
      <c r="C63" s="104"/>
      <c r="D63" s="445"/>
      <c r="E63" s="445"/>
      <c r="F63" s="445"/>
      <c r="G63" s="445"/>
      <c r="H63" s="445"/>
      <c r="I63" s="445"/>
      <c r="J63" s="445"/>
      <c r="K63" s="445"/>
      <c r="L63" s="445"/>
      <c r="M63" s="485"/>
      <c r="O63" s="104"/>
      <c r="P63" s="104"/>
      <c r="Q63" s="104"/>
      <c r="R63" s="104"/>
    </row>
    <row r="64" spans="1:18" s="179" customFormat="1">
      <c r="B64" s="328" t="s">
        <v>326</v>
      </c>
      <c r="C64" s="185"/>
      <c r="D64" s="190" t="e">
        <f>D63/(D$31/1000)</f>
        <v>#DIV/0!</v>
      </c>
      <c r="E64" s="438" t="e">
        <f t="shared" ref="E64:M64" si="40">E63/(E31/1000)</f>
        <v>#DIV/0!</v>
      </c>
      <c r="F64" s="438" t="e">
        <f t="shared" si="40"/>
        <v>#DIV/0!</v>
      </c>
      <c r="G64" s="438" t="e">
        <f t="shared" si="40"/>
        <v>#DIV/0!</v>
      </c>
      <c r="H64" s="438" t="e">
        <f t="shared" si="40"/>
        <v>#DIV/0!</v>
      </c>
      <c r="I64" s="438" t="e">
        <f t="shared" si="40"/>
        <v>#DIV/0!</v>
      </c>
      <c r="J64" s="438" t="e">
        <f t="shared" si="40"/>
        <v>#DIV/0!</v>
      </c>
      <c r="K64" s="438" t="e">
        <f t="shared" si="40"/>
        <v>#DIV/0!</v>
      </c>
      <c r="L64" s="438" t="e">
        <f t="shared" si="40"/>
        <v>#DIV/0!</v>
      </c>
      <c r="M64" s="191" t="e">
        <f t="shared" si="40"/>
        <v>#DIV/0!</v>
      </c>
      <c r="O64" s="185"/>
      <c r="P64" s="185"/>
      <c r="Q64" s="185"/>
      <c r="R64" s="185"/>
    </row>
    <row r="65" spans="1:18">
      <c r="B65" s="194" t="s">
        <v>305</v>
      </c>
      <c r="C65" s="111"/>
      <c r="D65" s="320" t="s">
        <v>307</v>
      </c>
      <c r="E65" s="135" t="e">
        <f>E63/D63-1</f>
        <v>#DIV/0!</v>
      </c>
      <c r="F65" s="135" t="e">
        <f>F63/E63-1</f>
        <v>#DIV/0!</v>
      </c>
      <c r="G65" s="135" t="e">
        <f t="shared" ref="G65:M65" si="41">G63/F63-1</f>
        <v>#DIV/0!</v>
      </c>
      <c r="H65" s="135" t="e">
        <f t="shared" si="41"/>
        <v>#DIV/0!</v>
      </c>
      <c r="I65" s="135" t="e">
        <f t="shared" si="41"/>
        <v>#DIV/0!</v>
      </c>
      <c r="J65" s="135" t="e">
        <f t="shared" si="41"/>
        <v>#DIV/0!</v>
      </c>
      <c r="K65" s="135" t="e">
        <f t="shared" si="41"/>
        <v>#DIV/0!</v>
      </c>
      <c r="L65" s="135" t="e">
        <f t="shared" si="41"/>
        <v>#DIV/0!</v>
      </c>
      <c r="M65" s="193" t="e">
        <f t="shared" si="41"/>
        <v>#DIV/0!</v>
      </c>
      <c r="O65" s="104"/>
    </row>
    <row r="66" spans="1:18" s="159" customFormat="1">
      <c r="A66" s="77"/>
      <c r="B66" s="329" t="s">
        <v>320</v>
      </c>
      <c r="C66" s="155"/>
      <c r="D66" s="156" t="e">
        <f t="shared" ref="D66:M66" si="42">D63/D$46</f>
        <v>#DIV/0!</v>
      </c>
      <c r="E66" s="156" t="e">
        <f t="shared" si="42"/>
        <v>#DIV/0!</v>
      </c>
      <c r="F66" s="156" t="e">
        <f t="shared" si="42"/>
        <v>#DIV/0!</v>
      </c>
      <c r="G66" s="156" t="e">
        <f t="shared" si="42"/>
        <v>#DIV/0!</v>
      </c>
      <c r="H66" s="156" t="e">
        <f t="shared" si="42"/>
        <v>#DIV/0!</v>
      </c>
      <c r="I66" s="156" t="e">
        <f t="shared" si="42"/>
        <v>#DIV/0!</v>
      </c>
      <c r="J66" s="156" t="e">
        <f t="shared" si="42"/>
        <v>#DIV/0!</v>
      </c>
      <c r="K66" s="156" t="e">
        <f t="shared" si="42"/>
        <v>#DIV/0!</v>
      </c>
      <c r="L66" s="156" t="e">
        <f t="shared" si="42"/>
        <v>#DIV/0!</v>
      </c>
      <c r="M66" s="157" t="e">
        <f t="shared" si="42"/>
        <v>#DIV/0!</v>
      </c>
      <c r="O66" s="155"/>
    </row>
    <row r="67" spans="1:18">
      <c r="A67" s="77" t="s">
        <v>328</v>
      </c>
      <c r="B67" s="189" t="s">
        <v>332</v>
      </c>
      <c r="C67" s="104"/>
      <c r="D67" s="445"/>
      <c r="E67" s="445"/>
      <c r="F67" s="445"/>
      <c r="G67" s="445"/>
      <c r="H67" s="445"/>
      <c r="I67" s="445"/>
      <c r="J67" s="445"/>
      <c r="K67" s="445"/>
      <c r="L67" s="445"/>
      <c r="M67" s="485"/>
      <c r="O67" s="104"/>
    </row>
    <row r="68" spans="1:18" s="179" customFormat="1">
      <c r="B68" s="328" t="s">
        <v>326</v>
      </c>
      <c r="C68" s="185"/>
      <c r="D68" s="190" t="e">
        <f t="shared" ref="D68:M68" si="43">D67/(D$31/1000)</f>
        <v>#DIV/0!</v>
      </c>
      <c r="E68" s="438" t="e">
        <f t="shared" si="43"/>
        <v>#DIV/0!</v>
      </c>
      <c r="F68" s="438" t="e">
        <f t="shared" si="43"/>
        <v>#DIV/0!</v>
      </c>
      <c r="G68" s="438" t="e">
        <f t="shared" si="43"/>
        <v>#DIV/0!</v>
      </c>
      <c r="H68" s="438" t="e">
        <f t="shared" si="43"/>
        <v>#DIV/0!</v>
      </c>
      <c r="I68" s="438" t="e">
        <f t="shared" si="43"/>
        <v>#DIV/0!</v>
      </c>
      <c r="J68" s="438" t="e">
        <f t="shared" si="43"/>
        <v>#DIV/0!</v>
      </c>
      <c r="K68" s="438" t="e">
        <f t="shared" si="43"/>
        <v>#DIV/0!</v>
      </c>
      <c r="L68" s="438" t="e">
        <f t="shared" si="43"/>
        <v>#DIV/0!</v>
      </c>
      <c r="M68" s="191" t="e">
        <f t="shared" si="43"/>
        <v>#DIV/0!</v>
      </c>
      <c r="O68" s="185"/>
    </row>
    <row r="69" spans="1:18">
      <c r="B69" s="194" t="s">
        <v>305</v>
      </c>
      <c r="C69" s="111"/>
      <c r="D69" s="163"/>
      <c r="E69" s="135" t="e">
        <f>E67/D67-1</f>
        <v>#DIV/0!</v>
      </c>
      <c r="F69" s="135" t="e">
        <f>F67/E67-1</f>
        <v>#DIV/0!</v>
      </c>
      <c r="G69" s="135" t="e">
        <f t="shared" ref="G69:M69" si="44">G67/F67-1</f>
        <v>#DIV/0!</v>
      </c>
      <c r="H69" s="135" t="e">
        <f t="shared" si="44"/>
        <v>#DIV/0!</v>
      </c>
      <c r="I69" s="135" t="e">
        <f t="shared" si="44"/>
        <v>#DIV/0!</v>
      </c>
      <c r="J69" s="135" t="e">
        <f t="shared" si="44"/>
        <v>#DIV/0!</v>
      </c>
      <c r="K69" s="135" t="e">
        <f t="shared" si="44"/>
        <v>#DIV/0!</v>
      </c>
      <c r="L69" s="135" t="e">
        <f t="shared" si="44"/>
        <v>#DIV/0!</v>
      </c>
      <c r="M69" s="193" t="e">
        <f t="shared" si="44"/>
        <v>#DIV/0!</v>
      </c>
      <c r="O69" s="104"/>
    </row>
    <row r="70" spans="1:18" s="159" customFormat="1">
      <c r="A70" s="77"/>
      <c r="B70" s="329" t="s">
        <v>320</v>
      </c>
      <c r="C70" s="155"/>
      <c r="D70" s="156" t="e">
        <f t="shared" ref="D70:M70" si="45">D67/D$46</f>
        <v>#DIV/0!</v>
      </c>
      <c r="E70" s="156" t="e">
        <f t="shared" si="45"/>
        <v>#DIV/0!</v>
      </c>
      <c r="F70" s="156" t="e">
        <f t="shared" si="45"/>
        <v>#DIV/0!</v>
      </c>
      <c r="G70" s="156" t="e">
        <f t="shared" si="45"/>
        <v>#DIV/0!</v>
      </c>
      <c r="H70" s="156" t="e">
        <f t="shared" si="45"/>
        <v>#DIV/0!</v>
      </c>
      <c r="I70" s="156" t="e">
        <f t="shared" si="45"/>
        <v>#DIV/0!</v>
      </c>
      <c r="J70" s="156" t="e">
        <f t="shared" si="45"/>
        <v>#DIV/0!</v>
      </c>
      <c r="K70" s="156" t="e">
        <f t="shared" si="45"/>
        <v>#DIV/0!</v>
      </c>
      <c r="L70" s="156" t="e">
        <f t="shared" si="45"/>
        <v>#DIV/0!</v>
      </c>
      <c r="M70" s="157" t="e">
        <f t="shared" si="45"/>
        <v>#DIV/0!</v>
      </c>
      <c r="O70" s="155"/>
    </row>
    <row r="71" spans="1:18">
      <c r="A71" s="77" t="s">
        <v>328</v>
      </c>
      <c r="B71" s="189" t="s">
        <v>333</v>
      </c>
      <c r="C71" s="104"/>
      <c r="D71" s="445"/>
      <c r="E71" s="445"/>
      <c r="F71" s="445"/>
      <c r="G71" s="445"/>
      <c r="H71" s="445"/>
      <c r="I71" s="445"/>
      <c r="J71" s="445"/>
      <c r="K71" s="445"/>
      <c r="L71" s="445"/>
      <c r="M71" s="485"/>
      <c r="O71" s="104"/>
    </row>
    <row r="72" spans="1:18" s="179" customFormat="1">
      <c r="B72" s="328" t="s">
        <v>326</v>
      </c>
      <c r="C72" s="185"/>
      <c r="D72" s="190" t="e">
        <f t="shared" ref="D72:M72" si="46">D71/(D$31/1000)</f>
        <v>#DIV/0!</v>
      </c>
      <c r="E72" s="438" t="e">
        <f t="shared" si="46"/>
        <v>#DIV/0!</v>
      </c>
      <c r="F72" s="438" t="e">
        <f t="shared" si="46"/>
        <v>#DIV/0!</v>
      </c>
      <c r="G72" s="438" t="e">
        <f t="shared" si="46"/>
        <v>#DIV/0!</v>
      </c>
      <c r="H72" s="438" t="e">
        <f t="shared" si="46"/>
        <v>#DIV/0!</v>
      </c>
      <c r="I72" s="438" t="e">
        <f t="shared" si="46"/>
        <v>#DIV/0!</v>
      </c>
      <c r="J72" s="438" t="e">
        <f t="shared" si="46"/>
        <v>#DIV/0!</v>
      </c>
      <c r="K72" s="438" t="e">
        <f t="shared" si="46"/>
        <v>#DIV/0!</v>
      </c>
      <c r="L72" s="438" t="e">
        <f t="shared" si="46"/>
        <v>#DIV/0!</v>
      </c>
      <c r="M72" s="191" t="e">
        <f t="shared" si="46"/>
        <v>#DIV/0!</v>
      </c>
      <c r="O72" s="185"/>
    </row>
    <row r="73" spans="1:18">
      <c r="B73" s="194" t="s">
        <v>305</v>
      </c>
      <c r="C73" s="111"/>
      <c r="D73" s="163"/>
      <c r="E73" s="135" t="e">
        <f>E71/D71-1</f>
        <v>#DIV/0!</v>
      </c>
      <c r="F73" s="135" t="e">
        <f>F71/E71-1</f>
        <v>#DIV/0!</v>
      </c>
      <c r="G73" s="135" t="e">
        <f t="shared" ref="G73:M73" si="47">G71/F71-1</f>
        <v>#DIV/0!</v>
      </c>
      <c r="H73" s="135" t="e">
        <f t="shared" si="47"/>
        <v>#DIV/0!</v>
      </c>
      <c r="I73" s="135" t="e">
        <f t="shared" si="47"/>
        <v>#DIV/0!</v>
      </c>
      <c r="J73" s="135" t="e">
        <f t="shared" si="47"/>
        <v>#DIV/0!</v>
      </c>
      <c r="K73" s="135" t="e">
        <f t="shared" si="47"/>
        <v>#DIV/0!</v>
      </c>
      <c r="L73" s="135" t="e">
        <f t="shared" si="47"/>
        <v>#DIV/0!</v>
      </c>
      <c r="M73" s="193" t="e">
        <f t="shared" si="47"/>
        <v>#DIV/0!</v>
      </c>
      <c r="O73" s="195"/>
      <c r="P73" s="104"/>
      <c r="Q73" s="104"/>
      <c r="R73" s="104"/>
    </row>
    <row r="74" spans="1:18" s="159" customFormat="1">
      <c r="A74" s="77"/>
      <c r="B74" s="329" t="s">
        <v>320</v>
      </c>
      <c r="C74" s="155"/>
      <c r="D74" s="156" t="e">
        <f t="shared" ref="D74:M74" si="48">D71/D$46</f>
        <v>#DIV/0!</v>
      </c>
      <c r="E74" s="156" t="e">
        <f t="shared" si="48"/>
        <v>#DIV/0!</v>
      </c>
      <c r="F74" s="156" t="e">
        <f t="shared" si="48"/>
        <v>#DIV/0!</v>
      </c>
      <c r="G74" s="156" t="e">
        <f t="shared" si="48"/>
        <v>#DIV/0!</v>
      </c>
      <c r="H74" s="156" t="e">
        <f t="shared" si="48"/>
        <v>#DIV/0!</v>
      </c>
      <c r="I74" s="156" t="e">
        <f t="shared" si="48"/>
        <v>#DIV/0!</v>
      </c>
      <c r="J74" s="156" t="e">
        <f t="shared" si="48"/>
        <v>#DIV/0!</v>
      </c>
      <c r="K74" s="156" t="e">
        <f t="shared" si="48"/>
        <v>#DIV/0!</v>
      </c>
      <c r="L74" s="156" t="e">
        <f t="shared" si="48"/>
        <v>#DIV/0!</v>
      </c>
      <c r="M74" s="157" t="e">
        <f t="shared" si="48"/>
        <v>#DIV/0!</v>
      </c>
      <c r="O74" s="155"/>
      <c r="P74" s="155"/>
      <c r="Q74" s="155"/>
      <c r="R74" s="155"/>
    </row>
    <row r="75" spans="1:18">
      <c r="A75" s="77" t="s">
        <v>328</v>
      </c>
      <c r="B75" s="189" t="s">
        <v>336</v>
      </c>
      <c r="C75" s="104"/>
      <c r="D75" s="445"/>
      <c r="E75" s="445"/>
      <c r="F75" s="445"/>
      <c r="G75" s="445"/>
      <c r="H75" s="445"/>
      <c r="I75" s="445"/>
      <c r="J75" s="445"/>
      <c r="K75" s="445"/>
      <c r="L75" s="445"/>
      <c r="M75" s="485"/>
      <c r="O75" s="104"/>
      <c r="P75" s="104"/>
      <c r="Q75" s="104"/>
      <c r="R75" s="104"/>
    </row>
    <row r="76" spans="1:18" s="179" customFormat="1">
      <c r="B76" s="328" t="s">
        <v>326</v>
      </c>
      <c r="C76" s="185"/>
      <c r="D76" s="190" t="e">
        <f t="shared" ref="D76:M76" si="49">D75/(D$31/1000)</f>
        <v>#DIV/0!</v>
      </c>
      <c r="E76" s="190" t="e">
        <f t="shared" si="49"/>
        <v>#DIV/0!</v>
      </c>
      <c r="F76" s="190" t="e">
        <f t="shared" si="49"/>
        <v>#DIV/0!</v>
      </c>
      <c r="G76" s="190" t="e">
        <f t="shared" si="49"/>
        <v>#DIV/0!</v>
      </c>
      <c r="H76" s="190" t="e">
        <f t="shared" si="49"/>
        <v>#DIV/0!</v>
      </c>
      <c r="I76" s="190" t="e">
        <f t="shared" si="49"/>
        <v>#DIV/0!</v>
      </c>
      <c r="J76" s="190" t="e">
        <f t="shared" si="49"/>
        <v>#DIV/0!</v>
      </c>
      <c r="K76" s="190" t="e">
        <f t="shared" si="49"/>
        <v>#DIV/0!</v>
      </c>
      <c r="L76" s="190" t="e">
        <f t="shared" si="49"/>
        <v>#DIV/0!</v>
      </c>
      <c r="M76" s="447" t="e">
        <f t="shared" si="49"/>
        <v>#DIV/0!</v>
      </c>
      <c r="O76" s="185"/>
      <c r="P76" s="185"/>
      <c r="Q76" s="185"/>
      <c r="R76" s="185"/>
    </row>
    <row r="77" spans="1:18">
      <c r="B77" s="194" t="s">
        <v>305</v>
      </c>
      <c r="C77" s="111"/>
      <c r="D77" s="135"/>
      <c r="E77" s="135" t="e">
        <f>E75/D75-1</f>
        <v>#DIV/0!</v>
      </c>
      <c r="F77" s="135" t="e">
        <f>F75/E75-1</f>
        <v>#DIV/0!</v>
      </c>
      <c r="G77" s="135" t="e">
        <f t="shared" ref="G77:M77" si="50">G75/F75-1</f>
        <v>#DIV/0!</v>
      </c>
      <c r="H77" s="135" t="e">
        <f t="shared" si="50"/>
        <v>#DIV/0!</v>
      </c>
      <c r="I77" s="135" t="e">
        <f t="shared" si="50"/>
        <v>#DIV/0!</v>
      </c>
      <c r="J77" s="135" t="e">
        <f t="shared" si="50"/>
        <v>#DIV/0!</v>
      </c>
      <c r="K77" s="135" t="e">
        <f t="shared" si="50"/>
        <v>#DIV/0!</v>
      </c>
      <c r="L77" s="135" t="e">
        <f t="shared" si="50"/>
        <v>#DIV/0!</v>
      </c>
      <c r="M77" s="193" t="e">
        <f t="shared" si="50"/>
        <v>#DIV/0!</v>
      </c>
      <c r="O77" s="104"/>
      <c r="P77" s="104"/>
      <c r="Q77" s="104"/>
      <c r="R77" s="104"/>
    </row>
    <row r="78" spans="1:18" s="159" customFormat="1">
      <c r="A78" s="77"/>
      <c r="B78" s="329" t="s">
        <v>320</v>
      </c>
      <c r="C78" s="155"/>
      <c r="D78" s="156" t="e">
        <f>D75/D$46</f>
        <v>#DIV/0!</v>
      </c>
      <c r="E78" s="156" t="e">
        <f t="shared" ref="E78:M78" si="51">E75/E$46</f>
        <v>#DIV/0!</v>
      </c>
      <c r="F78" s="156" t="e">
        <f t="shared" si="51"/>
        <v>#DIV/0!</v>
      </c>
      <c r="G78" s="156" t="e">
        <f t="shared" si="51"/>
        <v>#DIV/0!</v>
      </c>
      <c r="H78" s="156" t="e">
        <f t="shared" si="51"/>
        <v>#DIV/0!</v>
      </c>
      <c r="I78" s="156" t="e">
        <f t="shared" si="51"/>
        <v>#DIV/0!</v>
      </c>
      <c r="J78" s="156" t="e">
        <f t="shared" si="51"/>
        <v>#DIV/0!</v>
      </c>
      <c r="K78" s="156" t="e">
        <f t="shared" si="51"/>
        <v>#DIV/0!</v>
      </c>
      <c r="L78" s="156" t="e">
        <f t="shared" si="51"/>
        <v>#DIV/0!</v>
      </c>
      <c r="M78" s="157" t="e">
        <f t="shared" si="51"/>
        <v>#DIV/0!</v>
      </c>
      <c r="O78" s="155"/>
      <c r="P78" s="155"/>
      <c r="Q78" s="155"/>
      <c r="R78" s="155"/>
    </row>
    <row r="79" spans="1:18" s="159" customFormat="1">
      <c r="A79" s="77"/>
      <c r="B79" s="154"/>
      <c r="C79" s="155"/>
      <c r="D79" s="156"/>
      <c r="E79" s="156"/>
      <c r="F79" s="156"/>
      <c r="G79" s="156"/>
      <c r="H79" s="156"/>
      <c r="I79" s="156"/>
      <c r="J79" s="156"/>
      <c r="K79" s="156"/>
      <c r="L79" s="156"/>
      <c r="M79" s="157"/>
      <c r="O79" s="155"/>
      <c r="P79" s="155"/>
      <c r="Q79" s="155"/>
      <c r="R79" s="155"/>
    </row>
    <row r="80" spans="1:18">
      <c r="B80" s="175" t="s">
        <v>338</v>
      </c>
      <c r="C80" s="176"/>
      <c r="D80" s="177">
        <f>-(D83+D87)</f>
        <v>0</v>
      </c>
      <c r="E80" s="177">
        <f t="shared" ref="E80:M80" si="52">-(E83+E87)</f>
        <v>0</v>
      </c>
      <c r="F80" s="177">
        <f t="shared" si="52"/>
        <v>0</v>
      </c>
      <c r="G80" s="177">
        <f t="shared" si="52"/>
        <v>0</v>
      </c>
      <c r="H80" s="177">
        <f t="shared" si="52"/>
        <v>0</v>
      </c>
      <c r="I80" s="177">
        <f t="shared" si="52"/>
        <v>0</v>
      </c>
      <c r="J80" s="177">
        <f t="shared" si="52"/>
        <v>0</v>
      </c>
      <c r="K80" s="177">
        <f t="shared" si="52"/>
        <v>0</v>
      </c>
      <c r="L80" s="177">
        <f t="shared" si="52"/>
        <v>0</v>
      </c>
      <c r="M80" s="178">
        <f t="shared" si="52"/>
        <v>0</v>
      </c>
      <c r="O80" s="104"/>
      <c r="P80" s="104"/>
      <c r="Q80" s="104"/>
      <c r="R80" s="104"/>
    </row>
    <row r="81" spans="1:18" s="159" customFormat="1">
      <c r="B81" s="197" t="s">
        <v>327</v>
      </c>
      <c r="C81" s="198"/>
      <c r="D81" s="199" t="e">
        <f t="shared" ref="D81:M81" si="53">D80/D$46</f>
        <v>#DIV/0!</v>
      </c>
      <c r="E81" s="199" t="e">
        <f t="shared" si="53"/>
        <v>#DIV/0!</v>
      </c>
      <c r="F81" s="199" t="e">
        <f t="shared" si="53"/>
        <v>#DIV/0!</v>
      </c>
      <c r="G81" s="199" t="e">
        <f t="shared" si="53"/>
        <v>#DIV/0!</v>
      </c>
      <c r="H81" s="199" t="e">
        <f t="shared" si="53"/>
        <v>#DIV/0!</v>
      </c>
      <c r="I81" s="199" t="e">
        <f t="shared" si="53"/>
        <v>#DIV/0!</v>
      </c>
      <c r="J81" s="199" t="e">
        <f t="shared" si="53"/>
        <v>#DIV/0!</v>
      </c>
      <c r="K81" s="199" t="e">
        <f t="shared" si="53"/>
        <v>#DIV/0!</v>
      </c>
      <c r="L81" s="199" t="e">
        <f t="shared" si="53"/>
        <v>#DIV/0!</v>
      </c>
      <c r="M81" s="200" t="e">
        <f t="shared" si="53"/>
        <v>#DIV/0!</v>
      </c>
      <c r="N81" s="187"/>
      <c r="O81" s="155"/>
      <c r="P81" s="155"/>
      <c r="Q81" s="155"/>
      <c r="R81" s="155"/>
    </row>
    <row r="82" spans="1:18">
      <c r="B82" s="152"/>
      <c r="C82" s="104"/>
      <c r="D82" s="132"/>
      <c r="E82" s="132"/>
      <c r="F82" s="132"/>
      <c r="G82" s="132"/>
      <c r="H82" s="132"/>
      <c r="I82" s="132"/>
      <c r="J82" s="132"/>
      <c r="K82" s="132"/>
      <c r="L82" s="132"/>
      <c r="M82" s="133"/>
      <c r="O82" s="104"/>
      <c r="P82" s="104"/>
      <c r="Q82" s="104"/>
      <c r="R82" s="104"/>
    </row>
    <row r="83" spans="1:18">
      <c r="A83" s="77" t="s">
        <v>328</v>
      </c>
      <c r="B83" s="189" t="s">
        <v>392</v>
      </c>
      <c r="C83" s="104"/>
      <c r="D83" s="445"/>
      <c r="E83" s="445"/>
      <c r="F83" s="445"/>
      <c r="G83" s="445"/>
      <c r="H83" s="445"/>
      <c r="I83" s="445"/>
      <c r="J83" s="445"/>
      <c r="K83" s="445"/>
      <c r="L83" s="445"/>
      <c r="M83" s="485"/>
      <c r="O83" s="104"/>
      <c r="P83" s="104"/>
      <c r="Q83" s="104"/>
      <c r="R83" s="104"/>
    </row>
    <row r="84" spans="1:18" s="179" customFormat="1">
      <c r="B84" s="328" t="s">
        <v>326</v>
      </c>
      <c r="C84" s="185"/>
      <c r="D84" s="190" t="e">
        <f t="shared" ref="D84:M84" si="54">D83/(D$31/1000)</f>
        <v>#DIV/0!</v>
      </c>
      <c r="E84" s="438" t="e">
        <f t="shared" si="54"/>
        <v>#DIV/0!</v>
      </c>
      <c r="F84" s="438" t="e">
        <f t="shared" si="54"/>
        <v>#DIV/0!</v>
      </c>
      <c r="G84" s="438" t="e">
        <f t="shared" si="54"/>
        <v>#DIV/0!</v>
      </c>
      <c r="H84" s="438" t="e">
        <f t="shared" si="54"/>
        <v>#DIV/0!</v>
      </c>
      <c r="I84" s="438" t="e">
        <f t="shared" si="54"/>
        <v>#DIV/0!</v>
      </c>
      <c r="J84" s="438" t="e">
        <f t="shared" si="54"/>
        <v>#DIV/0!</v>
      </c>
      <c r="K84" s="438" t="e">
        <f t="shared" si="54"/>
        <v>#DIV/0!</v>
      </c>
      <c r="L84" s="438" t="e">
        <f t="shared" si="54"/>
        <v>#DIV/0!</v>
      </c>
      <c r="M84" s="191" t="e">
        <f t="shared" si="54"/>
        <v>#DIV/0!</v>
      </c>
      <c r="O84" s="185"/>
      <c r="P84" s="185"/>
      <c r="Q84" s="185"/>
      <c r="R84" s="185"/>
    </row>
    <row r="85" spans="1:18">
      <c r="B85" s="194" t="s">
        <v>305</v>
      </c>
      <c r="C85" s="111"/>
      <c r="D85" s="163"/>
      <c r="E85" s="135" t="e">
        <f>E83/D83-1</f>
        <v>#DIV/0!</v>
      </c>
      <c r="F85" s="135" t="e">
        <f>F83/E83-1</f>
        <v>#DIV/0!</v>
      </c>
      <c r="G85" s="135" t="e">
        <f t="shared" ref="G85:M85" si="55">G83/F83-1</f>
        <v>#DIV/0!</v>
      </c>
      <c r="H85" s="135" t="e">
        <f t="shared" si="55"/>
        <v>#DIV/0!</v>
      </c>
      <c r="I85" s="135" t="e">
        <f t="shared" si="55"/>
        <v>#DIV/0!</v>
      </c>
      <c r="J85" s="135" t="e">
        <f t="shared" si="55"/>
        <v>#DIV/0!</v>
      </c>
      <c r="K85" s="135" t="e">
        <f t="shared" si="55"/>
        <v>#DIV/0!</v>
      </c>
      <c r="L85" s="135" t="e">
        <f t="shared" si="55"/>
        <v>#DIV/0!</v>
      </c>
      <c r="M85" s="193" t="e">
        <f t="shared" si="55"/>
        <v>#DIV/0!</v>
      </c>
      <c r="O85" s="104"/>
      <c r="P85" s="104"/>
      <c r="Q85" s="104"/>
      <c r="R85" s="104"/>
    </row>
    <row r="86" spans="1:18" s="159" customFormat="1">
      <c r="A86" s="77"/>
      <c r="B86" s="329" t="s">
        <v>320</v>
      </c>
      <c r="C86" s="155"/>
      <c r="D86" s="156" t="e">
        <f t="shared" ref="D86:M86" si="56">D83/D$46</f>
        <v>#DIV/0!</v>
      </c>
      <c r="E86" s="156" t="e">
        <f t="shared" si="56"/>
        <v>#DIV/0!</v>
      </c>
      <c r="F86" s="156" t="e">
        <f t="shared" si="56"/>
        <v>#DIV/0!</v>
      </c>
      <c r="G86" s="156" t="e">
        <f t="shared" si="56"/>
        <v>#DIV/0!</v>
      </c>
      <c r="H86" s="156" t="e">
        <f t="shared" si="56"/>
        <v>#DIV/0!</v>
      </c>
      <c r="I86" s="156" t="e">
        <f t="shared" si="56"/>
        <v>#DIV/0!</v>
      </c>
      <c r="J86" s="156" t="e">
        <f t="shared" si="56"/>
        <v>#DIV/0!</v>
      </c>
      <c r="K86" s="156" t="e">
        <f t="shared" si="56"/>
        <v>#DIV/0!</v>
      </c>
      <c r="L86" s="156" t="e">
        <f t="shared" si="56"/>
        <v>#DIV/0!</v>
      </c>
      <c r="M86" s="157" t="e">
        <f t="shared" si="56"/>
        <v>#DIV/0!</v>
      </c>
      <c r="O86" s="155"/>
      <c r="P86" s="155"/>
      <c r="Q86" s="155"/>
      <c r="R86" s="155"/>
    </row>
    <row r="87" spans="1:18" s="159" customFormat="1">
      <c r="A87" s="77"/>
      <c r="B87" s="189" t="s">
        <v>427</v>
      </c>
      <c r="C87" s="104"/>
      <c r="D87" s="445"/>
      <c r="E87" s="445"/>
      <c r="F87" s="445"/>
      <c r="G87" s="445"/>
      <c r="H87" s="445"/>
      <c r="I87" s="445"/>
      <c r="J87" s="445"/>
      <c r="K87" s="445"/>
      <c r="L87" s="445"/>
      <c r="M87" s="485"/>
      <c r="O87" s="155"/>
      <c r="P87" s="155"/>
      <c r="Q87" s="155"/>
      <c r="R87" s="155"/>
    </row>
    <row r="88" spans="1:18" s="159" customFormat="1">
      <c r="A88" s="77"/>
      <c r="B88" s="328" t="s">
        <v>326</v>
      </c>
      <c r="C88" s="185"/>
      <c r="D88" s="190" t="e">
        <f t="shared" ref="D88:M88" si="57">D87/(D$31/1000)</f>
        <v>#DIV/0!</v>
      </c>
      <c r="E88" s="438" t="e">
        <f t="shared" si="57"/>
        <v>#DIV/0!</v>
      </c>
      <c r="F88" s="438" t="e">
        <f t="shared" si="57"/>
        <v>#DIV/0!</v>
      </c>
      <c r="G88" s="438" t="e">
        <f t="shared" si="57"/>
        <v>#DIV/0!</v>
      </c>
      <c r="H88" s="438" t="e">
        <f t="shared" si="57"/>
        <v>#DIV/0!</v>
      </c>
      <c r="I88" s="438" t="e">
        <f t="shared" si="57"/>
        <v>#DIV/0!</v>
      </c>
      <c r="J88" s="438" t="e">
        <f t="shared" si="57"/>
        <v>#DIV/0!</v>
      </c>
      <c r="K88" s="438" t="e">
        <f t="shared" si="57"/>
        <v>#DIV/0!</v>
      </c>
      <c r="L88" s="438" t="e">
        <f t="shared" si="57"/>
        <v>#DIV/0!</v>
      </c>
      <c r="M88" s="191" t="e">
        <f t="shared" si="57"/>
        <v>#DIV/0!</v>
      </c>
      <c r="O88" s="155"/>
      <c r="P88" s="155"/>
      <c r="Q88" s="155"/>
      <c r="R88" s="155"/>
    </row>
    <row r="89" spans="1:18" s="159" customFormat="1">
      <c r="A89" s="77"/>
      <c r="B89" s="194" t="s">
        <v>305</v>
      </c>
      <c r="C89" s="111"/>
      <c r="D89" s="163"/>
      <c r="E89" s="135" t="e">
        <f>E87/D87-1</f>
        <v>#DIV/0!</v>
      </c>
      <c r="F89" s="135" t="e">
        <f>F87/E87-1</f>
        <v>#DIV/0!</v>
      </c>
      <c r="G89" s="135" t="e">
        <f t="shared" ref="G89:M89" si="58">G87/F87-1</f>
        <v>#DIV/0!</v>
      </c>
      <c r="H89" s="135" t="e">
        <f t="shared" si="58"/>
        <v>#DIV/0!</v>
      </c>
      <c r="I89" s="135" t="e">
        <f t="shared" si="58"/>
        <v>#DIV/0!</v>
      </c>
      <c r="J89" s="135" t="e">
        <f t="shared" si="58"/>
        <v>#DIV/0!</v>
      </c>
      <c r="K89" s="135" t="e">
        <f t="shared" si="58"/>
        <v>#DIV/0!</v>
      </c>
      <c r="L89" s="135" t="e">
        <f t="shared" si="58"/>
        <v>#DIV/0!</v>
      </c>
      <c r="M89" s="193" t="e">
        <f t="shared" si="58"/>
        <v>#DIV/0!</v>
      </c>
      <c r="O89" s="155"/>
      <c r="P89" s="155"/>
      <c r="Q89" s="155"/>
      <c r="R89" s="155"/>
    </row>
    <row r="90" spans="1:18" s="159" customFormat="1">
      <c r="A90" s="77"/>
      <c r="B90" s="329" t="s">
        <v>320</v>
      </c>
      <c r="C90" s="155"/>
      <c r="D90" s="156" t="e">
        <f t="shared" ref="D90:M90" si="59">D87/D$46</f>
        <v>#DIV/0!</v>
      </c>
      <c r="E90" s="156" t="e">
        <f t="shared" si="59"/>
        <v>#DIV/0!</v>
      </c>
      <c r="F90" s="156" t="e">
        <f t="shared" si="59"/>
        <v>#DIV/0!</v>
      </c>
      <c r="G90" s="156" t="e">
        <f t="shared" si="59"/>
        <v>#DIV/0!</v>
      </c>
      <c r="H90" s="156" t="e">
        <f t="shared" si="59"/>
        <v>#DIV/0!</v>
      </c>
      <c r="I90" s="156" t="e">
        <f t="shared" si="59"/>
        <v>#DIV/0!</v>
      </c>
      <c r="J90" s="156" t="e">
        <f t="shared" si="59"/>
        <v>#DIV/0!</v>
      </c>
      <c r="K90" s="156" t="e">
        <f t="shared" si="59"/>
        <v>#DIV/0!</v>
      </c>
      <c r="L90" s="156" t="e">
        <f t="shared" si="59"/>
        <v>#DIV/0!</v>
      </c>
      <c r="M90" s="157" t="e">
        <f t="shared" si="59"/>
        <v>#DIV/0!</v>
      </c>
      <c r="O90" s="155"/>
      <c r="P90" s="155"/>
      <c r="Q90" s="155"/>
      <c r="R90" s="155"/>
    </row>
    <row r="91" spans="1:18">
      <c r="B91" s="204"/>
      <c r="C91" s="111"/>
      <c r="D91" s="163"/>
      <c r="E91" s="163"/>
      <c r="F91" s="163"/>
      <c r="G91" s="163"/>
      <c r="H91" s="163"/>
      <c r="I91" s="163"/>
      <c r="J91" s="163"/>
      <c r="K91" s="163"/>
      <c r="L91" s="163"/>
      <c r="M91" s="164"/>
      <c r="O91" s="104"/>
      <c r="P91" s="104"/>
      <c r="Q91" s="104"/>
      <c r="R91" s="104"/>
    </row>
    <row r="92" spans="1:18">
      <c r="A92" s="77" t="s">
        <v>328</v>
      </c>
      <c r="B92" s="175" t="s">
        <v>356</v>
      </c>
      <c r="C92" s="176"/>
      <c r="D92" s="177" t="e">
        <f>-D234-D255</f>
        <v>#DIV/0!</v>
      </c>
      <c r="E92" s="177" t="e">
        <f t="shared" ref="E92:M92" si="60">-E234-E255</f>
        <v>#DIV/0!</v>
      </c>
      <c r="F92" s="177" t="e">
        <f t="shared" si="60"/>
        <v>#DIV/0!</v>
      </c>
      <c r="G92" s="177" t="e">
        <f t="shared" si="60"/>
        <v>#DIV/0!</v>
      </c>
      <c r="H92" s="177" t="e">
        <f t="shared" si="60"/>
        <v>#DIV/0!</v>
      </c>
      <c r="I92" s="177" t="e">
        <f t="shared" si="60"/>
        <v>#DIV/0!</v>
      </c>
      <c r="J92" s="177" t="e">
        <f t="shared" si="60"/>
        <v>#DIV/0!</v>
      </c>
      <c r="K92" s="177" t="e">
        <f t="shared" si="60"/>
        <v>#DIV/0!</v>
      </c>
      <c r="L92" s="177" t="e">
        <f t="shared" si="60"/>
        <v>#DIV/0!</v>
      </c>
      <c r="M92" s="178" t="e">
        <f t="shared" si="60"/>
        <v>#DIV/0!</v>
      </c>
      <c r="O92" s="104"/>
      <c r="P92" s="104"/>
      <c r="Q92" s="104"/>
      <c r="R92" s="104"/>
    </row>
    <row r="93" spans="1:18" s="159" customFormat="1">
      <c r="B93" s="197" t="s">
        <v>320</v>
      </c>
      <c r="C93" s="198"/>
      <c r="D93" s="199" t="e">
        <f t="shared" ref="D93:M93" si="61">D92/D$46</f>
        <v>#DIV/0!</v>
      </c>
      <c r="E93" s="199" t="e">
        <f t="shared" si="61"/>
        <v>#DIV/0!</v>
      </c>
      <c r="F93" s="199" t="e">
        <f t="shared" si="61"/>
        <v>#DIV/0!</v>
      </c>
      <c r="G93" s="199" t="e">
        <f t="shared" si="61"/>
        <v>#DIV/0!</v>
      </c>
      <c r="H93" s="199" t="e">
        <f t="shared" si="61"/>
        <v>#DIV/0!</v>
      </c>
      <c r="I93" s="199" t="e">
        <f t="shared" si="61"/>
        <v>#DIV/0!</v>
      </c>
      <c r="J93" s="199" t="e">
        <f t="shared" si="61"/>
        <v>#DIV/0!</v>
      </c>
      <c r="K93" s="199" t="e">
        <f t="shared" si="61"/>
        <v>#DIV/0!</v>
      </c>
      <c r="L93" s="199" t="e">
        <f t="shared" si="61"/>
        <v>#DIV/0!</v>
      </c>
      <c r="M93" s="200" t="e">
        <f t="shared" si="61"/>
        <v>#DIV/0!</v>
      </c>
      <c r="N93" s="187"/>
      <c r="O93" s="155"/>
      <c r="P93" s="155"/>
      <c r="Q93" s="155"/>
      <c r="R93" s="155"/>
    </row>
    <row r="94" spans="1:18" s="179" customFormat="1">
      <c r="B94" s="205" t="s">
        <v>326</v>
      </c>
      <c r="C94" s="185"/>
      <c r="D94" s="190" t="e">
        <f>D92/(D$31/1000)</f>
        <v>#DIV/0!</v>
      </c>
      <c r="E94" s="438" t="e">
        <f t="shared" ref="E94:M94" si="62">E92/(E$31/1000)</f>
        <v>#DIV/0!</v>
      </c>
      <c r="F94" s="438" t="e">
        <f t="shared" si="62"/>
        <v>#DIV/0!</v>
      </c>
      <c r="G94" s="438" t="e">
        <f t="shared" si="62"/>
        <v>#DIV/0!</v>
      </c>
      <c r="H94" s="438" t="e">
        <f t="shared" si="62"/>
        <v>#DIV/0!</v>
      </c>
      <c r="I94" s="438" t="e">
        <f t="shared" si="62"/>
        <v>#DIV/0!</v>
      </c>
      <c r="J94" s="438" t="e">
        <f t="shared" si="62"/>
        <v>#DIV/0!</v>
      </c>
      <c r="K94" s="438" t="e">
        <f t="shared" si="62"/>
        <v>#DIV/0!</v>
      </c>
      <c r="L94" s="438" t="e">
        <f t="shared" si="62"/>
        <v>#DIV/0!</v>
      </c>
      <c r="M94" s="191" t="e">
        <f t="shared" si="62"/>
        <v>#DIV/0!</v>
      </c>
      <c r="O94" s="185"/>
      <c r="P94" s="185"/>
      <c r="Q94" s="185"/>
      <c r="R94" s="185"/>
    </row>
    <row r="95" spans="1:18" ht="13.5" thickBot="1">
      <c r="B95" s="206"/>
      <c r="C95" s="207"/>
      <c r="D95" s="208"/>
      <c r="E95" s="208"/>
      <c r="F95" s="208"/>
      <c r="G95" s="208"/>
      <c r="H95" s="208"/>
      <c r="I95" s="208"/>
      <c r="J95" s="208"/>
      <c r="K95" s="208"/>
      <c r="L95" s="208"/>
      <c r="M95" s="209"/>
      <c r="N95" s="104"/>
      <c r="O95" s="104"/>
      <c r="P95" s="104"/>
      <c r="Q95" s="104"/>
      <c r="R95" s="104"/>
    </row>
    <row r="96" spans="1:18" ht="13.5" thickBot="1">
      <c r="B96" s="210"/>
      <c r="C96" s="111"/>
      <c r="D96" s="211"/>
      <c r="E96" s="211"/>
      <c r="F96" s="211"/>
      <c r="G96" s="211"/>
      <c r="H96" s="211"/>
      <c r="I96" s="211"/>
      <c r="J96" s="211"/>
      <c r="K96" s="211"/>
      <c r="L96" s="211"/>
      <c r="M96" s="211"/>
      <c r="N96" s="104"/>
      <c r="O96" s="104"/>
      <c r="P96" s="104"/>
      <c r="Q96" s="104"/>
      <c r="R96" s="104"/>
    </row>
    <row r="97" spans="2:21" s="104" customFormat="1">
      <c r="B97" s="144" t="s">
        <v>357</v>
      </c>
      <c r="C97" s="145"/>
      <c r="D97" s="146" t="s">
        <v>317</v>
      </c>
      <c r="E97" s="146" t="s">
        <v>317</v>
      </c>
      <c r="F97" s="146" t="s">
        <v>317</v>
      </c>
      <c r="G97" s="146" t="s">
        <v>317</v>
      </c>
      <c r="H97" s="146" t="s">
        <v>317</v>
      </c>
      <c r="I97" s="146" t="s">
        <v>317</v>
      </c>
      <c r="J97" s="146" t="s">
        <v>317</v>
      </c>
      <c r="K97" s="146" t="s">
        <v>317</v>
      </c>
      <c r="L97" s="146" t="s">
        <v>317</v>
      </c>
      <c r="M97" s="147" t="s">
        <v>317</v>
      </c>
    </row>
    <row r="98" spans="2:21" s="104" customFormat="1">
      <c r="B98" s="148" t="s">
        <v>318</v>
      </c>
      <c r="C98" s="149"/>
      <c r="D98" s="150" t="str">
        <f t="shared" ref="D98:M98" si="63">D7</f>
        <v>Ano 1</v>
      </c>
      <c r="E98" s="150" t="str">
        <f t="shared" si="63"/>
        <v>Ano 2</v>
      </c>
      <c r="F98" s="150" t="str">
        <f t="shared" si="63"/>
        <v>Ano 3</v>
      </c>
      <c r="G98" s="150" t="str">
        <f t="shared" si="63"/>
        <v>Ano 4</v>
      </c>
      <c r="H98" s="150" t="str">
        <f t="shared" si="63"/>
        <v>Ano 5</v>
      </c>
      <c r="I98" s="150" t="str">
        <f t="shared" si="63"/>
        <v>Ano 6</v>
      </c>
      <c r="J98" s="150" t="str">
        <f t="shared" si="63"/>
        <v>Ano 7</v>
      </c>
      <c r="K98" s="150" t="str">
        <f t="shared" si="63"/>
        <v>Ano 8</v>
      </c>
      <c r="L98" s="150" t="str">
        <f t="shared" si="63"/>
        <v>Ano 9</v>
      </c>
      <c r="M98" s="151" t="str">
        <f t="shared" si="63"/>
        <v>Ano 10</v>
      </c>
    </row>
    <row r="99" spans="2:21" s="104" customFormat="1">
      <c r="B99" s="212"/>
      <c r="D99" s="213"/>
      <c r="E99" s="213"/>
      <c r="F99" s="213"/>
      <c r="G99" s="213"/>
      <c r="H99" s="213"/>
      <c r="I99" s="213"/>
      <c r="J99" s="213"/>
      <c r="K99" s="213"/>
      <c r="L99" s="213"/>
      <c r="M99" s="214"/>
      <c r="O99" s="215"/>
      <c r="P99" s="215"/>
      <c r="Q99" s="215"/>
      <c r="R99" s="215"/>
    </row>
    <row r="100" spans="2:21" s="104" customFormat="1">
      <c r="B100" s="175" t="s">
        <v>322</v>
      </c>
      <c r="C100" s="332"/>
      <c r="D100" s="177">
        <f t="shared" ref="D100:M100" si="64">D46</f>
        <v>0</v>
      </c>
      <c r="E100" s="177">
        <f t="shared" si="64"/>
        <v>0</v>
      </c>
      <c r="F100" s="177">
        <f t="shared" si="64"/>
        <v>0</v>
      </c>
      <c r="G100" s="177">
        <f t="shared" si="64"/>
        <v>0</v>
      </c>
      <c r="H100" s="177">
        <f t="shared" si="64"/>
        <v>0</v>
      </c>
      <c r="I100" s="177">
        <f t="shared" si="64"/>
        <v>0</v>
      </c>
      <c r="J100" s="177">
        <f t="shared" si="64"/>
        <v>0</v>
      </c>
      <c r="K100" s="177">
        <f t="shared" si="64"/>
        <v>0</v>
      </c>
      <c r="L100" s="177">
        <f t="shared" si="64"/>
        <v>0</v>
      </c>
      <c r="M100" s="178">
        <f t="shared" si="64"/>
        <v>0</v>
      </c>
    </row>
    <row r="101" spans="2:21" s="104" customFormat="1">
      <c r="B101" s="217"/>
      <c r="C101" s="218"/>
      <c r="D101" s="219"/>
      <c r="E101" s="219"/>
      <c r="F101" s="219"/>
      <c r="G101" s="219"/>
      <c r="H101" s="219"/>
      <c r="I101" s="219"/>
      <c r="J101" s="219"/>
      <c r="K101" s="219"/>
      <c r="L101" s="219"/>
      <c r="M101" s="220"/>
    </row>
    <row r="102" spans="2:21" s="104" customFormat="1">
      <c r="B102" s="212" t="s">
        <v>358</v>
      </c>
      <c r="D102" s="213">
        <f t="shared" ref="D102:M102" si="65">D49</f>
        <v>0</v>
      </c>
      <c r="E102" s="213">
        <f t="shared" si="65"/>
        <v>0</v>
      </c>
      <c r="F102" s="213">
        <f t="shared" si="65"/>
        <v>0</v>
      </c>
      <c r="G102" s="213">
        <f t="shared" si="65"/>
        <v>0</v>
      </c>
      <c r="H102" s="213">
        <f t="shared" si="65"/>
        <v>0</v>
      </c>
      <c r="I102" s="213">
        <f t="shared" si="65"/>
        <v>0</v>
      </c>
      <c r="J102" s="213">
        <f t="shared" si="65"/>
        <v>0</v>
      </c>
      <c r="K102" s="213">
        <f t="shared" si="65"/>
        <v>0</v>
      </c>
      <c r="L102" s="213">
        <f t="shared" si="65"/>
        <v>0</v>
      </c>
      <c r="M102" s="214">
        <f t="shared" si="65"/>
        <v>0</v>
      </c>
      <c r="O102" s="215"/>
      <c r="P102" s="215"/>
      <c r="Q102" s="215"/>
      <c r="R102" s="215"/>
    </row>
    <row r="103" spans="2:21" s="104" customFormat="1">
      <c r="B103" s="128" t="s">
        <v>320</v>
      </c>
      <c r="C103" s="221"/>
      <c r="D103" s="135" t="e">
        <f t="shared" ref="D103:M103" si="66">D102/D100</f>
        <v>#DIV/0!</v>
      </c>
      <c r="E103" s="135" t="e">
        <f t="shared" si="66"/>
        <v>#DIV/0!</v>
      </c>
      <c r="F103" s="135" t="e">
        <f t="shared" si="66"/>
        <v>#DIV/0!</v>
      </c>
      <c r="G103" s="135" t="e">
        <f t="shared" si="66"/>
        <v>#DIV/0!</v>
      </c>
      <c r="H103" s="135" t="e">
        <f t="shared" si="66"/>
        <v>#DIV/0!</v>
      </c>
      <c r="I103" s="135" t="e">
        <f t="shared" si="66"/>
        <v>#DIV/0!</v>
      </c>
      <c r="J103" s="135" t="e">
        <f t="shared" si="66"/>
        <v>#DIV/0!</v>
      </c>
      <c r="K103" s="135" t="e">
        <f t="shared" si="66"/>
        <v>#DIV/0!</v>
      </c>
      <c r="L103" s="135" t="e">
        <f t="shared" si="66"/>
        <v>#DIV/0!</v>
      </c>
      <c r="M103" s="193" t="e">
        <f t="shared" si="66"/>
        <v>#DIV/0!</v>
      </c>
    </row>
    <row r="104" spans="2:21" s="104" customFormat="1">
      <c r="B104" s="222"/>
      <c r="D104" s="223"/>
      <c r="E104" s="223"/>
      <c r="F104" s="223"/>
      <c r="G104" s="223"/>
      <c r="H104" s="223"/>
      <c r="I104" s="223"/>
      <c r="J104" s="223"/>
      <c r="K104" s="223"/>
      <c r="L104" s="223"/>
      <c r="M104" s="224"/>
    </row>
    <row r="105" spans="2:21" s="104" customFormat="1">
      <c r="B105" s="175" t="s">
        <v>359</v>
      </c>
      <c r="C105" s="332"/>
      <c r="D105" s="177">
        <f t="shared" ref="D105:M105" si="67">SUM(D100,D102)</f>
        <v>0</v>
      </c>
      <c r="E105" s="177">
        <f t="shared" si="67"/>
        <v>0</v>
      </c>
      <c r="F105" s="177">
        <f t="shared" si="67"/>
        <v>0</v>
      </c>
      <c r="G105" s="177">
        <f t="shared" si="67"/>
        <v>0</v>
      </c>
      <c r="H105" s="177">
        <f t="shared" si="67"/>
        <v>0</v>
      </c>
      <c r="I105" s="177">
        <f t="shared" si="67"/>
        <v>0</v>
      </c>
      <c r="J105" s="177">
        <f t="shared" si="67"/>
        <v>0</v>
      </c>
      <c r="K105" s="177">
        <f t="shared" si="67"/>
        <v>0</v>
      </c>
      <c r="L105" s="177">
        <f t="shared" si="67"/>
        <v>0</v>
      </c>
      <c r="M105" s="178">
        <f t="shared" si="67"/>
        <v>0</v>
      </c>
    </row>
    <row r="106" spans="2:21" s="104" customFormat="1">
      <c r="B106" s="225" t="s">
        <v>305</v>
      </c>
      <c r="C106" s="226"/>
      <c r="D106" s="227"/>
      <c r="E106" s="227" t="e">
        <f t="shared" ref="E106:M106" si="68">E105/D105-1</f>
        <v>#DIV/0!</v>
      </c>
      <c r="F106" s="227" t="e">
        <f>F105/E105-1</f>
        <v>#DIV/0!</v>
      </c>
      <c r="G106" s="227" t="e">
        <f t="shared" si="68"/>
        <v>#DIV/0!</v>
      </c>
      <c r="H106" s="227" t="e">
        <f t="shared" si="68"/>
        <v>#DIV/0!</v>
      </c>
      <c r="I106" s="227" t="e">
        <f t="shared" si="68"/>
        <v>#DIV/0!</v>
      </c>
      <c r="J106" s="227" t="e">
        <f t="shared" si="68"/>
        <v>#DIV/0!</v>
      </c>
      <c r="K106" s="227" t="e">
        <f t="shared" si="68"/>
        <v>#DIV/0!</v>
      </c>
      <c r="L106" s="227" t="e">
        <f t="shared" si="68"/>
        <v>#DIV/0!</v>
      </c>
      <c r="M106" s="228" t="e">
        <f t="shared" si="68"/>
        <v>#DIV/0!</v>
      </c>
    </row>
    <row r="107" spans="2:21" s="104" customFormat="1">
      <c r="B107" s="222"/>
      <c r="D107" s="223"/>
      <c r="E107" s="223"/>
      <c r="F107" s="223"/>
      <c r="G107" s="223"/>
      <c r="H107" s="223"/>
      <c r="I107" s="223"/>
      <c r="J107" s="223"/>
      <c r="K107" s="223"/>
      <c r="L107" s="223"/>
      <c r="M107" s="224"/>
    </row>
    <row r="108" spans="2:21" s="104" customFormat="1">
      <c r="B108" s="229" t="s">
        <v>325</v>
      </c>
      <c r="D108" s="132">
        <f t="shared" ref="D108:M108" si="69">D59</f>
        <v>0</v>
      </c>
      <c r="E108" s="132">
        <f t="shared" si="69"/>
        <v>0</v>
      </c>
      <c r="F108" s="132">
        <f t="shared" si="69"/>
        <v>0</v>
      </c>
      <c r="G108" s="132">
        <f t="shared" si="69"/>
        <v>0</v>
      </c>
      <c r="H108" s="132">
        <f t="shared" si="69"/>
        <v>0</v>
      </c>
      <c r="I108" s="132">
        <f t="shared" si="69"/>
        <v>0</v>
      </c>
      <c r="J108" s="132">
        <f t="shared" si="69"/>
        <v>0</v>
      </c>
      <c r="K108" s="132">
        <f t="shared" si="69"/>
        <v>0</v>
      </c>
      <c r="L108" s="132">
        <f t="shared" si="69"/>
        <v>0</v>
      </c>
      <c r="M108" s="133">
        <f t="shared" si="69"/>
        <v>0</v>
      </c>
      <c r="N108" s="166"/>
      <c r="O108" s="166"/>
      <c r="P108" s="166"/>
      <c r="Q108" s="166"/>
      <c r="R108" s="166"/>
      <c r="S108" s="166"/>
      <c r="T108" s="230"/>
      <c r="U108" s="231"/>
    </row>
    <row r="109" spans="2:21" s="104" customFormat="1">
      <c r="B109" s="128" t="s">
        <v>360</v>
      </c>
      <c r="C109" s="221"/>
      <c r="D109" s="135" t="e">
        <f t="shared" ref="D109:M109" si="70">D108/D$105</f>
        <v>#DIV/0!</v>
      </c>
      <c r="E109" s="135" t="e">
        <f t="shared" si="70"/>
        <v>#DIV/0!</v>
      </c>
      <c r="F109" s="135" t="e">
        <f t="shared" si="70"/>
        <v>#DIV/0!</v>
      </c>
      <c r="G109" s="135" t="e">
        <f t="shared" si="70"/>
        <v>#DIV/0!</v>
      </c>
      <c r="H109" s="135" t="e">
        <f t="shared" si="70"/>
        <v>#DIV/0!</v>
      </c>
      <c r="I109" s="135" t="e">
        <f t="shared" si="70"/>
        <v>#DIV/0!</v>
      </c>
      <c r="J109" s="135" t="e">
        <f t="shared" si="70"/>
        <v>#DIV/0!</v>
      </c>
      <c r="K109" s="135" t="e">
        <f t="shared" si="70"/>
        <v>#DIV/0!</v>
      </c>
      <c r="L109" s="135" t="e">
        <f t="shared" si="70"/>
        <v>#DIV/0!</v>
      </c>
      <c r="M109" s="193" t="e">
        <f t="shared" si="70"/>
        <v>#DIV/0!</v>
      </c>
    </row>
    <row r="110" spans="2:21" s="104" customFormat="1">
      <c r="B110" s="229" t="s">
        <v>361</v>
      </c>
      <c r="D110" s="132">
        <f t="shared" ref="D110:M110" si="71">D80</f>
        <v>0</v>
      </c>
      <c r="E110" s="132">
        <f t="shared" si="71"/>
        <v>0</v>
      </c>
      <c r="F110" s="132">
        <f t="shared" si="71"/>
        <v>0</v>
      </c>
      <c r="G110" s="132">
        <f t="shared" si="71"/>
        <v>0</v>
      </c>
      <c r="H110" s="132">
        <f t="shared" si="71"/>
        <v>0</v>
      </c>
      <c r="I110" s="132">
        <f t="shared" si="71"/>
        <v>0</v>
      </c>
      <c r="J110" s="132">
        <f t="shared" si="71"/>
        <v>0</v>
      </c>
      <c r="K110" s="132">
        <f t="shared" si="71"/>
        <v>0</v>
      </c>
      <c r="L110" s="132">
        <f t="shared" si="71"/>
        <v>0</v>
      </c>
      <c r="M110" s="133">
        <f t="shared" si="71"/>
        <v>0</v>
      </c>
      <c r="N110" s="166"/>
      <c r="O110" s="166"/>
      <c r="P110" s="166"/>
      <c r="Q110" s="166"/>
      <c r="R110" s="166"/>
      <c r="S110" s="166"/>
      <c r="T110" s="230"/>
      <c r="U110" s="231"/>
    </row>
    <row r="111" spans="2:21" s="104" customFormat="1">
      <c r="B111" s="128" t="s">
        <v>360</v>
      </c>
      <c r="C111" s="221"/>
      <c r="D111" s="135" t="e">
        <f t="shared" ref="D111:M111" si="72">D110/D$105</f>
        <v>#DIV/0!</v>
      </c>
      <c r="E111" s="135" t="e">
        <f t="shared" si="72"/>
        <v>#DIV/0!</v>
      </c>
      <c r="F111" s="135" t="e">
        <f t="shared" si="72"/>
        <v>#DIV/0!</v>
      </c>
      <c r="G111" s="135" t="e">
        <f t="shared" si="72"/>
        <v>#DIV/0!</v>
      </c>
      <c r="H111" s="135" t="e">
        <f t="shared" si="72"/>
        <v>#DIV/0!</v>
      </c>
      <c r="I111" s="135" t="e">
        <f t="shared" si="72"/>
        <v>#DIV/0!</v>
      </c>
      <c r="J111" s="135" t="e">
        <f t="shared" si="72"/>
        <v>#DIV/0!</v>
      </c>
      <c r="K111" s="135" t="e">
        <f t="shared" si="72"/>
        <v>#DIV/0!</v>
      </c>
      <c r="L111" s="135" t="e">
        <f t="shared" si="72"/>
        <v>#DIV/0!</v>
      </c>
      <c r="M111" s="193" t="e">
        <f t="shared" si="72"/>
        <v>#DIV/0!</v>
      </c>
    </row>
    <row r="112" spans="2:21" s="104" customFormat="1">
      <c r="B112" s="222"/>
      <c r="D112" s="223"/>
      <c r="E112" s="223"/>
      <c r="F112" s="223"/>
      <c r="G112" s="223"/>
      <c r="H112" s="223"/>
      <c r="I112" s="223"/>
      <c r="J112" s="223"/>
      <c r="K112" s="223"/>
      <c r="L112" s="223"/>
      <c r="M112" s="224"/>
      <c r="T112" s="172"/>
    </row>
    <row r="113" spans="2:24" s="104" customFormat="1">
      <c r="B113" s="175" t="s">
        <v>362</v>
      </c>
      <c r="C113" s="332"/>
      <c r="D113" s="177">
        <f t="shared" ref="D113:M113" si="73">D105+D108+D110</f>
        <v>0</v>
      </c>
      <c r="E113" s="177">
        <f t="shared" si="73"/>
        <v>0</v>
      </c>
      <c r="F113" s="177">
        <f t="shared" si="73"/>
        <v>0</v>
      </c>
      <c r="G113" s="177">
        <f t="shared" si="73"/>
        <v>0</v>
      </c>
      <c r="H113" s="177">
        <f t="shared" si="73"/>
        <v>0</v>
      </c>
      <c r="I113" s="177">
        <f t="shared" si="73"/>
        <v>0</v>
      </c>
      <c r="J113" s="177">
        <f t="shared" si="73"/>
        <v>0</v>
      </c>
      <c r="K113" s="177">
        <f t="shared" si="73"/>
        <v>0</v>
      </c>
      <c r="L113" s="177">
        <f t="shared" si="73"/>
        <v>0</v>
      </c>
      <c r="M113" s="178">
        <f t="shared" si="73"/>
        <v>0</v>
      </c>
      <c r="N113" s="231"/>
      <c r="O113" s="231"/>
      <c r="P113" s="231"/>
      <c r="Q113" s="231"/>
      <c r="R113" s="231"/>
      <c r="S113" s="231"/>
      <c r="T113" s="230"/>
    </row>
    <row r="114" spans="2:24" s="215" customFormat="1">
      <c r="B114" s="225" t="s">
        <v>363</v>
      </c>
      <c r="C114" s="226"/>
      <c r="D114" s="227">
        <f t="shared" ref="D114:M114" si="74">IFERROR(D113/D$105,0)</f>
        <v>0</v>
      </c>
      <c r="E114" s="227">
        <f t="shared" si="74"/>
        <v>0</v>
      </c>
      <c r="F114" s="227">
        <f t="shared" si="74"/>
        <v>0</v>
      </c>
      <c r="G114" s="227">
        <f t="shared" si="74"/>
        <v>0</v>
      </c>
      <c r="H114" s="227">
        <f t="shared" si="74"/>
        <v>0</v>
      </c>
      <c r="I114" s="227">
        <f t="shared" si="74"/>
        <v>0</v>
      </c>
      <c r="J114" s="227">
        <f t="shared" si="74"/>
        <v>0</v>
      </c>
      <c r="K114" s="227">
        <f t="shared" si="74"/>
        <v>0</v>
      </c>
      <c r="L114" s="227">
        <f t="shared" si="74"/>
        <v>0</v>
      </c>
      <c r="M114" s="228">
        <f t="shared" si="74"/>
        <v>0</v>
      </c>
      <c r="N114" s="232"/>
      <c r="O114" s="104"/>
      <c r="P114" s="104"/>
      <c r="Q114" s="104"/>
      <c r="R114" s="104"/>
      <c r="S114" s="104"/>
      <c r="T114" s="230"/>
      <c r="U114" s="232"/>
    </row>
    <row r="115" spans="2:24" s="104" customFormat="1">
      <c r="B115" s="222"/>
      <c r="D115" s="223"/>
      <c r="E115" s="223"/>
      <c r="F115" s="223"/>
      <c r="G115" s="223"/>
      <c r="H115" s="223"/>
      <c r="I115" s="223"/>
      <c r="J115" s="223"/>
      <c r="K115" s="223"/>
      <c r="L115" s="223"/>
      <c r="M115" s="224"/>
    </row>
    <row r="116" spans="2:24" s="104" customFormat="1">
      <c r="B116" s="229" t="s">
        <v>364</v>
      </c>
      <c r="D116" s="132" t="e">
        <f t="shared" ref="D116:M116" si="75">D92</f>
        <v>#DIV/0!</v>
      </c>
      <c r="E116" s="132" t="e">
        <f t="shared" si="75"/>
        <v>#DIV/0!</v>
      </c>
      <c r="F116" s="132" t="e">
        <f t="shared" si="75"/>
        <v>#DIV/0!</v>
      </c>
      <c r="G116" s="132" t="e">
        <f t="shared" si="75"/>
        <v>#DIV/0!</v>
      </c>
      <c r="H116" s="132" t="e">
        <f t="shared" si="75"/>
        <v>#DIV/0!</v>
      </c>
      <c r="I116" s="132" t="e">
        <f t="shared" si="75"/>
        <v>#DIV/0!</v>
      </c>
      <c r="J116" s="132" t="e">
        <f t="shared" si="75"/>
        <v>#DIV/0!</v>
      </c>
      <c r="K116" s="132" t="e">
        <f t="shared" si="75"/>
        <v>#DIV/0!</v>
      </c>
      <c r="L116" s="132" t="e">
        <f t="shared" si="75"/>
        <v>#DIV/0!</v>
      </c>
      <c r="M116" s="133" t="e">
        <f t="shared" si="75"/>
        <v>#DIV/0!</v>
      </c>
    </row>
    <row r="117" spans="2:24" s="215" customFormat="1">
      <c r="B117" s="128" t="s">
        <v>360</v>
      </c>
      <c r="C117" s="221"/>
      <c r="D117" s="129">
        <f t="shared" ref="D117:M117" si="76">IFERROR(D116/D$105,0)</f>
        <v>0</v>
      </c>
      <c r="E117" s="129">
        <f t="shared" si="76"/>
        <v>0</v>
      </c>
      <c r="F117" s="129">
        <f t="shared" si="76"/>
        <v>0</v>
      </c>
      <c r="G117" s="129">
        <f t="shared" si="76"/>
        <v>0</v>
      </c>
      <c r="H117" s="129">
        <f t="shared" si="76"/>
        <v>0</v>
      </c>
      <c r="I117" s="129">
        <f t="shared" si="76"/>
        <v>0</v>
      </c>
      <c r="J117" s="129">
        <f t="shared" si="76"/>
        <v>0</v>
      </c>
      <c r="K117" s="129">
        <f t="shared" si="76"/>
        <v>0</v>
      </c>
      <c r="L117" s="129">
        <f t="shared" si="76"/>
        <v>0</v>
      </c>
      <c r="M117" s="130">
        <f t="shared" si="76"/>
        <v>0</v>
      </c>
      <c r="N117" s="104"/>
      <c r="O117" s="104"/>
      <c r="P117" s="104"/>
      <c r="Q117" s="104"/>
      <c r="R117" s="104"/>
    </row>
    <row r="118" spans="2:24" s="104" customFormat="1">
      <c r="B118" s="222"/>
      <c r="D118" s="223"/>
      <c r="E118" s="223"/>
      <c r="F118" s="223"/>
      <c r="G118" s="223"/>
      <c r="H118" s="223"/>
      <c r="I118" s="223"/>
      <c r="J118" s="223"/>
      <c r="K118" s="223"/>
      <c r="L118" s="223"/>
      <c r="M118" s="224"/>
    </row>
    <row r="119" spans="2:24" s="104" customFormat="1">
      <c r="B119" s="175" t="s">
        <v>365</v>
      </c>
      <c r="C119" s="332"/>
      <c r="D119" s="177" t="e">
        <f t="shared" ref="D119:M119" si="77">D113+D116</f>
        <v>#DIV/0!</v>
      </c>
      <c r="E119" s="177" t="e">
        <f t="shared" si="77"/>
        <v>#DIV/0!</v>
      </c>
      <c r="F119" s="177" t="e">
        <f t="shared" si="77"/>
        <v>#DIV/0!</v>
      </c>
      <c r="G119" s="177" t="e">
        <f t="shared" si="77"/>
        <v>#DIV/0!</v>
      </c>
      <c r="H119" s="177" t="e">
        <f t="shared" si="77"/>
        <v>#DIV/0!</v>
      </c>
      <c r="I119" s="177" t="e">
        <f t="shared" si="77"/>
        <v>#DIV/0!</v>
      </c>
      <c r="J119" s="177" t="e">
        <f t="shared" si="77"/>
        <v>#DIV/0!</v>
      </c>
      <c r="K119" s="177" t="e">
        <f t="shared" si="77"/>
        <v>#DIV/0!</v>
      </c>
      <c r="L119" s="177" t="e">
        <f t="shared" si="77"/>
        <v>#DIV/0!</v>
      </c>
      <c r="M119" s="178" t="e">
        <f t="shared" si="77"/>
        <v>#DIV/0!</v>
      </c>
      <c r="N119" s="231"/>
      <c r="O119" s="231"/>
      <c r="P119" s="231"/>
      <c r="Q119" s="231"/>
      <c r="R119" s="231"/>
      <c r="S119" s="231"/>
      <c r="T119" s="230"/>
    </row>
    <row r="120" spans="2:24" s="215" customFormat="1">
      <c r="B120" s="225" t="s">
        <v>363</v>
      </c>
      <c r="C120" s="226"/>
      <c r="D120" s="227">
        <f t="shared" ref="D120:M120" si="78">IFERROR(D119/D$105,0)</f>
        <v>0</v>
      </c>
      <c r="E120" s="227">
        <f t="shared" si="78"/>
        <v>0</v>
      </c>
      <c r="F120" s="227">
        <f t="shared" si="78"/>
        <v>0</v>
      </c>
      <c r="G120" s="227">
        <f t="shared" si="78"/>
        <v>0</v>
      </c>
      <c r="H120" s="227">
        <f t="shared" si="78"/>
        <v>0</v>
      </c>
      <c r="I120" s="227">
        <f t="shared" si="78"/>
        <v>0</v>
      </c>
      <c r="J120" s="227">
        <f t="shared" si="78"/>
        <v>0</v>
      </c>
      <c r="K120" s="227">
        <f t="shared" si="78"/>
        <v>0</v>
      </c>
      <c r="L120" s="227">
        <f t="shared" si="78"/>
        <v>0</v>
      </c>
      <c r="M120" s="228">
        <f t="shared" si="78"/>
        <v>0</v>
      </c>
      <c r="N120" s="232"/>
      <c r="O120" s="104"/>
      <c r="P120" s="104"/>
      <c r="Q120" s="104"/>
      <c r="R120" s="104"/>
      <c r="S120" s="104"/>
      <c r="T120" s="230"/>
      <c r="U120" s="232"/>
    </row>
    <row r="121" spans="2:24" s="104" customFormat="1">
      <c r="B121" s="222"/>
      <c r="D121" s="223"/>
      <c r="E121" s="223"/>
      <c r="F121" s="223"/>
      <c r="G121" s="223"/>
      <c r="H121" s="223"/>
      <c r="I121" s="223"/>
      <c r="J121" s="223"/>
      <c r="K121" s="223"/>
      <c r="L121" s="223"/>
      <c r="M121" s="224"/>
    </row>
    <row r="122" spans="2:24" s="104" customFormat="1">
      <c r="B122" s="229" t="s">
        <v>366</v>
      </c>
      <c r="D122" s="132">
        <f t="shared" ref="D122:M122" si="79">D178*D10</f>
        <v>0</v>
      </c>
      <c r="E122" s="132">
        <f t="shared" si="79"/>
        <v>0</v>
      </c>
      <c r="F122" s="132">
        <f t="shared" si="79"/>
        <v>0</v>
      </c>
      <c r="G122" s="132">
        <f t="shared" si="79"/>
        <v>0</v>
      </c>
      <c r="H122" s="132">
        <f t="shared" si="79"/>
        <v>0</v>
      </c>
      <c r="I122" s="132">
        <f t="shared" si="79"/>
        <v>0</v>
      </c>
      <c r="J122" s="132">
        <f t="shared" si="79"/>
        <v>0</v>
      </c>
      <c r="K122" s="132">
        <f t="shared" si="79"/>
        <v>0</v>
      </c>
      <c r="L122" s="132">
        <f t="shared" si="79"/>
        <v>0</v>
      </c>
      <c r="M122" s="133">
        <f t="shared" si="79"/>
        <v>0</v>
      </c>
    </row>
    <row r="123" spans="2:24" s="215" customFormat="1">
      <c r="B123" s="128" t="s">
        <v>360</v>
      </c>
      <c r="C123" s="221"/>
      <c r="D123" s="112">
        <f t="shared" ref="D123:M123" si="80">IFERROR(D122/D$105,0)</f>
        <v>0</v>
      </c>
      <c r="E123" s="112">
        <f t="shared" si="80"/>
        <v>0</v>
      </c>
      <c r="F123" s="112">
        <f t="shared" si="80"/>
        <v>0</v>
      </c>
      <c r="G123" s="112">
        <f t="shared" si="80"/>
        <v>0</v>
      </c>
      <c r="H123" s="112">
        <f t="shared" si="80"/>
        <v>0</v>
      </c>
      <c r="I123" s="112">
        <f t="shared" si="80"/>
        <v>0</v>
      </c>
      <c r="J123" s="112">
        <f t="shared" si="80"/>
        <v>0</v>
      </c>
      <c r="K123" s="112">
        <f t="shared" si="80"/>
        <v>0</v>
      </c>
      <c r="L123" s="112">
        <f t="shared" si="80"/>
        <v>0</v>
      </c>
      <c r="M123" s="474">
        <f t="shared" si="80"/>
        <v>0</v>
      </c>
      <c r="N123" s="104"/>
      <c r="O123" s="104"/>
      <c r="P123" s="104"/>
      <c r="Q123" s="104"/>
      <c r="R123" s="104"/>
    </row>
    <row r="124" spans="2:24" s="104" customFormat="1">
      <c r="B124" s="222"/>
      <c r="D124" s="223"/>
      <c r="E124" s="223"/>
      <c r="F124" s="223"/>
      <c r="G124" s="223"/>
      <c r="H124" s="223"/>
      <c r="I124" s="223"/>
      <c r="J124" s="223"/>
      <c r="K124" s="223"/>
      <c r="L124" s="223"/>
      <c r="M124" s="224"/>
    </row>
    <row r="125" spans="2:24" s="104" customFormat="1">
      <c r="B125" s="175" t="s">
        <v>367</v>
      </c>
      <c r="C125" s="332"/>
      <c r="D125" s="177" t="e">
        <f t="shared" ref="D125:M125" si="81">D119+D122</f>
        <v>#DIV/0!</v>
      </c>
      <c r="E125" s="177" t="e">
        <f t="shared" si="81"/>
        <v>#DIV/0!</v>
      </c>
      <c r="F125" s="177" t="e">
        <f t="shared" si="81"/>
        <v>#DIV/0!</v>
      </c>
      <c r="G125" s="177" t="e">
        <f t="shared" si="81"/>
        <v>#DIV/0!</v>
      </c>
      <c r="H125" s="177" t="e">
        <f t="shared" si="81"/>
        <v>#DIV/0!</v>
      </c>
      <c r="I125" s="177" t="e">
        <f t="shared" si="81"/>
        <v>#DIV/0!</v>
      </c>
      <c r="J125" s="177" t="e">
        <f t="shared" si="81"/>
        <v>#DIV/0!</v>
      </c>
      <c r="K125" s="177" t="e">
        <f t="shared" si="81"/>
        <v>#DIV/0!</v>
      </c>
      <c r="L125" s="177" t="e">
        <f t="shared" si="81"/>
        <v>#DIV/0!</v>
      </c>
      <c r="M125" s="178" t="e">
        <f t="shared" si="81"/>
        <v>#DIV/0!</v>
      </c>
      <c r="O125" s="77"/>
      <c r="P125" s="77"/>
      <c r="Q125" s="77"/>
      <c r="R125" s="77"/>
    </row>
    <row r="126" spans="2:24" s="215" customFormat="1">
      <c r="B126" s="225" t="s">
        <v>368</v>
      </c>
      <c r="C126" s="226"/>
      <c r="D126" s="233">
        <f t="shared" ref="D126:M126" si="82">IFERROR(D125/D$105,0)</f>
        <v>0</v>
      </c>
      <c r="E126" s="233">
        <f t="shared" si="82"/>
        <v>0</v>
      </c>
      <c r="F126" s="233">
        <f t="shared" si="82"/>
        <v>0</v>
      </c>
      <c r="G126" s="233">
        <f t="shared" si="82"/>
        <v>0</v>
      </c>
      <c r="H126" s="233">
        <f t="shared" si="82"/>
        <v>0</v>
      </c>
      <c r="I126" s="233">
        <f t="shared" si="82"/>
        <v>0</v>
      </c>
      <c r="J126" s="233">
        <f t="shared" si="82"/>
        <v>0</v>
      </c>
      <c r="K126" s="233">
        <f t="shared" si="82"/>
        <v>0</v>
      </c>
      <c r="L126" s="233">
        <f t="shared" si="82"/>
        <v>0</v>
      </c>
      <c r="M126" s="234">
        <f t="shared" si="82"/>
        <v>0</v>
      </c>
      <c r="N126" s="104"/>
      <c r="O126" s="77"/>
      <c r="P126" s="77"/>
      <c r="Q126" s="77"/>
      <c r="R126" s="77"/>
    </row>
    <row r="127" spans="2:24" s="104" customFormat="1">
      <c r="B127" s="222"/>
      <c r="D127" s="223"/>
      <c r="E127" s="223"/>
      <c r="F127" s="223"/>
      <c r="G127" s="223"/>
      <c r="H127" s="223"/>
      <c r="I127" s="223"/>
      <c r="J127" s="223"/>
      <c r="K127" s="223"/>
      <c r="L127" s="223"/>
      <c r="M127" s="224"/>
    </row>
    <row r="128" spans="2:24" s="235" customFormat="1" ht="12.75" hidden="1" customHeight="1" outlineLevel="1">
      <c r="B128" s="175" t="s">
        <v>369</v>
      </c>
      <c r="C128" s="358"/>
      <c r="D128" s="359" t="e">
        <f>D130+D132</f>
        <v>#DIV/0!</v>
      </c>
      <c r="E128" s="359" t="e">
        <f t="shared" ref="E128:M128" si="83">E130+E132</f>
        <v>#DIV/0!</v>
      </c>
      <c r="F128" s="359" t="e">
        <f t="shared" si="83"/>
        <v>#DIV/0!</v>
      </c>
      <c r="G128" s="359" t="e">
        <f t="shared" si="83"/>
        <v>#DIV/0!</v>
      </c>
      <c r="H128" s="359" t="e">
        <f t="shared" si="83"/>
        <v>#DIV/0!</v>
      </c>
      <c r="I128" s="359" t="e">
        <f t="shared" si="83"/>
        <v>#DIV/0!</v>
      </c>
      <c r="J128" s="359" t="e">
        <f t="shared" si="83"/>
        <v>#DIV/0!</v>
      </c>
      <c r="K128" s="359" t="e">
        <f t="shared" si="83"/>
        <v>#DIV/0!</v>
      </c>
      <c r="L128" s="359" t="e">
        <f t="shared" si="83"/>
        <v>#DIV/0!</v>
      </c>
      <c r="M128" s="360" t="e">
        <f t="shared" si="83"/>
        <v>#DIV/0!</v>
      </c>
      <c r="N128" s="104"/>
      <c r="O128" s="236"/>
      <c r="P128" s="237"/>
      <c r="Q128" s="237"/>
      <c r="R128" s="237"/>
      <c r="S128" s="237"/>
      <c r="T128" s="237"/>
      <c r="U128" s="237"/>
      <c r="V128" s="237"/>
      <c r="W128" s="237"/>
      <c r="X128" s="237"/>
    </row>
    <row r="129" spans="2:24" s="236" customFormat="1" ht="6.95" hidden="1" customHeight="1" outlineLevel="1">
      <c r="B129" s="238"/>
      <c r="C129" s="239"/>
      <c r="D129" s="240"/>
      <c r="E129" s="240"/>
      <c r="F129" s="240"/>
      <c r="G129" s="240"/>
      <c r="H129" s="240"/>
      <c r="I129" s="240"/>
      <c r="J129" s="240"/>
      <c r="K129" s="240"/>
      <c r="L129" s="240"/>
      <c r="M129" s="241"/>
      <c r="N129" s="104"/>
    </row>
    <row r="130" spans="2:24" s="235" customFormat="1" ht="12.75" hidden="1" customHeight="1" outlineLevel="1">
      <c r="B130" s="242" t="s">
        <v>370</v>
      </c>
      <c r="C130" s="243"/>
      <c r="D130" s="78" t="e">
        <f t="shared" ref="D130:M130" si="84">IF(D125&gt;0,D131*(D$125),0)</f>
        <v>#DIV/0!</v>
      </c>
      <c r="E130" s="78" t="e">
        <f t="shared" si="84"/>
        <v>#DIV/0!</v>
      </c>
      <c r="F130" s="78" t="e">
        <f t="shared" si="84"/>
        <v>#DIV/0!</v>
      </c>
      <c r="G130" s="78" t="e">
        <f t="shared" si="84"/>
        <v>#DIV/0!</v>
      </c>
      <c r="H130" s="78" t="e">
        <f t="shared" si="84"/>
        <v>#DIV/0!</v>
      </c>
      <c r="I130" s="78" t="e">
        <f t="shared" si="84"/>
        <v>#DIV/0!</v>
      </c>
      <c r="J130" s="78" t="e">
        <f t="shared" si="84"/>
        <v>#DIV/0!</v>
      </c>
      <c r="K130" s="78" t="e">
        <f t="shared" si="84"/>
        <v>#DIV/0!</v>
      </c>
      <c r="L130" s="78" t="e">
        <f t="shared" si="84"/>
        <v>#DIV/0!</v>
      </c>
      <c r="M130" s="244" t="e">
        <f t="shared" si="84"/>
        <v>#DIV/0!</v>
      </c>
      <c r="N130" s="104"/>
      <c r="O130" s="236"/>
      <c r="P130" s="237"/>
      <c r="Q130" s="237"/>
      <c r="R130" s="237"/>
      <c r="S130" s="237"/>
      <c r="T130" s="237"/>
      <c r="U130" s="237"/>
      <c r="V130" s="237"/>
      <c r="W130" s="237"/>
      <c r="X130" s="237"/>
    </row>
    <row r="131" spans="2:24" s="249" customFormat="1" ht="12.75" hidden="1" customHeight="1" outlineLevel="1">
      <c r="B131" s="245" t="s">
        <v>371</v>
      </c>
      <c r="C131" s="246">
        <v>-0.25</v>
      </c>
      <c r="D131" s="247">
        <f>C131</f>
        <v>-0.25</v>
      </c>
      <c r="E131" s="247">
        <f t="shared" ref="E131:M131" si="85">D131</f>
        <v>-0.25</v>
      </c>
      <c r="F131" s="247">
        <f>E131</f>
        <v>-0.25</v>
      </c>
      <c r="G131" s="247">
        <f t="shared" si="85"/>
        <v>-0.25</v>
      </c>
      <c r="H131" s="247">
        <f t="shared" si="85"/>
        <v>-0.25</v>
      </c>
      <c r="I131" s="247">
        <f t="shared" si="85"/>
        <v>-0.25</v>
      </c>
      <c r="J131" s="247">
        <f t="shared" si="85"/>
        <v>-0.25</v>
      </c>
      <c r="K131" s="247">
        <f t="shared" si="85"/>
        <v>-0.25</v>
      </c>
      <c r="L131" s="247">
        <f t="shared" si="85"/>
        <v>-0.25</v>
      </c>
      <c r="M131" s="248">
        <f t="shared" si="85"/>
        <v>-0.25</v>
      </c>
      <c r="N131" s="104"/>
      <c r="P131" s="250"/>
      <c r="Q131" s="250"/>
      <c r="R131" s="250"/>
      <c r="S131" s="250"/>
      <c r="T131" s="250"/>
      <c r="U131" s="250"/>
      <c r="V131" s="250"/>
      <c r="W131" s="250"/>
      <c r="X131" s="250"/>
    </row>
    <row r="132" spans="2:24" s="235" customFormat="1" ht="12.75" hidden="1" customHeight="1" outlineLevel="1">
      <c r="B132" s="242" t="s">
        <v>372</v>
      </c>
      <c r="C132" s="251"/>
      <c r="D132" s="78" t="e">
        <f t="shared" ref="D132:M132" si="86">IF(D125&gt;0,D133*(D$125),0)</f>
        <v>#DIV/0!</v>
      </c>
      <c r="E132" s="78" t="e">
        <f t="shared" si="86"/>
        <v>#DIV/0!</v>
      </c>
      <c r="F132" s="78" t="e">
        <f t="shared" si="86"/>
        <v>#DIV/0!</v>
      </c>
      <c r="G132" s="78" t="e">
        <f t="shared" si="86"/>
        <v>#DIV/0!</v>
      </c>
      <c r="H132" s="78" t="e">
        <f t="shared" si="86"/>
        <v>#DIV/0!</v>
      </c>
      <c r="I132" s="78" t="e">
        <f t="shared" si="86"/>
        <v>#DIV/0!</v>
      </c>
      <c r="J132" s="78" t="e">
        <f t="shared" si="86"/>
        <v>#DIV/0!</v>
      </c>
      <c r="K132" s="78" t="e">
        <f t="shared" si="86"/>
        <v>#DIV/0!</v>
      </c>
      <c r="L132" s="78" t="e">
        <f t="shared" si="86"/>
        <v>#DIV/0!</v>
      </c>
      <c r="M132" s="244" t="e">
        <f t="shared" si="86"/>
        <v>#DIV/0!</v>
      </c>
      <c r="N132" s="104"/>
      <c r="O132" s="236"/>
      <c r="P132" s="237"/>
      <c r="Q132" s="237"/>
      <c r="R132" s="237"/>
      <c r="S132" s="237"/>
      <c r="T132" s="237"/>
      <c r="U132" s="237"/>
      <c r="V132" s="237"/>
      <c r="W132" s="237"/>
      <c r="X132" s="237"/>
    </row>
    <row r="133" spans="2:24" s="249" customFormat="1" ht="12.75" hidden="1" customHeight="1" outlineLevel="1">
      <c r="B133" s="245" t="s">
        <v>371</v>
      </c>
      <c r="C133" s="246">
        <v>-0.09</v>
      </c>
      <c r="D133" s="247">
        <f>C133</f>
        <v>-0.09</v>
      </c>
      <c r="E133" s="247">
        <f t="shared" ref="E133:M133" si="87">D133</f>
        <v>-0.09</v>
      </c>
      <c r="F133" s="247">
        <f>E133</f>
        <v>-0.09</v>
      </c>
      <c r="G133" s="247">
        <f t="shared" si="87"/>
        <v>-0.09</v>
      </c>
      <c r="H133" s="247">
        <f t="shared" si="87"/>
        <v>-0.09</v>
      </c>
      <c r="I133" s="247">
        <f t="shared" si="87"/>
        <v>-0.09</v>
      </c>
      <c r="J133" s="247">
        <f t="shared" si="87"/>
        <v>-0.09</v>
      </c>
      <c r="K133" s="247">
        <f t="shared" si="87"/>
        <v>-0.09</v>
      </c>
      <c r="L133" s="247">
        <f t="shared" si="87"/>
        <v>-0.09</v>
      </c>
      <c r="M133" s="248">
        <f t="shared" si="87"/>
        <v>-0.09</v>
      </c>
      <c r="N133" s="104"/>
      <c r="P133" s="250"/>
      <c r="Q133" s="250"/>
      <c r="R133" s="250"/>
      <c r="S133" s="250"/>
      <c r="T133" s="250"/>
      <c r="U133" s="250"/>
      <c r="V133" s="250"/>
      <c r="W133" s="250"/>
      <c r="X133" s="250"/>
    </row>
    <row r="134" spans="2:24" s="236" customFormat="1" ht="6.95" hidden="1" customHeight="1" outlineLevel="1">
      <c r="B134" s="252"/>
      <c r="C134" s="253"/>
      <c r="D134" s="254"/>
      <c r="E134" s="254"/>
      <c r="F134" s="254"/>
      <c r="G134" s="254"/>
      <c r="H134" s="254"/>
      <c r="I134" s="254"/>
      <c r="J134" s="254"/>
      <c r="K134" s="254"/>
      <c r="L134" s="254"/>
      <c r="M134" s="255"/>
      <c r="N134" s="104"/>
    </row>
    <row r="135" spans="2:24" s="235" customFormat="1" ht="12.75" hidden="1" customHeight="1" outlineLevel="1">
      <c r="B135" s="175" t="s">
        <v>373</v>
      </c>
      <c r="C135" s="358"/>
      <c r="D135" s="359">
        <f t="shared" ref="D135:M135" si="88">D141+D147</f>
        <v>24</v>
      </c>
      <c r="E135" s="359">
        <f t="shared" si="88"/>
        <v>24</v>
      </c>
      <c r="F135" s="359">
        <f t="shared" si="88"/>
        <v>24</v>
      </c>
      <c r="G135" s="359">
        <f t="shared" si="88"/>
        <v>24</v>
      </c>
      <c r="H135" s="359">
        <f t="shared" si="88"/>
        <v>24</v>
      </c>
      <c r="I135" s="359">
        <f t="shared" si="88"/>
        <v>24</v>
      </c>
      <c r="J135" s="359">
        <f t="shared" si="88"/>
        <v>24</v>
      </c>
      <c r="K135" s="359">
        <f t="shared" si="88"/>
        <v>24</v>
      </c>
      <c r="L135" s="359">
        <f t="shared" si="88"/>
        <v>24</v>
      </c>
      <c r="M135" s="360">
        <f t="shared" si="88"/>
        <v>24</v>
      </c>
      <c r="N135" s="104"/>
      <c r="O135" s="236"/>
      <c r="P135" s="237"/>
      <c r="Q135" s="237"/>
      <c r="R135" s="237"/>
      <c r="S135" s="237"/>
      <c r="T135" s="237"/>
      <c r="U135" s="237"/>
      <c r="V135" s="237"/>
      <c r="W135" s="237"/>
      <c r="X135" s="237"/>
    </row>
    <row r="136" spans="2:24" s="236" customFormat="1" ht="6.95" hidden="1" customHeight="1" outlineLevel="1">
      <c r="B136" s="238"/>
      <c r="C136" s="256"/>
      <c r="D136" s="240"/>
      <c r="E136" s="240"/>
      <c r="F136" s="240"/>
      <c r="G136" s="240"/>
      <c r="H136" s="240"/>
      <c r="I136" s="240"/>
      <c r="J136" s="240"/>
      <c r="K136" s="240"/>
      <c r="L136" s="240"/>
      <c r="M136" s="241"/>
      <c r="N136" s="104"/>
    </row>
    <row r="137" spans="2:24" s="235" customFormat="1" ht="12.75" hidden="1" customHeight="1" outlineLevel="1">
      <c r="B137" s="361" t="s">
        <v>374</v>
      </c>
      <c r="C137" s="362"/>
      <c r="D137" s="363">
        <f t="shared" ref="D137:M137" si="89">D138*D$100</f>
        <v>0</v>
      </c>
      <c r="E137" s="363">
        <f t="shared" si="89"/>
        <v>0</v>
      </c>
      <c r="F137" s="363">
        <f t="shared" si="89"/>
        <v>0</v>
      </c>
      <c r="G137" s="363">
        <f t="shared" si="89"/>
        <v>0</v>
      </c>
      <c r="H137" s="363">
        <f t="shared" si="89"/>
        <v>0</v>
      </c>
      <c r="I137" s="363">
        <f t="shared" si="89"/>
        <v>0</v>
      </c>
      <c r="J137" s="363">
        <f t="shared" si="89"/>
        <v>0</v>
      </c>
      <c r="K137" s="363">
        <f t="shared" si="89"/>
        <v>0</v>
      </c>
      <c r="L137" s="363">
        <f t="shared" si="89"/>
        <v>0</v>
      </c>
      <c r="M137" s="364">
        <f t="shared" si="89"/>
        <v>0</v>
      </c>
      <c r="N137" s="104"/>
      <c r="O137" s="236"/>
      <c r="P137" s="237"/>
      <c r="Q137" s="237"/>
      <c r="R137" s="237"/>
      <c r="S137" s="237"/>
      <c r="T137" s="237"/>
      <c r="U137" s="237"/>
      <c r="V137" s="237"/>
      <c r="W137" s="237"/>
      <c r="X137" s="237"/>
    </row>
    <row r="138" spans="2:24" s="260" customFormat="1" ht="12.75" hidden="1" customHeight="1" outlineLevel="1">
      <c r="B138" s="257" t="s">
        <v>320</v>
      </c>
      <c r="C138" s="246">
        <v>0.16</v>
      </c>
      <c r="D138" s="258">
        <f t="shared" ref="D138:M138" si="90">$C$138</f>
        <v>0.16</v>
      </c>
      <c r="E138" s="258">
        <f t="shared" si="90"/>
        <v>0.16</v>
      </c>
      <c r="F138" s="258">
        <f t="shared" si="90"/>
        <v>0.16</v>
      </c>
      <c r="G138" s="258">
        <f t="shared" si="90"/>
        <v>0.16</v>
      </c>
      <c r="H138" s="258">
        <f t="shared" si="90"/>
        <v>0.16</v>
      </c>
      <c r="I138" s="258">
        <f t="shared" si="90"/>
        <v>0.16</v>
      </c>
      <c r="J138" s="258">
        <f t="shared" si="90"/>
        <v>0.16</v>
      </c>
      <c r="K138" s="258">
        <f t="shared" si="90"/>
        <v>0.16</v>
      </c>
      <c r="L138" s="258">
        <f t="shared" si="90"/>
        <v>0.16</v>
      </c>
      <c r="M138" s="259">
        <f t="shared" si="90"/>
        <v>0.16</v>
      </c>
      <c r="N138" s="104"/>
      <c r="P138" s="261"/>
      <c r="Q138" s="261"/>
      <c r="R138" s="261"/>
      <c r="S138" s="261"/>
      <c r="T138" s="261"/>
      <c r="U138" s="261"/>
      <c r="V138" s="261"/>
      <c r="W138" s="261"/>
      <c r="X138" s="261"/>
    </row>
    <row r="139" spans="2:24" s="235" customFormat="1" ht="12.75" hidden="1" customHeight="1" outlineLevel="1">
      <c r="B139" s="361" t="s">
        <v>375</v>
      </c>
      <c r="C139" s="362"/>
      <c r="D139" s="363">
        <f t="shared" ref="D139:M139" si="91">D140*D$100</f>
        <v>0</v>
      </c>
      <c r="E139" s="363">
        <f t="shared" si="91"/>
        <v>0</v>
      </c>
      <c r="F139" s="363">
        <f t="shared" si="91"/>
        <v>0</v>
      </c>
      <c r="G139" s="363">
        <f t="shared" si="91"/>
        <v>0</v>
      </c>
      <c r="H139" s="363">
        <f t="shared" si="91"/>
        <v>0</v>
      </c>
      <c r="I139" s="363">
        <f t="shared" si="91"/>
        <v>0</v>
      </c>
      <c r="J139" s="363">
        <f t="shared" si="91"/>
        <v>0</v>
      </c>
      <c r="K139" s="363">
        <f t="shared" si="91"/>
        <v>0</v>
      </c>
      <c r="L139" s="363">
        <f t="shared" si="91"/>
        <v>0</v>
      </c>
      <c r="M139" s="364">
        <f t="shared" si="91"/>
        <v>0</v>
      </c>
      <c r="N139" s="104"/>
      <c r="O139" s="236"/>
      <c r="P139" s="237"/>
      <c r="Q139" s="237"/>
      <c r="R139" s="237"/>
      <c r="S139" s="237"/>
      <c r="T139" s="237"/>
      <c r="U139" s="237"/>
      <c r="V139" s="237"/>
      <c r="W139" s="237"/>
      <c r="X139" s="237"/>
    </row>
    <row r="140" spans="2:24" s="260" customFormat="1" ht="12.75" hidden="1" customHeight="1" outlineLevel="1">
      <c r="B140" s="257" t="s">
        <v>320</v>
      </c>
      <c r="C140" s="246">
        <v>0.12</v>
      </c>
      <c r="D140" s="258">
        <f t="shared" ref="D140:M140" si="92">$C$140</f>
        <v>0.12</v>
      </c>
      <c r="E140" s="258">
        <f t="shared" si="92"/>
        <v>0.12</v>
      </c>
      <c r="F140" s="258">
        <f t="shared" si="92"/>
        <v>0.12</v>
      </c>
      <c r="G140" s="258">
        <f t="shared" si="92"/>
        <v>0.12</v>
      </c>
      <c r="H140" s="258">
        <f t="shared" si="92"/>
        <v>0.12</v>
      </c>
      <c r="I140" s="258">
        <f t="shared" si="92"/>
        <v>0.12</v>
      </c>
      <c r="J140" s="258">
        <f t="shared" si="92"/>
        <v>0.12</v>
      </c>
      <c r="K140" s="258">
        <f t="shared" si="92"/>
        <v>0.12</v>
      </c>
      <c r="L140" s="258">
        <f t="shared" si="92"/>
        <v>0.12</v>
      </c>
      <c r="M140" s="259">
        <f t="shared" si="92"/>
        <v>0.12</v>
      </c>
      <c r="N140" s="104"/>
      <c r="P140" s="261"/>
      <c r="Q140" s="261"/>
      <c r="R140" s="261"/>
      <c r="S140" s="261"/>
      <c r="T140" s="261"/>
      <c r="U140" s="261"/>
      <c r="V140" s="261"/>
      <c r="W140" s="261"/>
      <c r="X140" s="261"/>
    </row>
    <row r="141" spans="2:24" s="235" customFormat="1" ht="12.75" hidden="1" customHeight="1" outlineLevel="1">
      <c r="B141" s="242" t="s">
        <v>370</v>
      </c>
      <c r="C141" s="262"/>
      <c r="D141" s="78">
        <f t="shared" ref="D141:M141" si="93">D143+D145</f>
        <v>24</v>
      </c>
      <c r="E141" s="78">
        <f t="shared" si="93"/>
        <v>24</v>
      </c>
      <c r="F141" s="78">
        <f t="shared" si="93"/>
        <v>24</v>
      </c>
      <c r="G141" s="78">
        <f t="shared" si="93"/>
        <v>24</v>
      </c>
      <c r="H141" s="78">
        <f t="shared" si="93"/>
        <v>24</v>
      </c>
      <c r="I141" s="78">
        <f t="shared" si="93"/>
        <v>24</v>
      </c>
      <c r="J141" s="78">
        <f t="shared" si="93"/>
        <v>24</v>
      </c>
      <c r="K141" s="78">
        <f t="shared" si="93"/>
        <v>24</v>
      </c>
      <c r="L141" s="78">
        <f t="shared" si="93"/>
        <v>24</v>
      </c>
      <c r="M141" s="244">
        <f t="shared" si="93"/>
        <v>24</v>
      </c>
      <c r="N141" s="104"/>
      <c r="O141" s="236"/>
      <c r="P141" s="237"/>
      <c r="Q141" s="237"/>
      <c r="R141" s="237"/>
      <c r="S141" s="237"/>
      <c r="T141" s="237"/>
      <c r="U141" s="237"/>
      <c r="V141" s="237"/>
      <c r="W141" s="237"/>
      <c r="X141" s="237"/>
    </row>
    <row r="142" spans="2:24" s="249" customFormat="1" ht="12.75" hidden="1" customHeight="1" outlineLevel="1">
      <c r="B142" s="245" t="s">
        <v>371</v>
      </c>
      <c r="C142" s="262"/>
      <c r="D142" s="247">
        <f t="shared" ref="D142:M142" si="94">$C$131</f>
        <v>-0.25</v>
      </c>
      <c r="E142" s="247">
        <f t="shared" si="94"/>
        <v>-0.25</v>
      </c>
      <c r="F142" s="247">
        <f t="shared" si="94"/>
        <v>-0.25</v>
      </c>
      <c r="G142" s="247">
        <f t="shared" si="94"/>
        <v>-0.25</v>
      </c>
      <c r="H142" s="247">
        <f t="shared" si="94"/>
        <v>-0.25</v>
      </c>
      <c r="I142" s="247">
        <f t="shared" si="94"/>
        <v>-0.25</v>
      </c>
      <c r="J142" s="247">
        <f t="shared" si="94"/>
        <v>-0.25</v>
      </c>
      <c r="K142" s="247">
        <f t="shared" si="94"/>
        <v>-0.25</v>
      </c>
      <c r="L142" s="247">
        <f t="shared" si="94"/>
        <v>-0.25</v>
      </c>
      <c r="M142" s="248">
        <f t="shared" si="94"/>
        <v>-0.25</v>
      </c>
      <c r="N142" s="104"/>
      <c r="P142" s="250"/>
      <c r="Q142" s="250"/>
      <c r="R142" s="250"/>
      <c r="S142" s="250"/>
      <c r="T142" s="250"/>
      <c r="U142" s="250"/>
      <c r="V142" s="250"/>
      <c r="W142" s="250"/>
      <c r="X142" s="250"/>
    </row>
    <row r="143" spans="2:24" s="235" customFormat="1" ht="12.75" hidden="1" customHeight="1" outlineLevel="1">
      <c r="B143" s="263" t="s">
        <v>376</v>
      </c>
      <c r="C143" s="262"/>
      <c r="D143" s="78">
        <f t="shared" ref="D143:M143" si="95">D144*(20*12)</f>
        <v>-36</v>
      </c>
      <c r="E143" s="78">
        <f t="shared" si="95"/>
        <v>-36</v>
      </c>
      <c r="F143" s="78">
        <f t="shared" si="95"/>
        <v>-36</v>
      </c>
      <c r="G143" s="78">
        <f t="shared" si="95"/>
        <v>-36</v>
      </c>
      <c r="H143" s="78">
        <f t="shared" si="95"/>
        <v>-36</v>
      </c>
      <c r="I143" s="78">
        <f t="shared" si="95"/>
        <v>-36</v>
      </c>
      <c r="J143" s="78">
        <f t="shared" si="95"/>
        <v>-36</v>
      </c>
      <c r="K143" s="78">
        <f t="shared" si="95"/>
        <v>-36</v>
      </c>
      <c r="L143" s="78">
        <f t="shared" si="95"/>
        <v>-36</v>
      </c>
      <c r="M143" s="244">
        <f t="shared" si="95"/>
        <v>-36</v>
      </c>
      <c r="N143" s="104"/>
      <c r="O143" s="236"/>
      <c r="P143" s="237"/>
      <c r="Q143" s="237"/>
      <c r="R143" s="237"/>
      <c r="S143" s="237"/>
      <c r="T143" s="237"/>
      <c r="U143" s="237"/>
      <c r="V143" s="237"/>
      <c r="W143" s="237"/>
      <c r="X143" s="237"/>
    </row>
    <row r="144" spans="2:24" s="249" customFormat="1" ht="12.75" hidden="1" customHeight="1" outlineLevel="1">
      <c r="B144" s="192" t="s">
        <v>371</v>
      </c>
      <c r="C144" s="246">
        <v>-0.15</v>
      </c>
      <c r="D144" s="247">
        <f t="shared" ref="D144:M144" si="96">$C$144</f>
        <v>-0.15</v>
      </c>
      <c r="E144" s="247">
        <f t="shared" si="96"/>
        <v>-0.15</v>
      </c>
      <c r="F144" s="247">
        <f t="shared" si="96"/>
        <v>-0.15</v>
      </c>
      <c r="G144" s="247">
        <f t="shared" si="96"/>
        <v>-0.15</v>
      </c>
      <c r="H144" s="247">
        <f t="shared" si="96"/>
        <v>-0.15</v>
      </c>
      <c r="I144" s="247">
        <f t="shared" si="96"/>
        <v>-0.15</v>
      </c>
      <c r="J144" s="247">
        <f t="shared" si="96"/>
        <v>-0.15</v>
      </c>
      <c r="K144" s="247">
        <f t="shared" si="96"/>
        <v>-0.15</v>
      </c>
      <c r="L144" s="247">
        <f t="shared" si="96"/>
        <v>-0.15</v>
      </c>
      <c r="M144" s="248">
        <f t="shared" si="96"/>
        <v>-0.15</v>
      </c>
      <c r="N144" s="104"/>
      <c r="P144" s="250"/>
      <c r="Q144" s="250"/>
      <c r="R144" s="250"/>
      <c r="S144" s="250"/>
      <c r="T144" s="250"/>
      <c r="U144" s="250"/>
      <c r="V144" s="250"/>
      <c r="W144" s="250"/>
      <c r="X144" s="250"/>
    </row>
    <row r="145" spans="2:24" s="235" customFormat="1" ht="12.75" hidden="1" customHeight="1" outlineLevel="1">
      <c r="B145" s="263" t="s">
        <v>370</v>
      </c>
      <c r="C145" s="262"/>
      <c r="D145" s="78">
        <f t="shared" ref="D145:M145" si="97">(D137-(20*12))*D146</f>
        <v>60</v>
      </c>
      <c r="E145" s="78">
        <f t="shared" si="97"/>
        <v>60</v>
      </c>
      <c r="F145" s="78">
        <f t="shared" si="97"/>
        <v>60</v>
      </c>
      <c r="G145" s="78">
        <f t="shared" si="97"/>
        <v>60</v>
      </c>
      <c r="H145" s="78">
        <f t="shared" si="97"/>
        <v>60</v>
      </c>
      <c r="I145" s="78">
        <f t="shared" si="97"/>
        <v>60</v>
      </c>
      <c r="J145" s="78">
        <f t="shared" si="97"/>
        <v>60</v>
      </c>
      <c r="K145" s="78">
        <f t="shared" si="97"/>
        <v>60</v>
      </c>
      <c r="L145" s="78">
        <f t="shared" si="97"/>
        <v>60</v>
      </c>
      <c r="M145" s="244">
        <f t="shared" si="97"/>
        <v>60</v>
      </c>
      <c r="N145" s="104"/>
      <c r="O145" s="236"/>
      <c r="P145" s="237"/>
      <c r="Q145" s="237"/>
      <c r="R145" s="237"/>
      <c r="S145" s="237"/>
      <c r="T145" s="237"/>
      <c r="U145" s="237"/>
      <c r="V145" s="237"/>
      <c r="W145" s="237"/>
      <c r="X145" s="237"/>
    </row>
    <row r="146" spans="2:24" s="249" customFormat="1" ht="12.75" hidden="1" customHeight="1" outlineLevel="1">
      <c r="B146" s="192" t="s">
        <v>371</v>
      </c>
      <c r="C146" s="246">
        <v>-0.25</v>
      </c>
      <c r="D146" s="247">
        <f t="shared" ref="D146:M146" si="98">$C$146</f>
        <v>-0.25</v>
      </c>
      <c r="E146" s="247">
        <f t="shared" si="98"/>
        <v>-0.25</v>
      </c>
      <c r="F146" s="247">
        <f t="shared" si="98"/>
        <v>-0.25</v>
      </c>
      <c r="G146" s="247">
        <f t="shared" si="98"/>
        <v>-0.25</v>
      </c>
      <c r="H146" s="247">
        <f t="shared" si="98"/>
        <v>-0.25</v>
      </c>
      <c r="I146" s="247">
        <f t="shared" si="98"/>
        <v>-0.25</v>
      </c>
      <c r="J146" s="247">
        <f t="shared" si="98"/>
        <v>-0.25</v>
      </c>
      <c r="K146" s="247">
        <f t="shared" si="98"/>
        <v>-0.25</v>
      </c>
      <c r="L146" s="247">
        <f t="shared" si="98"/>
        <v>-0.25</v>
      </c>
      <c r="M146" s="248">
        <f t="shared" si="98"/>
        <v>-0.25</v>
      </c>
      <c r="N146" s="104"/>
      <c r="P146" s="250"/>
      <c r="Q146" s="250"/>
      <c r="R146" s="250"/>
      <c r="S146" s="250"/>
      <c r="T146" s="250"/>
      <c r="U146" s="250"/>
      <c r="V146" s="250"/>
      <c r="W146" s="250"/>
      <c r="X146" s="250"/>
    </row>
    <row r="147" spans="2:24" s="235" customFormat="1" ht="12.75" hidden="1" customHeight="1" outlineLevel="1">
      <c r="B147" s="242" t="s">
        <v>372</v>
      </c>
      <c r="C147" s="251"/>
      <c r="D147" s="264">
        <f t="shared" ref="D147:M147" si="99">D148*D$139</f>
        <v>0</v>
      </c>
      <c r="E147" s="264">
        <f t="shared" si="99"/>
        <v>0</v>
      </c>
      <c r="F147" s="264">
        <f t="shared" si="99"/>
        <v>0</v>
      </c>
      <c r="G147" s="264">
        <f t="shared" si="99"/>
        <v>0</v>
      </c>
      <c r="H147" s="264">
        <f t="shared" si="99"/>
        <v>0</v>
      </c>
      <c r="I147" s="264">
        <f t="shared" si="99"/>
        <v>0</v>
      </c>
      <c r="J147" s="264">
        <f t="shared" si="99"/>
        <v>0</v>
      </c>
      <c r="K147" s="264">
        <f t="shared" si="99"/>
        <v>0</v>
      </c>
      <c r="L147" s="264">
        <f t="shared" si="99"/>
        <v>0</v>
      </c>
      <c r="M147" s="265">
        <f t="shared" si="99"/>
        <v>0</v>
      </c>
      <c r="N147" s="104"/>
      <c r="O147" s="236"/>
      <c r="P147" s="237"/>
      <c r="Q147" s="237"/>
      <c r="R147" s="237"/>
      <c r="S147" s="237"/>
      <c r="T147" s="237"/>
      <c r="U147" s="237"/>
      <c r="V147" s="237"/>
      <c r="W147" s="237"/>
      <c r="X147" s="237"/>
    </row>
    <row r="148" spans="2:24" s="249" customFormat="1" ht="12.75" hidden="1" customHeight="1" outlineLevel="1">
      <c r="B148" s="245" t="s">
        <v>371</v>
      </c>
      <c r="C148" s="246">
        <v>-0.09</v>
      </c>
      <c r="D148" s="247">
        <f t="shared" ref="D148:M148" si="100">$C$148</f>
        <v>-0.09</v>
      </c>
      <c r="E148" s="247">
        <f t="shared" si="100"/>
        <v>-0.09</v>
      </c>
      <c r="F148" s="247">
        <f t="shared" si="100"/>
        <v>-0.09</v>
      </c>
      <c r="G148" s="247">
        <f t="shared" si="100"/>
        <v>-0.09</v>
      </c>
      <c r="H148" s="247">
        <f t="shared" si="100"/>
        <v>-0.09</v>
      </c>
      <c r="I148" s="247">
        <f t="shared" si="100"/>
        <v>-0.09</v>
      </c>
      <c r="J148" s="247">
        <f t="shared" si="100"/>
        <v>-0.09</v>
      </c>
      <c r="K148" s="247">
        <f t="shared" si="100"/>
        <v>-0.09</v>
      </c>
      <c r="L148" s="247">
        <f t="shared" si="100"/>
        <v>-0.09</v>
      </c>
      <c r="M148" s="248">
        <f t="shared" si="100"/>
        <v>-0.09</v>
      </c>
      <c r="N148" s="104"/>
      <c r="P148" s="250"/>
      <c r="Q148" s="250"/>
      <c r="R148" s="250"/>
      <c r="S148" s="250"/>
      <c r="T148" s="250"/>
      <c r="U148" s="250"/>
      <c r="V148" s="250"/>
      <c r="W148" s="250"/>
      <c r="X148" s="250"/>
    </row>
    <row r="149" spans="2:24" s="236" customFormat="1" ht="6.95" hidden="1" customHeight="1" outlineLevel="1">
      <c r="B149" s="266"/>
      <c r="C149" s="253"/>
      <c r="D149" s="254"/>
      <c r="E149" s="254"/>
      <c r="F149" s="254"/>
      <c r="G149" s="254"/>
      <c r="H149" s="254"/>
      <c r="I149" s="254"/>
      <c r="J149" s="254"/>
      <c r="K149" s="254"/>
      <c r="L149" s="254"/>
      <c r="M149" s="255"/>
      <c r="N149" s="104"/>
    </row>
    <row r="150" spans="2:24" s="235" customFormat="1" ht="12.75" hidden="1" customHeight="1" outlineLevel="1">
      <c r="B150" s="267"/>
      <c r="C150" s="246"/>
      <c r="D150" s="268"/>
      <c r="E150" s="268"/>
      <c r="F150" s="268"/>
      <c r="G150" s="268"/>
      <c r="H150" s="268"/>
      <c r="I150" s="268"/>
      <c r="J150" s="268"/>
      <c r="K150" s="268"/>
      <c r="L150" s="268"/>
      <c r="M150" s="269"/>
      <c r="N150" s="104"/>
      <c r="O150" s="236"/>
      <c r="P150" s="237"/>
      <c r="Q150" s="237"/>
      <c r="R150" s="237"/>
      <c r="S150" s="237"/>
      <c r="T150" s="237"/>
      <c r="U150" s="237"/>
      <c r="V150" s="237"/>
      <c r="W150" s="237"/>
      <c r="X150" s="237"/>
    </row>
    <row r="151" spans="2:24" s="235" customFormat="1" ht="12.75" customHeight="1" collapsed="1">
      <c r="B151" s="96" t="s">
        <v>377</v>
      </c>
      <c r="C151" s="243"/>
      <c r="D151" s="270" t="e">
        <f>MAX(D128,D135)</f>
        <v>#DIV/0!</v>
      </c>
      <c r="E151" s="270" t="e">
        <f t="shared" ref="E151:M151" si="101">MAX(E128,E135)</f>
        <v>#DIV/0!</v>
      </c>
      <c r="F151" s="270" t="e">
        <f t="shared" si="101"/>
        <v>#DIV/0!</v>
      </c>
      <c r="G151" s="270" t="e">
        <f t="shared" si="101"/>
        <v>#DIV/0!</v>
      </c>
      <c r="H151" s="270" t="e">
        <f t="shared" si="101"/>
        <v>#DIV/0!</v>
      </c>
      <c r="I151" s="270" t="e">
        <f t="shared" si="101"/>
        <v>#DIV/0!</v>
      </c>
      <c r="J151" s="270" t="e">
        <f t="shared" si="101"/>
        <v>#DIV/0!</v>
      </c>
      <c r="K151" s="270" t="e">
        <f t="shared" si="101"/>
        <v>#DIV/0!</v>
      </c>
      <c r="L151" s="270" t="e">
        <f t="shared" si="101"/>
        <v>#DIV/0!</v>
      </c>
      <c r="M151" s="271" t="e">
        <f t="shared" si="101"/>
        <v>#DIV/0!</v>
      </c>
      <c r="N151" s="104"/>
      <c r="O151" s="236"/>
      <c r="P151" s="237"/>
      <c r="Q151" s="237"/>
      <c r="R151" s="237"/>
      <c r="S151" s="237"/>
      <c r="T151" s="237"/>
      <c r="U151" s="237"/>
      <c r="V151" s="237"/>
      <c r="W151" s="237"/>
      <c r="X151" s="237"/>
    </row>
    <row r="152" spans="2:24" s="249" customFormat="1" ht="12.75" customHeight="1">
      <c r="B152" s="272" t="s">
        <v>371</v>
      </c>
      <c r="C152" s="111"/>
      <c r="D152" s="273">
        <f t="shared" ref="D152:M152" si="102">IFERROR(D151/D125,0)</f>
        <v>0</v>
      </c>
      <c r="E152" s="273">
        <f t="shared" si="102"/>
        <v>0</v>
      </c>
      <c r="F152" s="273">
        <f t="shared" si="102"/>
        <v>0</v>
      </c>
      <c r="G152" s="273">
        <f t="shared" si="102"/>
        <v>0</v>
      </c>
      <c r="H152" s="273">
        <f t="shared" si="102"/>
        <v>0</v>
      </c>
      <c r="I152" s="273">
        <f t="shared" si="102"/>
        <v>0</v>
      </c>
      <c r="J152" s="273">
        <f t="shared" si="102"/>
        <v>0</v>
      </c>
      <c r="K152" s="273">
        <f t="shared" si="102"/>
        <v>0</v>
      </c>
      <c r="L152" s="273">
        <f t="shared" si="102"/>
        <v>0</v>
      </c>
      <c r="M152" s="274">
        <f t="shared" si="102"/>
        <v>0</v>
      </c>
      <c r="N152" s="104"/>
      <c r="P152" s="250"/>
      <c r="Q152" s="250"/>
      <c r="R152" s="250"/>
      <c r="S152" s="250"/>
      <c r="T152" s="250"/>
      <c r="U152" s="250"/>
      <c r="V152" s="250"/>
      <c r="W152" s="250"/>
      <c r="X152" s="250"/>
    </row>
    <row r="153" spans="2:24" s="104" customFormat="1">
      <c r="B153" s="222"/>
      <c r="D153" s="223"/>
      <c r="E153" s="223"/>
      <c r="F153" s="223"/>
      <c r="G153" s="223"/>
      <c r="H153" s="223"/>
      <c r="I153" s="223"/>
      <c r="J153" s="223"/>
      <c r="K153" s="223"/>
      <c r="L153" s="223"/>
      <c r="M153" s="224"/>
    </row>
    <row r="154" spans="2:24" s="104" customFormat="1" ht="13.5" thickBot="1">
      <c r="B154" s="365" t="s">
        <v>378</v>
      </c>
      <c r="C154" s="366"/>
      <c r="D154" s="367" t="e">
        <f t="shared" ref="D154:M154" si="103">SUM(D125,D151)</f>
        <v>#DIV/0!</v>
      </c>
      <c r="E154" s="367" t="e">
        <f t="shared" si="103"/>
        <v>#DIV/0!</v>
      </c>
      <c r="F154" s="367" t="e">
        <f t="shared" si="103"/>
        <v>#DIV/0!</v>
      </c>
      <c r="G154" s="367" t="e">
        <f t="shared" si="103"/>
        <v>#DIV/0!</v>
      </c>
      <c r="H154" s="367" t="e">
        <f t="shared" si="103"/>
        <v>#DIV/0!</v>
      </c>
      <c r="I154" s="367" t="e">
        <f t="shared" si="103"/>
        <v>#DIV/0!</v>
      </c>
      <c r="J154" s="367" t="e">
        <f t="shared" si="103"/>
        <v>#DIV/0!</v>
      </c>
      <c r="K154" s="367" t="e">
        <f t="shared" si="103"/>
        <v>#DIV/0!</v>
      </c>
      <c r="L154" s="367" t="e">
        <f t="shared" si="103"/>
        <v>#DIV/0!</v>
      </c>
      <c r="M154" s="368" t="e">
        <f t="shared" si="103"/>
        <v>#DIV/0!</v>
      </c>
      <c r="N154" s="243"/>
      <c r="O154" s="77"/>
      <c r="P154" s="77"/>
      <c r="Q154" s="77"/>
      <c r="R154" s="77"/>
    </row>
    <row r="155" spans="2:24" s="215" customFormat="1" ht="13.5" thickBot="1">
      <c r="B155" s="276" t="s">
        <v>379</v>
      </c>
      <c r="C155" s="277"/>
      <c r="D155" s="278">
        <f t="shared" ref="D155:M155" si="104">IFERROR(D154/D$105,0)</f>
        <v>0</v>
      </c>
      <c r="E155" s="278">
        <f t="shared" si="104"/>
        <v>0</v>
      </c>
      <c r="F155" s="278">
        <f t="shared" si="104"/>
        <v>0</v>
      </c>
      <c r="G155" s="278">
        <f t="shared" si="104"/>
        <v>0</v>
      </c>
      <c r="H155" s="278">
        <f t="shared" si="104"/>
        <v>0</v>
      </c>
      <c r="I155" s="278">
        <f t="shared" si="104"/>
        <v>0</v>
      </c>
      <c r="J155" s="278">
        <f t="shared" si="104"/>
        <v>0</v>
      </c>
      <c r="K155" s="278">
        <f t="shared" si="104"/>
        <v>0</v>
      </c>
      <c r="L155" s="278">
        <f t="shared" si="104"/>
        <v>0</v>
      </c>
      <c r="M155" s="279">
        <f t="shared" si="104"/>
        <v>0</v>
      </c>
      <c r="N155" s="243"/>
      <c r="O155" s="104"/>
      <c r="P155" s="104"/>
      <c r="Q155" s="104"/>
      <c r="R155" s="104"/>
    </row>
    <row r="156" spans="2:24" s="104" customFormat="1" ht="13.5" thickBot="1">
      <c r="B156" s="172"/>
      <c r="C156" s="280"/>
      <c r="D156" s="281"/>
      <c r="E156" s="281"/>
      <c r="F156" s="281"/>
      <c r="G156" s="281"/>
      <c r="H156" s="281"/>
      <c r="I156" s="281"/>
      <c r="J156" s="281"/>
      <c r="K156" s="281"/>
      <c r="L156" s="281"/>
      <c r="M156" s="281"/>
      <c r="N156" s="243"/>
      <c r="O156" s="243"/>
      <c r="P156" s="243"/>
      <c r="Q156" s="243"/>
      <c r="R156" s="243"/>
    </row>
    <row r="157" spans="2:24">
      <c r="B157" s="144" t="s">
        <v>380</v>
      </c>
      <c r="C157" s="347"/>
      <c r="D157" s="146" t="s">
        <v>317</v>
      </c>
      <c r="E157" s="146" t="s">
        <v>317</v>
      </c>
      <c r="F157" s="146" t="s">
        <v>317</v>
      </c>
      <c r="G157" s="146" t="s">
        <v>317</v>
      </c>
      <c r="H157" s="146" t="s">
        <v>317</v>
      </c>
      <c r="I157" s="146" t="s">
        <v>317</v>
      </c>
      <c r="J157" s="146" t="s">
        <v>317</v>
      </c>
      <c r="K157" s="146" t="s">
        <v>317</v>
      </c>
      <c r="L157" s="146" t="s">
        <v>317</v>
      </c>
      <c r="M157" s="147" t="s">
        <v>317</v>
      </c>
      <c r="N157" s="243"/>
      <c r="O157" s="243"/>
      <c r="P157" s="243"/>
      <c r="Q157" s="243"/>
      <c r="R157" s="243"/>
    </row>
    <row r="158" spans="2:24" ht="13.5" customHeight="1">
      <c r="B158" s="148" t="s">
        <v>318</v>
      </c>
      <c r="C158" s="348"/>
      <c r="D158" s="345" t="str">
        <f>D$7</f>
        <v>Ano 1</v>
      </c>
      <c r="E158" s="345" t="str">
        <f t="shared" ref="E158:M158" si="105">E$7</f>
        <v>Ano 2</v>
      </c>
      <c r="F158" s="345" t="str">
        <f t="shared" si="105"/>
        <v>Ano 3</v>
      </c>
      <c r="G158" s="345" t="str">
        <f t="shared" si="105"/>
        <v>Ano 4</v>
      </c>
      <c r="H158" s="345" t="str">
        <f t="shared" si="105"/>
        <v>Ano 5</v>
      </c>
      <c r="I158" s="345" t="str">
        <f t="shared" si="105"/>
        <v>Ano 6</v>
      </c>
      <c r="J158" s="345" t="str">
        <f t="shared" si="105"/>
        <v>Ano 7</v>
      </c>
      <c r="K158" s="345" t="str">
        <f t="shared" si="105"/>
        <v>Ano 8</v>
      </c>
      <c r="L158" s="345" t="str">
        <f t="shared" si="105"/>
        <v>Ano 9</v>
      </c>
      <c r="M158" s="346" t="str">
        <f t="shared" si="105"/>
        <v>Ano 10</v>
      </c>
      <c r="N158" s="243"/>
    </row>
    <row r="159" spans="2:24">
      <c r="B159" s="349" t="s">
        <v>381</v>
      </c>
      <c r="C159" s="350"/>
      <c r="D159" s="351" t="e">
        <f t="shared" ref="D159:M159" si="106">D154</f>
        <v>#DIV/0!</v>
      </c>
      <c r="E159" s="351" t="e">
        <f t="shared" si="106"/>
        <v>#DIV/0!</v>
      </c>
      <c r="F159" s="351" t="e">
        <f t="shared" si="106"/>
        <v>#DIV/0!</v>
      </c>
      <c r="G159" s="351" t="e">
        <f t="shared" si="106"/>
        <v>#DIV/0!</v>
      </c>
      <c r="H159" s="351" t="e">
        <f t="shared" si="106"/>
        <v>#DIV/0!</v>
      </c>
      <c r="I159" s="351" t="e">
        <f t="shared" si="106"/>
        <v>#DIV/0!</v>
      </c>
      <c r="J159" s="351" t="e">
        <f t="shared" si="106"/>
        <v>#DIV/0!</v>
      </c>
      <c r="K159" s="351" t="e">
        <f t="shared" si="106"/>
        <v>#DIV/0!</v>
      </c>
      <c r="L159" s="351" t="e">
        <f t="shared" si="106"/>
        <v>#DIV/0!</v>
      </c>
      <c r="M159" s="352" t="e">
        <f t="shared" si="106"/>
        <v>#DIV/0!</v>
      </c>
      <c r="N159" s="243"/>
    </row>
    <row r="160" spans="2:24">
      <c r="B160" s="229" t="s">
        <v>382</v>
      </c>
      <c r="C160" s="469"/>
      <c r="D160" s="132" t="e">
        <f t="shared" ref="D160:M160" si="107">-D116</f>
        <v>#DIV/0!</v>
      </c>
      <c r="E160" s="132" t="e">
        <f t="shared" si="107"/>
        <v>#DIV/0!</v>
      </c>
      <c r="F160" s="132" t="e">
        <f t="shared" si="107"/>
        <v>#DIV/0!</v>
      </c>
      <c r="G160" s="132" t="e">
        <f t="shared" si="107"/>
        <v>#DIV/0!</v>
      </c>
      <c r="H160" s="132" t="e">
        <f t="shared" si="107"/>
        <v>#DIV/0!</v>
      </c>
      <c r="I160" s="132" t="e">
        <f t="shared" si="107"/>
        <v>#DIV/0!</v>
      </c>
      <c r="J160" s="132" t="e">
        <f t="shared" si="107"/>
        <v>#DIV/0!</v>
      </c>
      <c r="K160" s="132" t="e">
        <f t="shared" si="107"/>
        <v>#DIV/0!</v>
      </c>
      <c r="L160" s="132" t="e">
        <f t="shared" si="107"/>
        <v>#DIV/0!</v>
      </c>
      <c r="M160" s="133" t="e">
        <f t="shared" si="107"/>
        <v>#DIV/0!</v>
      </c>
      <c r="N160" s="243"/>
    </row>
    <row r="161" spans="2:14">
      <c r="B161" s="229" t="s">
        <v>383</v>
      </c>
      <c r="C161" s="469"/>
      <c r="D161" s="132">
        <f>-D209</f>
        <v>0</v>
      </c>
      <c r="E161" s="132">
        <f>-E209</f>
        <v>0</v>
      </c>
      <c r="F161" s="132">
        <f t="shared" ref="F161:L161" si="108">-F209</f>
        <v>0</v>
      </c>
      <c r="G161" s="132">
        <f t="shared" si="108"/>
        <v>0</v>
      </c>
      <c r="H161" s="132">
        <f t="shared" si="108"/>
        <v>0</v>
      </c>
      <c r="I161" s="132">
        <f t="shared" si="108"/>
        <v>0</v>
      </c>
      <c r="J161" s="132">
        <f t="shared" si="108"/>
        <v>0</v>
      </c>
      <c r="K161" s="132">
        <f t="shared" si="108"/>
        <v>0</v>
      </c>
      <c r="L161" s="132">
        <f t="shared" si="108"/>
        <v>0</v>
      </c>
      <c r="M161" s="133">
        <f t="shared" ref="M161" si="109">-M209+M202</f>
        <v>0</v>
      </c>
      <c r="N161" s="243"/>
    </row>
    <row r="162" spans="2:14">
      <c r="B162" s="229" t="s">
        <v>384</v>
      </c>
      <c r="C162" s="469"/>
      <c r="D162" s="132">
        <f>+D202</f>
        <v>0</v>
      </c>
      <c r="E162" s="132">
        <f t="shared" ref="E162:L162" si="110">+E202</f>
        <v>0</v>
      </c>
      <c r="F162" s="132">
        <f t="shared" si="110"/>
        <v>0</v>
      </c>
      <c r="G162" s="132">
        <f t="shared" si="110"/>
        <v>0</v>
      </c>
      <c r="H162" s="132">
        <f t="shared" si="110"/>
        <v>0</v>
      </c>
      <c r="I162" s="132">
        <f t="shared" si="110"/>
        <v>0</v>
      </c>
      <c r="J162" s="132">
        <f t="shared" si="110"/>
        <v>0</v>
      </c>
      <c r="K162" s="132">
        <f t="shared" si="110"/>
        <v>0</v>
      </c>
      <c r="L162" s="132">
        <f t="shared" si="110"/>
        <v>0</v>
      </c>
      <c r="M162" s="133">
        <f>+M202+SUMPRODUCT(M211:M219,O211:O219)</f>
        <v>0</v>
      </c>
      <c r="N162" s="243"/>
    </row>
    <row r="163" spans="2:14" ht="13.5" thickBot="1">
      <c r="B163" s="282" t="s">
        <v>385</v>
      </c>
      <c r="C163" s="283"/>
      <c r="D163" s="208">
        <f>-D190</f>
        <v>0</v>
      </c>
      <c r="E163" s="208">
        <f t="shared" ref="E163:M163" si="111">-E190</f>
        <v>0</v>
      </c>
      <c r="F163" s="208">
        <f t="shared" si="111"/>
        <v>0</v>
      </c>
      <c r="G163" s="208">
        <f t="shared" si="111"/>
        <v>0</v>
      </c>
      <c r="H163" s="208">
        <f>-H190</f>
        <v>0</v>
      </c>
      <c r="I163" s="208">
        <f t="shared" si="111"/>
        <v>0</v>
      </c>
      <c r="J163" s="208">
        <f t="shared" si="111"/>
        <v>0</v>
      </c>
      <c r="K163" s="208">
        <f t="shared" si="111"/>
        <v>0</v>
      </c>
      <c r="L163" s="208">
        <f t="shared" si="111"/>
        <v>0</v>
      </c>
      <c r="M163" s="209">
        <f t="shared" si="111"/>
        <v>0</v>
      </c>
      <c r="N163" s="243"/>
    </row>
    <row r="164" spans="2:14" ht="13.5" thickBot="1">
      <c r="B164" s="353" t="s">
        <v>386</v>
      </c>
      <c r="C164" s="284">
        <f>-C209-C239</f>
        <v>0</v>
      </c>
      <c r="D164" s="354" t="e">
        <f>SUM(D159:D163)</f>
        <v>#DIV/0!</v>
      </c>
      <c r="E164" s="354" t="e">
        <f>SUM(E159:E163)</f>
        <v>#DIV/0!</v>
      </c>
      <c r="F164" s="354" t="e">
        <f t="shared" ref="F164:K164" si="112">SUM(F159:F163)</f>
        <v>#DIV/0!</v>
      </c>
      <c r="G164" s="354" t="e">
        <f t="shared" si="112"/>
        <v>#DIV/0!</v>
      </c>
      <c r="H164" s="354" t="e">
        <f>SUM(H159:H163)</f>
        <v>#DIV/0!</v>
      </c>
      <c r="I164" s="354" t="e">
        <f t="shared" si="112"/>
        <v>#DIV/0!</v>
      </c>
      <c r="J164" s="354" t="e">
        <f t="shared" si="112"/>
        <v>#DIV/0!</v>
      </c>
      <c r="K164" s="354" t="e">
        <f t="shared" si="112"/>
        <v>#DIV/0!</v>
      </c>
      <c r="L164" s="354" t="e">
        <f>SUM(L159:L163)</f>
        <v>#DIV/0!</v>
      </c>
      <c r="M164" s="355" t="e">
        <f>SUM(M159:M163)</f>
        <v>#DIV/0!</v>
      </c>
      <c r="N164" s="93"/>
    </row>
    <row r="165" spans="2:14">
      <c r="B165" s="285"/>
      <c r="C165" s="286"/>
      <c r="D165" s="287"/>
      <c r="E165" s="287"/>
      <c r="F165" s="287"/>
      <c r="G165" s="287"/>
      <c r="H165" s="287"/>
      <c r="I165" s="287"/>
      <c r="J165" s="287"/>
      <c r="K165" s="287"/>
      <c r="L165" s="287"/>
      <c r="M165" s="287"/>
      <c r="N165" s="93"/>
    </row>
    <row r="166" spans="2:14" s="243" customFormat="1" ht="13.5" thickBot="1">
      <c r="B166" s="356" t="s">
        <v>299</v>
      </c>
      <c r="C166" s="357" t="e">
        <f>IRR(C164:M164)</f>
        <v>#VALUE!</v>
      </c>
    </row>
    <row r="167" spans="2:14" s="104" customFormat="1" ht="14.25" thickTop="1" thickBot="1"/>
    <row r="168" spans="2:14" s="243" customFormat="1">
      <c r="B168" s="144" t="s">
        <v>387</v>
      </c>
      <c r="C168" s="371"/>
      <c r="D168" s="146" t="s">
        <v>317</v>
      </c>
      <c r="E168" s="146" t="s">
        <v>317</v>
      </c>
      <c r="F168" s="146" t="s">
        <v>317</v>
      </c>
      <c r="G168" s="146" t="s">
        <v>317</v>
      </c>
      <c r="H168" s="146" t="s">
        <v>317</v>
      </c>
      <c r="I168" s="146" t="s">
        <v>317</v>
      </c>
      <c r="J168" s="146" t="s">
        <v>317</v>
      </c>
      <c r="K168" s="146" t="s">
        <v>317</v>
      </c>
      <c r="L168" s="146" t="s">
        <v>317</v>
      </c>
      <c r="M168" s="147" t="s">
        <v>317</v>
      </c>
    </row>
    <row r="169" spans="2:14" s="243" customFormat="1" ht="13.5" thickBot="1">
      <c r="B169" s="372" t="s">
        <v>388</v>
      </c>
      <c r="C169" s="373"/>
      <c r="D169" s="369" t="str">
        <f t="shared" ref="D169:M169" si="113">D$7</f>
        <v>Ano 1</v>
      </c>
      <c r="E169" s="369" t="str">
        <f t="shared" si="113"/>
        <v>Ano 2</v>
      </c>
      <c r="F169" s="369" t="str">
        <f t="shared" si="113"/>
        <v>Ano 3</v>
      </c>
      <c r="G169" s="369" t="str">
        <f t="shared" si="113"/>
        <v>Ano 4</v>
      </c>
      <c r="H169" s="369" t="str">
        <f t="shared" si="113"/>
        <v>Ano 5</v>
      </c>
      <c r="I169" s="369" t="str">
        <f t="shared" si="113"/>
        <v>Ano 6</v>
      </c>
      <c r="J169" s="369" t="str">
        <f t="shared" si="113"/>
        <v>Ano 7</v>
      </c>
      <c r="K169" s="369" t="str">
        <f t="shared" si="113"/>
        <v>Ano 8</v>
      </c>
      <c r="L169" s="369" t="str">
        <f t="shared" si="113"/>
        <v>Ano 9</v>
      </c>
      <c r="M169" s="370" t="str">
        <f t="shared" si="113"/>
        <v>Ano 10</v>
      </c>
    </row>
    <row r="170" spans="2:14" s="243" customFormat="1">
      <c r="B170" s="288"/>
      <c r="C170" s="456"/>
      <c r="D170" s="289"/>
      <c r="E170" s="289"/>
      <c r="F170" s="289"/>
      <c r="G170" s="289"/>
      <c r="H170" s="289"/>
      <c r="I170" s="289"/>
      <c r="J170" s="289"/>
      <c r="K170" s="289"/>
      <c r="L170" s="289"/>
      <c r="M170" s="290"/>
    </row>
    <row r="171" spans="2:14" s="243" customFormat="1">
      <c r="B171" s="291" t="s">
        <v>389</v>
      </c>
      <c r="C171" s="457"/>
      <c r="D171" s="457">
        <v>360</v>
      </c>
      <c r="E171" s="457">
        <v>360</v>
      </c>
      <c r="F171" s="457">
        <v>360</v>
      </c>
      <c r="G171" s="457">
        <v>360</v>
      </c>
      <c r="H171" s="457">
        <v>360</v>
      </c>
      <c r="I171" s="457">
        <v>360</v>
      </c>
      <c r="J171" s="457">
        <v>360</v>
      </c>
      <c r="K171" s="457">
        <v>360</v>
      </c>
      <c r="L171" s="457">
        <v>360</v>
      </c>
      <c r="M171" s="292">
        <v>360</v>
      </c>
    </row>
    <row r="172" spans="2:14" s="243" customFormat="1">
      <c r="B172" s="291"/>
      <c r="C172" s="456"/>
      <c r="D172" s="289"/>
      <c r="E172" s="289"/>
      <c r="F172" s="289"/>
      <c r="G172" s="289"/>
      <c r="H172" s="289"/>
      <c r="I172" s="289"/>
      <c r="J172" s="289"/>
      <c r="K172" s="289"/>
      <c r="L172" s="289"/>
      <c r="M172" s="290"/>
    </row>
    <row r="173" spans="2:14" s="243" customFormat="1">
      <c r="B173" s="374" t="s">
        <v>322</v>
      </c>
      <c r="C173" s="375"/>
      <c r="D173" s="375">
        <f t="shared" ref="D173:M173" si="114">D46</f>
        <v>0</v>
      </c>
      <c r="E173" s="375">
        <f t="shared" si="114"/>
        <v>0</v>
      </c>
      <c r="F173" s="375">
        <f t="shared" si="114"/>
        <v>0</v>
      </c>
      <c r="G173" s="375">
        <f t="shared" si="114"/>
        <v>0</v>
      </c>
      <c r="H173" s="375">
        <f t="shared" si="114"/>
        <v>0</v>
      </c>
      <c r="I173" s="375">
        <f t="shared" si="114"/>
        <v>0</v>
      </c>
      <c r="J173" s="375">
        <f t="shared" si="114"/>
        <v>0</v>
      </c>
      <c r="K173" s="375">
        <f t="shared" si="114"/>
        <v>0</v>
      </c>
      <c r="L173" s="375">
        <f t="shared" si="114"/>
        <v>0</v>
      </c>
      <c r="M173" s="376">
        <f t="shared" si="114"/>
        <v>0</v>
      </c>
    </row>
    <row r="174" spans="2:14" s="243" customFormat="1">
      <c r="B174" s="377" t="s">
        <v>390</v>
      </c>
      <c r="C174" s="458"/>
      <c r="D174" s="458">
        <f>D173*$D$4</f>
        <v>0</v>
      </c>
      <c r="E174" s="458">
        <f t="shared" ref="E174:M174" si="115">E173*$D$4</f>
        <v>0</v>
      </c>
      <c r="F174" s="458">
        <f t="shared" si="115"/>
        <v>0</v>
      </c>
      <c r="G174" s="458">
        <f t="shared" si="115"/>
        <v>0</v>
      </c>
      <c r="H174" s="458">
        <f t="shared" si="115"/>
        <v>0</v>
      </c>
      <c r="I174" s="458">
        <f t="shared" si="115"/>
        <v>0</v>
      </c>
      <c r="J174" s="458">
        <f t="shared" si="115"/>
        <v>0</v>
      </c>
      <c r="K174" s="458">
        <f t="shared" si="115"/>
        <v>0</v>
      </c>
      <c r="L174" s="458">
        <f t="shared" si="115"/>
        <v>0</v>
      </c>
      <c r="M174" s="378">
        <f t="shared" si="115"/>
        <v>0</v>
      </c>
    </row>
    <row r="175" spans="2:14" s="243" customFormat="1">
      <c r="B175" s="377" t="s">
        <v>391</v>
      </c>
      <c r="C175" s="458"/>
      <c r="D175" s="458">
        <f t="shared" ref="D175:M175" si="116">-D108</f>
        <v>0</v>
      </c>
      <c r="E175" s="458">
        <f t="shared" si="116"/>
        <v>0</v>
      </c>
      <c r="F175" s="458">
        <f t="shared" si="116"/>
        <v>0</v>
      </c>
      <c r="G175" s="458">
        <f t="shared" si="116"/>
        <v>0</v>
      </c>
      <c r="H175" s="458">
        <f t="shared" si="116"/>
        <v>0</v>
      </c>
      <c r="I175" s="458">
        <f t="shared" si="116"/>
        <v>0</v>
      </c>
      <c r="J175" s="458">
        <f t="shared" si="116"/>
        <v>0</v>
      </c>
      <c r="K175" s="458">
        <f t="shared" si="116"/>
        <v>0</v>
      </c>
      <c r="L175" s="458">
        <f t="shared" si="116"/>
        <v>0</v>
      </c>
      <c r="M175" s="378">
        <f t="shared" si="116"/>
        <v>0</v>
      </c>
    </row>
    <row r="176" spans="2:14" s="243" customFormat="1">
      <c r="B176" s="379" t="s">
        <v>392</v>
      </c>
      <c r="C176" s="380"/>
      <c r="D176" s="380">
        <f>D83</f>
        <v>0</v>
      </c>
      <c r="E176" s="380">
        <f t="shared" ref="E176:M176" si="117">E83</f>
        <v>0</v>
      </c>
      <c r="F176" s="380">
        <f t="shared" si="117"/>
        <v>0</v>
      </c>
      <c r="G176" s="380">
        <f t="shared" si="117"/>
        <v>0</v>
      </c>
      <c r="H176" s="380">
        <f t="shared" si="117"/>
        <v>0</v>
      </c>
      <c r="I176" s="380">
        <f t="shared" si="117"/>
        <v>0</v>
      </c>
      <c r="J176" s="380">
        <f t="shared" si="117"/>
        <v>0</v>
      </c>
      <c r="K176" s="380">
        <f t="shared" si="117"/>
        <v>0</v>
      </c>
      <c r="L176" s="380">
        <f t="shared" si="117"/>
        <v>0</v>
      </c>
      <c r="M176" s="381">
        <f t="shared" si="117"/>
        <v>0</v>
      </c>
    </row>
    <row r="177" spans="1:18" s="243" customFormat="1">
      <c r="B177" s="293"/>
      <c r="C177" s="459"/>
      <c r="D177" s="459"/>
      <c r="E177" s="459"/>
      <c r="F177" s="459"/>
      <c r="G177" s="459"/>
      <c r="H177" s="459"/>
      <c r="I177" s="459"/>
      <c r="J177" s="459"/>
      <c r="K177" s="459"/>
      <c r="L177" s="459"/>
      <c r="M177" s="294"/>
    </row>
    <row r="178" spans="1:18" s="243" customFormat="1">
      <c r="B178" s="96" t="s">
        <v>390</v>
      </c>
      <c r="C178" s="295"/>
      <c r="D178" s="296">
        <f t="shared" ref="D178:M178" si="118">(D179/D$171)*D$174</f>
        <v>0</v>
      </c>
      <c r="E178" s="296">
        <f t="shared" si="118"/>
        <v>0</v>
      </c>
      <c r="F178" s="296">
        <f t="shared" si="118"/>
        <v>0</v>
      </c>
      <c r="G178" s="296">
        <f t="shared" si="118"/>
        <v>0</v>
      </c>
      <c r="H178" s="296">
        <f t="shared" si="118"/>
        <v>0</v>
      </c>
      <c r="I178" s="296">
        <f t="shared" si="118"/>
        <v>0</v>
      </c>
      <c r="J178" s="296">
        <f t="shared" si="118"/>
        <v>0</v>
      </c>
      <c r="K178" s="296">
        <f t="shared" si="118"/>
        <v>0</v>
      </c>
      <c r="L178" s="296">
        <f t="shared" si="118"/>
        <v>0</v>
      </c>
      <c r="M178" s="297">
        <f t="shared" si="118"/>
        <v>0</v>
      </c>
    </row>
    <row r="179" spans="1:18" s="215" customFormat="1">
      <c r="B179" s="390" t="s">
        <v>393</v>
      </c>
      <c r="C179" s="298"/>
      <c r="D179" s="299">
        <v>15</v>
      </c>
      <c r="E179" s="391">
        <f t="shared" ref="E179:M179" si="119">D179</f>
        <v>15</v>
      </c>
      <c r="F179" s="391">
        <f>E179</f>
        <v>15</v>
      </c>
      <c r="G179" s="391">
        <f t="shared" si="119"/>
        <v>15</v>
      </c>
      <c r="H179" s="391">
        <f t="shared" si="119"/>
        <v>15</v>
      </c>
      <c r="I179" s="391">
        <f t="shared" si="119"/>
        <v>15</v>
      </c>
      <c r="J179" s="391">
        <f t="shared" si="119"/>
        <v>15</v>
      </c>
      <c r="K179" s="391">
        <f t="shared" si="119"/>
        <v>15</v>
      </c>
      <c r="L179" s="391">
        <f t="shared" si="119"/>
        <v>15</v>
      </c>
      <c r="M179" s="392">
        <f t="shared" si="119"/>
        <v>15</v>
      </c>
    </row>
    <row r="180" spans="1:18" s="243" customFormat="1">
      <c r="A180" s="243" t="s">
        <v>394</v>
      </c>
      <c r="B180" s="300"/>
      <c r="C180" s="295"/>
      <c r="D180" s="460"/>
      <c r="E180" s="460"/>
      <c r="F180" s="460"/>
      <c r="G180" s="460"/>
      <c r="H180" s="460"/>
      <c r="I180" s="460"/>
      <c r="J180" s="460"/>
      <c r="K180" s="460"/>
      <c r="L180" s="460"/>
      <c r="M180" s="301"/>
    </row>
    <row r="181" spans="1:18" s="243" customFormat="1">
      <c r="B181" s="382" t="s">
        <v>395</v>
      </c>
      <c r="C181" s="383"/>
      <c r="D181" s="383">
        <f>D184+D186</f>
        <v>0</v>
      </c>
      <c r="E181" s="383">
        <f t="shared" ref="E181:M181" si="120">E184+E186</f>
        <v>0</v>
      </c>
      <c r="F181" s="383">
        <f t="shared" si="120"/>
        <v>0</v>
      </c>
      <c r="G181" s="383">
        <f t="shared" si="120"/>
        <v>0</v>
      </c>
      <c r="H181" s="383">
        <f t="shared" si="120"/>
        <v>0</v>
      </c>
      <c r="I181" s="383">
        <f t="shared" si="120"/>
        <v>0</v>
      </c>
      <c r="J181" s="383">
        <f t="shared" si="120"/>
        <v>0</v>
      </c>
      <c r="K181" s="383">
        <f t="shared" si="120"/>
        <v>0</v>
      </c>
      <c r="L181" s="383">
        <f t="shared" si="120"/>
        <v>0</v>
      </c>
      <c r="M181" s="384">
        <f t="shared" si="120"/>
        <v>0</v>
      </c>
      <c r="N181" s="302"/>
    </row>
    <row r="182" spans="1:18" s="243" customFormat="1">
      <c r="B182" s="388" t="s">
        <v>396</v>
      </c>
      <c r="C182" s="461"/>
      <c r="D182" s="461" t="e">
        <f t="shared" ref="D182:M182" si="121">D181/D173</f>
        <v>#DIV/0!</v>
      </c>
      <c r="E182" s="461" t="e">
        <f t="shared" si="121"/>
        <v>#DIV/0!</v>
      </c>
      <c r="F182" s="461" t="e">
        <f t="shared" si="121"/>
        <v>#DIV/0!</v>
      </c>
      <c r="G182" s="461" t="e">
        <f t="shared" si="121"/>
        <v>#DIV/0!</v>
      </c>
      <c r="H182" s="461" t="e">
        <f t="shared" si="121"/>
        <v>#DIV/0!</v>
      </c>
      <c r="I182" s="461" t="e">
        <f t="shared" si="121"/>
        <v>#DIV/0!</v>
      </c>
      <c r="J182" s="461" t="e">
        <f t="shared" si="121"/>
        <v>#DIV/0!</v>
      </c>
      <c r="K182" s="461" t="e">
        <f t="shared" si="121"/>
        <v>#DIV/0!</v>
      </c>
      <c r="L182" s="461" t="e">
        <f t="shared" si="121"/>
        <v>#DIV/0!</v>
      </c>
      <c r="M182" s="389" t="e">
        <f t="shared" si="121"/>
        <v>#DIV/0!</v>
      </c>
    </row>
    <row r="183" spans="1:18" s="243" customFormat="1">
      <c r="B183" s="300"/>
      <c r="C183" s="462"/>
      <c r="D183" s="460"/>
      <c r="E183" s="460"/>
      <c r="F183" s="460"/>
      <c r="G183" s="460"/>
      <c r="H183" s="460"/>
      <c r="I183" s="460"/>
      <c r="J183" s="460"/>
      <c r="K183" s="460"/>
      <c r="L183" s="460"/>
      <c r="M183" s="301"/>
    </row>
    <row r="184" spans="1:18" s="243" customFormat="1">
      <c r="B184" s="96" t="s">
        <v>397</v>
      </c>
      <c r="C184" s="295"/>
      <c r="D184" s="296">
        <f t="shared" ref="D184:M184" si="122">(D185/D$171)*D$175</f>
        <v>0</v>
      </c>
      <c r="E184" s="296">
        <f t="shared" si="122"/>
        <v>0</v>
      </c>
      <c r="F184" s="296">
        <f t="shared" si="122"/>
        <v>0</v>
      </c>
      <c r="G184" s="296">
        <f t="shared" si="122"/>
        <v>0</v>
      </c>
      <c r="H184" s="296">
        <f t="shared" si="122"/>
        <v>0</v>
      </c>
      <c r="I184" s="296">
        <f t="shared" si="122"/>
        <v>0</v>
      </c>
      <c r="J184" s="296">
        <f t="shared" si="122"/>
        <v>0</v>
      </c>
      <c r="K184" s="296">
        <f t="shared" si="122"/>
        <v>0</v>
      </c>
      <c r="L184" s="296">
        <f t="shared" si="122"/>
        <v>0</v>
      </c>
      <c r="M184" s="297">
        <f t="shared" si="122"/>
        <v>0</v>
      </c>
    </row>
    <row r="185" spans="1:18" s="215" customFormat="1">
      <c r="B185" s="390" t="s">
        <v>393</v>
      </c>
      <c r="C185" s="298"/>
      <c r="D185" s="299">
        <v>7</v>
      </c>
      <c r="E185" s="391">
        <f t="shared" ref="E185:M185" si="123">D185</f>
        <v>7</v>
      </c>
      <c r="F185" s="391">
        <f>E185</f>
        <v>7</v>
      </c>
      <c r="G185" s="391">
        <f t="shared" si="123"/>
        <v>7</v>
      </c>
      <c r="H185" s="391">
        <f t="shared" si="123"/>
        <v>7</v>
      </c>
      <c r="I185" s="391">
        <f t="shared" si="123"/>
        <v>7</v>
      </c>
      <c r="J185" s="391">
        <f t="shared" si="123"/>
        <v>7</v>
      </c>
      <c r="K185" s="391">
        <f t="shared" si="123"/>
        <v>7</v>
      </c>
      <c r="L185" s="391">
        <f t="shared" si="123"/>
        <v>7</v>
      </c>
      <c r="M185" s="392">
        <f t="shared" si="123"/>
        <v>7</v>
      </c>
      <c r="O185" s="243"/>
      <c r="P185" s="243"/>
      <c r="Q185" s="243"/>
      <c r="R185" s="243"/>
    </row>
    <row r="186" spans="1:18" s="243" customFormat="1">
      <c r="B186" s="96" t="s">
        <v>398</v>
      </c>
      <c r="C186" s="295"/>
      <c r="D186" s="296">
        <f t="shared" ref="D186:M186" si="124">(D187/D$171)*D$176</f>
        <v>0</v>
      </c>
      <c r="E186" s="296">
        <f t="shared" si="124"/>
        <v>0</v>
      </c>
      <c r="F186" s="296">
        <f t="shared" si="124"/>
        <v>0</v>
      </c>
      <c r="G186" s="296">
        <f t="shared" si="124"/>
        <v>0</v>
      </c>
      <c r="H186" s="296">
        <f t="shared" si="124"/>
        <v>0</v>
      </c>
      <c r="I186" s="296">
        <f t="shared" si="124"/>
        <v>0</v>
      </c>
      <c r="J186" s="296">
        <f t="shared" si="124"/>
        <v>0</v>
      </c>
      <c r="K186" s="296">
        <f t="shared" si="124"/>
        <v>0</v>
      </c>
      <c r="L186" s="296">
        <f t="shared" si="124"/>
        <v>0</v>
      </c>
      <c r="M186" s="297">
        <f t="shared" si="124"/>
        <v>0</v>
      </c>
    </row>
    <row r="187" spans="1:18" s="215" customFormat="1">
      <c r="B187" s="390" t="s">
        <v>399</v>
      </c>
      <c r="C187" s="298"/>
      <c r="D187" s="299">
        <v>30</v>
      </c>
      <c r="E187" s="391">
        <f t="shared" ref="E187:M187" si="125">D187</f>
        <v>30</v>
      </c>
      <c r="F187" s="391">
        <f>E187</f>
        <v>30</v>
      </c>
      <c r="G187" s="391">
        <f t="shared" si="125"/>
        <v>30</v>
      </c>
      <c r="H187" s="391">
        <f t="shared" si="125"/>
        <v>30</v>
      </c>
      <c r="I187" s="391">
        <f t="shared" si="125"/>
        <v>30</v>
      </c>
      <c r="J187" s="391">
        <f t="shared" si="125"/>
        <v>30</v>
      </c>
      <c r="K187" s="391">
        <f t="shared" si="125"/>
        <v>30</v>
      </c>
      <c r="L187" s="391">
        <f t="shared" si="125"/>
        <v>30</v>
      </c>
      <c r="M187" s="392">
        <f t="shared" si="125"/>
        <v>30</v>
      </c>
      <c r="O187" s="243"/>
      <c r="P187" s="243"/>
      <c r="Q187" s="243"/>
      <c r="R187" s="243"/>
    </row>
    <row r="188" spans="1:18" s="243" customFormat="1">
      <c r="B188" s="300"/>
      <c r="C188" s="463"/>
      <c r="D188" s="460"/>
      <c r="E188" s="460"/>
      <c r="F188" s="460"/>
      <c r="G188" s="460"/>
      <c r="H188" s="460"/>
      <c r="I188" s="460"/>
      <c r="J188" s="460"/>
      <c r="K188" s="460"/>
      <c r="L188" s="460"/>
      <c r="M188" s="301"/>
    </row>
    <row r="189" spans="1:18" s="243" customFormat="1">
      <c r="B189" s="382" t="s">
        <v>400</v>
      </c>
      <c r="C189" s="383"/>
      <c r="D189" s="383">
        <f t="shared" ref="D189:M189" si="126">D181</f>
        <v>0</v>
      </c>
      <c r="E189" s="383">
        <f t="shared" si="126"/>
        <v>0</v>
      </c>
      <c r="F189" s="383">
        <f t="shared" si="126"/>
        <v>0</v>
      </c>
      <c r="G189" s="383">
        <f t="shared" si="126"/>
        <v>0</v>
      </c>
      <c r="H189" s="383">
        <f t="shared" si="126"/>
        <v>0</v>
      </c>
      <c r="I189" s="383">
        <f t="shared" si="126"/>
        <v>0</v>
      </c>
      <c r="J189" s="383">
        <f t="shared" si="126"/>
        <v>0</v>
      </c>
      <c r="K189" s="383">
        <f t="shared" si="126"/>
        <v>0</v>
      </c>
      <c r="L189" s="383">
        <f t="shared" si="126"/>
        <v>0</v>
      </c>
      <c r="M189" s="384">
        <f t="shared" si="126"/>
        <v>0</v>
      </c>
    </row>
    <row r="190" spans="1:18" s="243" customFormat="1" ht="13.5" thickBot="1">
      <c r="B190" s="385" t="s">
        <v>401</v>
      </c>
      <c r="C190" s="386"/>
      <c r="D190" s="386"/>
      <c r="E190" s="386">
        <f>(E189-D189)</f>
        <v>0</v>
      </c>
      <c r="F190" s="386">
        <f>(F189-E189)</f>
        <v>0</v>
      </c>
      <c r="G190" s="386">
        <f t="shared" ref="G190:M190" si="127">(G189-F189)</f>
        <v>0</v>
      </c>
      <c r="H190" s="386">
        <f t="shared" si="127"/>
        <v>0</v>
      </c>
      <c r="I190" s="386">
        <f t="shared" si="127"/>
        <v>0</v>
      </c>
      <c r="J190" s="386">
        <f t="shared" si="127"/>
        <v>0</v>
      </c>
      <c r="K190" s="386">
        <f t="shared" si="127"/>
        <v>0</v>
      </c>
      <c r="L190" s="386">
        <f t="shared" si="127"/>
        <v>0</v>
      </c>
      <c r="M190" s="387">
        <f t="shared" si="127"/>
        <v>0</v>
      </c>
    </row>
    <row r="191" spans="1:18" s="243" customFormat="1" ht="13.5" thickBot="1"/>
    <row r="192" spans="1:18" s="243" customFormat="1">
      <c r="B192" s="144" t="s">
        <v>402</v>
      </c>
      <c r="C192" s="371"/>
      <c r="D192" s="146" t="s">
        <v>317</v>
      </c>
      <c r="E192" s="146" t="s">
        <v>317</v>
      </c>
      <c r="F192" s="146" t="s">
        <v>317</v>
      </c>
      <c r="G192" s="146" t="s">
        <v>317</v>
      </c>
      <c r="H192" s="146" t="s">
        <v>317</v>
      </c>
      <c r="I192" s="146" t="s">
        <v>317</v>
      </c>
      <c r="J192" s="146" t="s">
        <v>317</v>
      </c>
      <c r="K192" s="146" t="s">
        <v>317</v>
      </c>
      <c r="L192" s="146" t="s">
        <v>317</v>
      </c>
      <c r="M192" s="147" t="s">
        <v>317</v>
      </c>
    </row>
    <row r="193" spans="2:18" s="243" customFormat="1">
      <c r="B193" s="397" t="s">
        <v>403</v>
      </c>
      <c r="C193" s="398"/>
      <c r="D193" s="345" t="str">
        <f>D$7</f>
        <v>Ano 1</v>
      </c>
      <c r="E193" s="345" t="str">
        <f t="shared" ref="E193:M193" si="128">E$7</f>
        <v>Ano 2</v>
      </c>
      <c r="F193" s="345" t="str">
        <f t="shared" si="128"/>
        <v>Ano 3</v>
      </c>
      <c r="G193" s="345" t="str">
        <f t="shared" si="128"/>
        <v>Ano 4</v>
      </c>
      <c r="H193" s="345" t="str">
        <f t="shared" si="128"/>
        <v>Ano 5</v>
      </c>
      <c r="I193" s="345" t="str">
        <f t="shared" si="128"/>
        <v>Ano 6</v>
      </c>
      <c r="J193" s="345" t="str">
        <f t="shared" si="128"/>
        <v>Ano 7</v>
      </c>
      <c r="K193" s="345" t="str">
        <f t="shared" si="128"/>
        <v>Ano 8</v>
      </c>
      <c r="L193" s="345" t="str">
        <f t="shared" si="128"/>
        <v>Ano 9</v>
      </c>
      <c r="M193" s="346" t="str">
        <f t="shared" si="128"/>
        <v>Ano 10</v>
      </c>
    </row>
    <row r="194" spans="2:18">
      <c r="B194" s="399"/>
      <c r="C194" s="218"/>
      <c r="D194" s="400"/>
      <c r="E194" s="400"/>
      <c r="F194" s="400"/>
      <c r="G194" s="400"/>
      <c r="H194" s="400"/>
      <c r="I194" s="400"/>
      <c r="J194" s="400"/>
      <c r="K194" s="400"/>
      <c r="L194" s="400"/>
      <c r="M194" s="401"/>
      <c r="O194" s="104"/>
      <c r="P194" s="104"/>
      <c r="Q194" s="104"/>
      <c r="R194" s="104"/>
    </row>
    <row r="195" spans="2:18">
      <c r="B195" s="175" t="s">
        <v>404</v>
      </c>
      <c r="C195" s="332"/>
      <c r="D195" s="177">
        <f t="shared" ref="D195:M195" si="129">D19*D211</f>
        <v>0</v>
      </c>
      <c r="E195" s="177">
        <f t="shared" si="129"/>
        <v>0</v>
      </c>
      <c r="F195" s="177">
        <f t="shared" si="129"/>
        <v>0</v>
      </c>
      <c r="G195" s="177">
        <f t="shared" si="129"/>
        <v>0</v>
      </c>
      <c r="H195" s="177">
        <f t="shared" si="129"/>
        <v>0</v>
      </c>
      <c r="I195" s="177">
        <f t="shared" si="129"/>
        <v>0</v>
      </c>
      <c r="J195" s="177">
        <f t="shared" si="129"/>
        <v>0</v>
      </c>
      <c r="K195" s="177">
        <f t="shared" si="129"/>
        <v>0</v>
      </c>
      <c r="L195" s="177">
        <f t="shared" si="129"/>
        <v>0</v>
      </c>
      <c r="M195" s="178">
        <f t="shared" si="129"/>
        <v>0</v>
      </c>
      <c r="O195" s="104"/>
      <c r="P195" s="104"/>
      <c r="Q195" s="104"/>
      <c r="R195" s="104"/>
    </row>
    <row r="196" spans="2:18" s="159" customFormat="1">
      <c r="B196" s="335" t="s">
        <v>320</v>
      </c>
      <c r="C196" s="155"/>
      <c r="D196" s="156" t="e">
        <f t="shared" ref="D196:M196" si="130">D195/D$46</f>
        <v>#DIV/0!</v>
      </c>
      <c r="E196" s="156" t="e">
        <f t="shared" si="130"/>
        <v>#DIV/0!</v>
      </c>
      <c r="F196" s="156" t="e">
        <f t="shared" si="130"/>
        <v>#DIV/0!</v>
      </c>
      <c r="G196" s="156" t="e">
        <f t="shared" si="130"/>
        <v>#DIV/0!</v>
      </c>
      <c r="H196" s="156" t="e">
        <f t="shared" si="130"/>
        <v>#DIV/0!</v>
      </c>
      <c r="I196" s="156" t="e">
        <f t="shared" si="130"/>
        <v>#DIV/0!</v>
      </c>
      <c r="J196" s="156" t="e">
        <f t="shared" si="130"/>
        <v>#DIV/0!</v>
      </c>
      <c r="K196" s="156" t="e">
        <f t="shared" si="130"/>
        <v>#DIV/0!</v>
      </c>
      <c r="L196" s="156" t="e">
        <f t="shared" si="130"/>
        <v>#DIV/0!</v>
      </c>
      <c r="M196" s="157" t="e">
        <f t="shared" si="130"/>
        <v>#DIV/0!</v>
      </c>
      <c r="O196" s="155"/>
      <c r="P196" s="155"/>
      <c r="Q196" s="155"/>
      <c r="R196" s="155"/>
    </row>
    <row r="197" spans="2:18" ht="13.5" thickBot="1">
      <c r="B197" s="206"/>
      <c r="C197" s="207"/>
      <c r="D197" s="208"/>
      <c r="E197" s="208"/>
      <c r="F197" s="208"/>
      <c r="G197" s="208"/>
      <c r="H197" s="208"/>
      <c r="I197" s="208"/>
      <c r="J197" s="208"/>
      <c r="K197" s="208"/>
      <c r="L197" s="208"/>
      <c r="M197" s="209"/>
      <c r="O197" s="104"/>
      <c r="P197" s="104"/>
      <c r="Q197" s="104"/>
      <c r="R197" s="104"/>
    </row>
    <row r="198" spans="2:18" s="243" customFormat="1" ht="13.5" thickBot="1">
      <c r="N198" s="77"/>
    </row>
    <row r="199" spans="2:18" s="243" customFormat="1">
      <c r="B199" s="144" t="s">
        <v>405</v>
      </c>
      <c r="C199" s="393" t="s">
        <v>406</v>
      </c>
      <c r="D199" s="146" t="s">
        <v>317</v>
      </c>
      <c r="E199" s="146" t="s">
        <v>317</v>
      </c>
      <c r="F199" s="146" t="s">
        <v>317</v>
      </c>
      <c r="G199" s="146" t="s">
        <v>317</v>
      </c>
      <c r="H199" s="146" t="s">
        <v>317</v>
      </c>
      <c r="I199" s="146" t="s">
        <v>317</v>
      </c>
      <c r="J199" s="146" t="s">
        <v>317</v>
      </c>
      <c r="K199" s="146" t="s">
        <v>317</v>
      </c>
      <c r="L199" s="146" t="s">
        <v>317</v>
      </c>
      <c r="M199" s="147" t="s">
        <v>317</v>
      </c>
      <c r="N199" s="77"/>
    </row>
    <row r="200" spans="2:18" s="243" customFormat="1">
      <c r="B200" s="148" t="s">
        <v>403</v>
      </c>
      <c r="C200" s="394">
        <f>N219</f>
        <v>0.15</v>
      </c>
      <c r="D200" s="402" t="str">
        <f>D$7</f>
        <v>Ano 1</v>
      </c>
      <c r="E200" s="345" t="str">
        <f t="shared" ref="E200:M200" si="131">E$7</f>
        <v>Ano 2</v>
      </c>
      <c r="F200" s="345" t="str">
        <f t="shared" si="131"/>
        <v>Ano 3</v>
      </c>
      <c r="G200" s="345" t="str">
        <f t="shared" si="131"/>
        <v>Ano 4</v>
      </c>
      <c r="H200" s="345" t="str">
        <f t="shared" si="131"/>
        <v>Ano 5</v>
      </c>
      <c r="I200" s="345" t="str">
        <f t="shared" si="131"/>
        <v>Ano 6</v>
      </c>
      <c r="J200" s="345" t="str">
        <f t="shared" si="131"/>
        <v>Ano 7</v>
      </c>
      <c r="K200" s="345" t="str">
        <f t="shared" si="131"/>
        <v>Ano 8</v>
      </c>
      <c r="L200" s="345" t="str">
        <f t="shared" si="131"/>
        <v>Ano 9</v>
      </c>
      <c r="M200" s="346" t="str">
        <f t="shared" si="131"/>
        <v>Ano 10</v>
      </c>
      <c r="N200" s="77"/>
    </row>
    <row r="201" spans="2:18">
      <c r="B201" s="153"/>
      <c r="C201" s="104"/>
      <c r="D201" s="400"/>
      <c r="E201" s="400"/>
      <c r="F201" s="400"/>
      <c r="G201" s="400"/>
      <c r="H201" s="400"/>
      <c r="I201" s="400"/>
      <c r="J201" s="400"/>
      <c r="K201" s="400"/>
      <c r="L201" s="400"/>
      <c r="M201" s="401"/>
      <c r="O201" s="104"/>
      <c r="P201" s="104"/>
      <c r="Q201" s="104"/>
      <c r="R201" s="104"/>
    </row>
    <row r="202" spans="2:18">
      <c r="B202" s="216"/>
      <c r="C202" s="176"/>
      <c r="D202" s="177">
        <f t="shared" ref="D202:M202" si="132">(D$19*$C$200)*C219</f>
        <v>0</v>
      </c>
      <c r="E202" s="177">
        <f t="shared" si="132"/>
        <v>0</v>
      </c>
      <c r="F202" s="177">
        <f t="shared" si="132"/>
        <v>0</v>
      </c>
      <c r="G202" s="177">
        <f t="shared" si="132"/>
        <v>0</v>
      </c>
      <c r="H202" s="177">
        <f t="shared" si="132"/>
        <v>0</v>
      </c>
      <c r="I202" s="177">
        <f t="shared" si="132"/>
        <v>0</v>
      </c>
      <c r="J202" s="177">
        <f t="shared" si="132"/>
        <v>0</v>
      </c>
      <c r="K202" s="177">
        <f t="shared" si="132"/>
        <v>0</v>
      </c>
      <c r="L202" s="177">
        <f t="shared" si="132"/>
        <v>0</v>
      </c>
      <c r="M202" s="178">
        <f t="shared" si="132"/>
        <v>0</v>
      </c>
      <c r="O202" s="104"/>
      <c r="P202" s="104"/>
      <c r="Q202" s="104"/>
      <c r="R202" s="104"/>
    </row>
    <row r="203" spans="2:18" s="159" customFormat="1">
      <c r="B203" s="197" t="s">
        <v>320</v>
      </c>
      <c r="C203" s="198"/>
      <c r="D203" s="199" t="e">
        <f t="shared" ref="D203:M203" si="133">D202/D$46</f>
        <v>#DIV/0!</v>
      </c>
      <c r="E203" s="199" t="e">
        <f t="shared" si="133"/>
        <v>#DIV/0!</v>
      </c>
      <c r="F203" s="199" t="e">
        <f t="shared" si="133"/>
        <v>#DIV/0!</v>
      </c>
      <c r="G203" s="199" t="e">
        <f t="shared" si="133"/>
        <v>#DIV/0!</v>
      </c>
      <c r="H203" s="199" t="e">
        <f t="shared" si="133"/>
        <v>#DIV/0!</v>
      </c>
      <c r="I203" s="199" t="e">
        <f t="shared" si="133"/>
        <v>#DIV/0!</v>
      </c>
      <c r="J203" s="199" t="e">
        <f t="shared" si="133"/>
        <v>#DIV/0!</v>
      </c>
      <c r="K203" s="199" t="e">
        <f t="shared" si="133"/>
        <v>#DIV/0!</v>
      </c>
      <c r="L203" s="199" t="e">
        <f t="shared" si="133"/>
        <v>#DIV/0!</v>
      </c>
      <c r="M203" s="200" t="e">
        <f t="shared" si="133"/>
        <v>#DIV/0!</v>
      </c>
      <c r="N203" s="77"/>
      <c r="O203" s="155"/>
      <c r="P203" s="155"/>
      <c r="Q203" s="155"/>
      <c r="R203" s="155"/>
    </row>
    <row r="204" spans="2:18" ht="13.5" thickBot="1">
      <c r="B204" s="206"/>
      <c r="C204" s="207"/>
      <c r="D204" s="208"/>
      <c r="E204" s="208"/>
      <c r="F204" s="208"/>
      <c r="G204" s="208"/>
      <c r="H204" s="208"/>
      <c r="I204" s="208"/>
      <c r="J204" s="208"/>
      <c r="K204" s="208"/>
      <c r="L204" s="208"/>
      <c r="M204" s="209"/>
      <c r="O204" s="104"/>
      <c r="P204" s="104"/>
      <c r="Q204" s="104"/>
      <c r="R204" s="104"/>
    </row>
    <row r="205" spans="2:18" s="243" customFormat="1" ht="13.5" thickBot="1">
      <c r="N205" s="77"/>
    </row>
    <row r="206" spans="2:18" s="243" customFormat="1">
      <c r="B206" s="144" t="s">
        <v>407</v>
      </c>
      <c r="C206" s="395">
        <v>0.1</v>
      </c>
      <c r="D206" s="146" t="s">
        <v>317</v>
      </c>
      <c r="E206" s="146" t="s">
        <v>317</v>
      </c>
      <c r="F206" s="146" t="s">
        <v>317</v>
      </c>
      <c r="G206" s="146" t="s">
        <v>317</v>
      </c>
      <c r="H206" s="146" t="s">
        <v>317</v>
      </c>
      <c r="I206" s="146" t="s">
        <v>317</v>
      </c>
      <c r="J206" s="146" t="s">
        <v>317</v>
      </c>
      <c r="K206" s="146" t="s">
        <v>317</v>
      </c>
      <c r="L206" s="146" t="s">
        <v>317</v>
      </c>
      <c r="M206" s="146" t="s">
        <v>317</v>
      </c>
      <c r="N206" s="146" t="s">
        <v>408</v>
      </c>
      <c r="O206" s="147" t="s">
        <v>408</v>
      </c>
    </row>
    <row r="207" spans="2:18" s="243" customFormat="1" ht="13.5" thickBot="1">
      <c r="B207" s="372" t="s">
        <v>410</v>
      </c>
      <c r="C207" s="373">
        <v>2023</v>
      </c>
      <c r="D207" s="369" t="str">
        <f>D$7</f>
        <v>Ano 1</v>
      </c>
      <c r="E207" s="369" t="str">
        <f t="shared" ref="E207:M207" si="134">E$7</f>
        <v>Ano 2</v>
      </c>
      <c r="F207" s="369" t="str">
        <f t="shared" si="134"/>
        <v>Ano 3</v>
      </c>
      <c r="G207" s="369" t="str">
        <f t="shared" si="134"/>
        <v>Ano 4</v>
      </c>
      <c r="H207" s="369" t="str">
        <f t="shared" si="134"/>
        <v>Ano 5</v>
      </c>
      <c r="I207" s="369" t="str">
        <f t="shared" si="134"/>
        <v>Ano 6</v>
      </c>
      <c r="J207" s="369" t="str">
        <f t="shared" si="134"/>
        <v>Ano 7</v>
      </c>
      <c r="K207" s="369" t="str">
        <f t="shared" si="134"/>
        <v>Ano 8</v>
      </c>
      <c r="L207" s="369" t="str">
        <f t="shared" si="134"/>
        <v>Ano 9</v>
      </c>
      <c r="M207" s="369" t="str">
        <f t="shared" si="134"/>
        <v>Ano 10</v>
      </c>
      <c r="N207" s="369" t="s">
        <v>89</v>
      </c>
      <c r="O207" s="370" t="s">
        <v>438</v>
      </c>
    </row>
    <row r="208" spans="2:18" s="243" customFormat="1">
      <c r="C208" s="289"/>
    </row>
    <row r="209" spans="1:15" s="243" customFormat="1">
      <c r="B209" s="303" t="s">
        <v>433</v>
      </c>
      <c r="C209" s="304">
        <f>SUMPRODUCT(C211:C219,O211:O219)</f>
        <v>0</v>
      </c>
      <c r="D209" s="304">
        <f t="shared" ref="D209:M209" si="135">D211*D19</f>
        <v>0</v>
      </c>
      <c r="E209" s="304">
        <f t="shared" si="135"/>
        <v>0</v>
      </c>
      <c r="F209" s="304">
        <f t="shared" si="135"/>
        <v>0</v>
      </c>
      <c r="G209" s="304">
        <f t="shared" si="135"/>
        <v>0</v>
      </c>
      <c r="H209" s="304">
        <f t="shared" si="135"/>
        <v>0</v>
      </c>
      <c r="I209" s="304">
        <f t="shared" si="135"/>
        <v>0</v>
      </c>
      <c r="J209" s="304">
        <f t="shared" si="135"/>
        <v>0</v>
      </c>
      <c r="K209" s="304">
        <f t="shared" si="135"/>
        <v>0</v>
      </c>
      <c r="L209" s="304">
        <f t="shared" si="135"/>
        <v>0</v>
      </c>
      <c r="M209" s="304">
        <f t="shared" si="135"/>
        <v>0</v>
      </c>
    </row>
    <row r="210" spans="1:15" s="243" customFormat="1">
      <c r="B210" s="305"/>
      <c r="C210" s="306"/>
      <c r="D210" s="307"/>
      <c r="E210" s="307"/>
      <c r="F210" s="307"/>
      <c r="G210" s="307"/>
      <c r="H210" s="307"/>
      <c r="I210" s="307"/>
      <c r="J210" s="307"/>
      <c r="K210" s="307"/>
      <c r="L210" s="307"/>
      <c r="M210" s="307"/>
    </row>
    <row r="211" spans="1:15" s="243" customFormat="1">
      <c r="B211" s="308">
        <v>0</v>
      </c>
      <c r="C211" s="486"/>
      <c r="D211" s="307">
        <f t="shared" ref="D211:M211" si="136">$C$220-SUM(D212:D219)</f>
        <v>0</v>
      </c>
      <c r="E211" s="307">
        <f t="shared" si="136"/>
        <v>0</v>
      </c>
      <c r="F211" s="307">
        <f t="shared" si="136"/>
        <v>0</v>
      </c>
      <c r="G211" s="307">
        <f t="shared" si="136"/>
        <v>0</v>
      </c>
      <c r="H211" s="307">
        <f t="shared" si="136"/>
        <v>0</v>
      </c>
      <c r="I211" s="307">
        <f t="shared" si="136"/>
        <v>0</v>
      </c>
      <c r="J211" s="307">
        <f t="shared" si="136"/>
        <v>0</v>
      </c>
      <c r="K211" s="307">
        <f t="shared" si="136"/>
        <v>0</v>
      </c>
      <c r="L211" s="307">
        <f t="shared" si="136"/>
        <v>0</v>
      </c>
      <c r="M211" s="307">
        <f t="shared" si="136"/>
        <v>0</v>
      </c>
      <c r="N211" s="309">
        <f>AUX_VALOR_USADO!F2/100</f>
        <v>1</v>
      </c>
      <c r="O211" s="415">
        <f>N211*$D$19</f>
        <v>0</v>
      </c>
    </row>
    <row r="212" spans="1:15" s="243" customFormat="1">
      <c r="B212" s="308">
        <f>B211+1</f>
        <v>1</v>
      </c>
      <c r="C212" s="486"/>
      <c r="D212" s="307">
        <f t="shared" ref="D212:M219" si="137">C211</f>
        <v>0</v>
      </c>
      <c r="E212" s="307">
        <f t="shared" si="137"/>
        <v>0</v>
      </c>
      <c r="F212" s="307">
        <f t="shared" ref="F212:F219" si="138">E211</f>
        <v>0</v>
      </c>
      <c r="G212" s="307">
        <f t="shared" si="137"/>
        <v>0</v>
      </c>
      <c r="H212" s="307">
        <f t="shared" si="137"/>
        <v>0</v>
      </c>
      <c r="I212" s="307">
        <f t="shared" si="137"/>
        <v>0</v>
      </c>
      <c r="J212" s="307">
        <f t="shared" si="137"/>
        <v>0</v>
      </c>
      <c r="K212" s="307">
        <f t="shared" si="137"/>
        <v>0</v>
      </c>
      <c r="L212" s="307">
        <f t="shared" si="137"/>
        <v>0</v>
      </c>
      <c r="M212" s="307">
        <f t="shared" si="137"/>
        <v>0</v>
      </c>
      <c r="N212" s="309">
        <f>AUX_VALOR_USADO!F3/100</f>
        <v>0.81099999999999994</v>
      </c>
      <c r="O212" s="415">
        <f t="shared" ref="O212:O218" si="139">N212*$D$19</f>
        <v>0</v>
      </c>
    </row>
    <row r="213" spans="1:15" s="243" customFormat="1">
      <c r="B213" s="308">
        <f>B212+1</f>
        <v>2</v>
      </c>
      <c r="C213" s="486"/>
      <c r="D213" s="307">
        <f t="shared" si="137"/>
        <v>0</v>
      </c>
      <c r="E213" s="307">
        <f t="shared" si="137"/>
        <v>0</v>
      </c>
      <c r="F213" s="307">
        <f t="shared" si="138"/>
        <v>0</v>
      </c>
      <c r="G213" s="307">
        <f t="shared" si="137"/>
        <v>0</v>
      </c>
      <c r="H213" s="307">
        <f t="shared" si="137"/>
        <v>0</v>
      </c>
      <c r="I213" s="307">
        <f t="shared" si="137"/>
        <v>0</v>
      </c>
      <c r="J213" s="307">
        <f t="shared" si="137"/>
        <v>0</v>
      </c>
      <c r="K213" s="307">
        <f t="shared" si="137"/>
        <v>0</v>
      </c>
      <c r="L213" s="307">
        <f t="shared" si="137"/>
        <v>0</v>
      </c>
      <c r="M213" s="307">
        <f t="shared" si="137"/>
        <v>0</v>
      </c>
      <c r="N213" s="309">
        <f>AUX_VALOR_USADO!F4/100</f>
        <v>0.64599999999999991</v>
      </c>
      <c r="O213" s="415">
        <f t="shared" si="139"/>
        <v>0</v>
      </c>
    </row>
    <row r="214" spans="1:15" s="243" customFormat="1">
      <c r="B214" s="308">
        <f t="shared" ref="B214:B219" si="140">B213+1</f>
        <v>3</v>
      </c>
      <c r="C214" s="486"/>
      <c r="D214" s="307">
        <f t="shared" si="137"/>
        <v>0</v>
      </c>
      <c r="E214" s="307">
        <f t="shared" si="137"/>
        <v>0</v>
      </c>
      <c r="F214" s="307">
        <f t="shared" si="138"/>
        <v>0</v>
      </c>
      <c r="G214" s="307">
        <f t="shared" si="137"/>
        <v>0</v>
      </c>
      <c r="H214" s="307">
        <f t="shared" si="137"/>
        <v>0</v>
      </c>
      <c r="I214" s="307">
        <f t="shared" si="137"/>
        <v>0</v>
      </c>
      <c r="J214" s="307">
        <f t="shared" si="137"/>
        <v>0</v>
      </c>
      <c r="K214" s="307">
        <f t="shared" si="137"/>
        <v>0</v>
      </c>
      <c r="L214" s="307">
        <f t="shared" si="137"/>
        <v>0</v>
      </c>
      <c r="M214" s="307">
        <f t="shared" si="137"/>
        <v>0</v>
      </c>
      <c r="N214" s="309">
        <f>AUX_VALOR_USADO!F5/100</f>
        <v>0.504</v>
      </c>
      <c r="O214" s="415">
        <f t="shared" si="139"/>
        <v>0</v>
      </c>
    </row>
    <row r="215" spans="1:15" s="243" customFormat="1">
      <c r="B215" s="308">
        <f t="shared" si="140"/>
        <v>4</v>
      </c>
      <c r="C215" s="486"/>
      <c r="D215" s="307">
        <f t="shared" si="137"/>
        <v>0</v>
      </c>
      <c r="E215" s="307">
        <f t="shared" si="137"/>
        <v>0</v>
      </c>
      <c r="F215" s="307">
        <f t="shared" si="138"/>
        <v>0</v>
      </c>
      <c r="G215" s="307">
        <f t="shared" si="137"/>
        <v>0</v>
      </c>
      <c r="H215" s="307">
        <f t="shared" si="137"/>
        <v>0</v>
      </c>
      <c r="I215" s="307">
        <f t="shared" si="137"/>
        <v>0</v>
      </c>
      <c r="J215" s="307">
        <f t="shared" si="137"/>
        <v>0</v>
      </c>
      <c r="K215" s="307">
        <f t="shared" si="137"/>
        <v>0</v>
      </c>
      <c r="L215" s="307">
        <f t="shared" si="137"/>
        <v>0</v>
      </c>
      <c r="M215" s="307">
        <f t="shared" si="137"/>
        <v>0</v>
      </c>
      <c r="N215" s="309">
        <f>AUX_VALOR_USADO!F6/100</f>
        <v>0.38600000000000001</v>
      </c>
      <c r="O215" s="415">
        <f t="shared" si="139"/>
        <v>0</v>
      </c>
    </row>
    <row r="216" spans="1:15" s="243" customFormat="1">
      <c r="B216" s="308">
        <f t="shared" si="140"/>
        <v>5</v>
      </c>
      <c r="C216" s="486"/>
      <c r="D216" s="307">
        <f t="shared" si="137"/>
        <v>0</v>
      </c>
      <c r="E216" s="307">
        <f t="shared" si="137"/>
        <v>0</v>
      </c>
      <c r="F216" s="307">
        <f t="shared" si="138"/>
        <v>0</v>
      </c>
      <c r="G216" s="307">
        <f t="shared" si="137"/>
        <v>0</v>
      </c>
      <c r="H216" s="307">
        <f t="shared" si="137"/>
        <v>0</v>
      </c>
      <c r="I216" s="307">
        <f t="shared" si="137"/>
        <v>0</v>
      </c>
      <c r="J216" s="307">
        <f t="shared" si="137"/>
        <v>0</v>
      </c>
      <c r="K216" s="307">
        <f t="shared" si="137"/>
        <v>0</v>
      </c>
      <c r="L216" s="307">
        <f t="shared" si="137"/>
        <v>0</v>
      </c>
      <c r="M216" s="307">
        <f t="shared" si="137"/>
        <v>0</v>
      </c>
      <c r="N216" s="309">
        <f>AUX_VALOR_USADO!F7/100</f>
        <v>0.29199999999999998</v>
      </c>
      <c r="O216" s="415">
        <f t="shared" si="139"/>
        <v>0</v>
      </c>
    </row>
    <row r="217" spans="1:15" s="243" customFormat="1">
      <c r="B217" s="308">
        <f t="shared" si="140"/>
        <v>6</v>
      </c>
      <c r="C217" s="486"/>
      <c r="D217" s="307">
        <f t="shared" si="137"/>
        <v>0</v>
      </c>
      <c r="E217" s="307">
        <f t="shared" si="137"/>
        <v>0</v>
      </c>
      <c r="F217" s="307">
        <f t="shared" si="138"/>
        <v>0</v>
      </c>
      <c r="G217" s="307">
        <f t="shared" si="137"/>
        <v>0</v>
      </c>
      <c r="H217" s="307">
        <f t="shared" si="137"/>
        <v>0</v>
      </c>
      <c r="I217" s="307">
        <f t="shared" si="137"/>
        <v>0</v>
      </c>
      <c r="J217" s="307">
        <f t="shared" si="137"/>
        <v>0</v>
      </c>
      <c r="K217" s="307">
        <f t="shared" si="137"/>
        <v>0</v>
      </c>
      <c r="L217" s="307">
        <f t="shared" si="137"/>
        <v>0</v>
      </c>
      <c r="M217" s="307">
        <f t="shared" si="137"/>
        <v>0</v>
      </c>
      <c r="N217" s="309">
        <f>AUX_VALOR_USADO!F8/100</f>
        <v>0.221</v>
      </c>
      <c r="O217" s="415">
        <f t="shared" si="139"/>
        <v>0</v>
      </c>
    </row>
    <row r="218" spans="1:15" s="243" customFormat="1">
      <c r="B218" s="308">
        <f t="shared" si="140"/>
        <v>7</v>
      </c>
      <c r="C218" s="486"/>
      <c r="D218" s="307">
        <f t="shared" si="137"/>
        <v>0</v>
      </c>
      <c r="E218" s="307">
        <f t="shared" si="137"/>
        <v>0</v>
      </c>
      <c r="F218" s="307">
        <f t="shared" si="138"/>
        <v>0</v>
      </c>
      <c r="G218" s="307">
        <f t="shared" si="137"/>
        <v>0</v>
      </c>
      <c r="H218" s="307">
        <f t="shared" si="137"/>
        <v>0</v>
      </c>
      <c r="I218" s="307">
        <f t="shared" si="137"/>
        <v>0</v>
      </c>
      <c r="J218" s="307">
        <f t="shared" si="137"/>
        <v>0</v>
      </c>
      <c r="K218" s="307">
        <f t="shared" si="137"/>
        <v>0</v>
      </c>
      <c r="L218" s="307">
        <f t="shared" si="137"/>
        <v>0</v>
      </c>
      <c r="M218" s="307">
        <f t="shared" si="137"/>
        <v>0</v>
      </c>
      <c r="N218" s="309">
        <f>AUX_VALOR_USADO!F9/100</f>
        <v>0.17399999999999999</v>
      </c>
      <c r="O218" s="415">
        <f t="shared" si="139"/>
        <v>0</v>
      </c>
    </row>
    <row r="219" spans="1:15" s="243" customFormat="1">
      <c r="B219" s="308">
        <f t="shared" si="140"/>
        <v>8</v>
      </c>
      <c r="C219" s="486"/>
      <c r="D219" s="307">
        <f t="shared" si="137"/>
        <v>0</v>
      </c>
      <c r="E219" s="307">
        <f t="shared" si="137"/>
        <v>0</v>
      </c>
      <c r="F219" s="307">
        <f t="shared" si="138"/>
        <v>0</v>
      </c>
      <c r="G219" s="307">
        <f t="shared" si="137"/>
        <v>0</v>
      </c>
      <c r="H219" s="307">
        <f t="shared" si="137"/>
        <v>0</v>
      </c>
      <c r="I219" s="307">
        <f t="shared" si="137"/>
        <v>0</v>
      </c>
      <c r="J219" s="307">
        <f t="shared" si="137"/>
        <v>0</v>
      </c>
      <c r="K219" s="307">
        <f t="shared" si="137"/>
        <v>0</v>
      </c>
      <c r="L219" s="307">
        <f t="shared" si="137"/>
        <v>0</v>
      </c>
      <c r="M219" s="307">
        <f t="shared" si="137"/>
        <v>0</v>
      </c>
      <c r="N219" s="309">
        <f>AUX_VALOR_USADO!F10/100</f>
        <v>0.15</v>
      </c>
      <c r="O219" s="415">
        <f>N219*$D$19</f>
        <v>0</v>
      </c>
    </row>
    <row r="220" spans="1:15" s="314" customFormat="1">
      <c r="A220" s="243"/>
      <c r="B220" s="311" t="s">
        <v>411</v>
      </c>
      <c r="C220" s="312">
        <f>SUM(C211:C219)</f>
        <v>0</v>
      </c>
      <c r="D220" s="313">
        <f t="shared" ref="D220:M220" si="141">SUM(D211:D219)</f>
        <v>0</v>
      </c>
      <c r="E220" s="313">
        <f t="shared" si="141"/>
        <v>0</v>
      </c>
      <c r="F220" s="313">
        <f t="shared" si="141"/>
        <v>0</v>
      </c>
      <c r="G220" s="313">
        <f t="shared" si="141"/>
        <v>0</v>
      </c>
      <c r="H220" s="313">
        <f t="shared" si="141"/>
        <v>0</v>
      </c>
      <c r="I220" s="313">
        <f t="shared" si="141"/>
        <v>0</v>
      </c>
      <c r="J220" s="313">
        <f t="shared" si="141"/>
        <v>0</v>
      </c>
      <c r="K220" s="313">
        <f t="shared" si="141"/>
        <v>0</v>
      </c>
      <c r="L220" s="313">
        <f t="shared" si="141"/>
        <v>0</v>
      </c>
      <c r="M220" s="313">
        <f t="shared" si="141"/>
        <v>0</v>
      </c>
      <c r="O220" s="315"/>
    </row>
    <row r="221" spans="1:15" s="243" customFormat="1">
      <c r="B221" s="305" t="s">
        <v>412</v>
      </c>
      <c r="C221" s="316" t="e">
        <f t="shared" ref="C221:M221" si="142">SUMPRODUCT($B$211:$B$219,C211:C219)/C220</f>
        <v>#DIV/0!</v>
      </c>
      <c r="D221" s="316" t="e">
        <f t="shared" si="142"/>
        <v>#DIV/0!</v>
      </c>
      <c r="E221" s="316" t="e">
        <f t="shared" si="142"/>
        <v>#DIV/0!</v>
      </c>
      <c r="F221" s="316" t="e">
        <f t="shared" si="142"/>
        <v>#DIV/0!</v>
      </c>
      <c r="G221" s="316" t="e">
        <f t="shared" si="142"/>
        <v>#DIV/0!</v>
      </c>
      <c r="H221" s="316" t="e">
        <f t="shared" si="142"/>
        <v>#DIV/0!</v>
      </c>
      <c r="I221" s="316" t="e">
        <f t="shared" si="142"/>
        <v>#DIV/0!</v>
      </c>
      <c r="J221" s="316" t="e">
        <f t="shared" si="142"/>
        <v>#DIV/0!</v>
      </c>
      <c r="K221" s="316" t="e">
        <f t="shared" si="142"/>
        <v>#DIV/0!</v>
      </c>
      <c r="L221" s="316" t="e">
        <f t="shared" si="142"/>
        <v>#DIV/0!</v>
      </c>
      <c r="M221" s="316" t="e">
        <f t="shared" si="142"/>
        <v>#DIV/0!</v>
      </c>
      <c r="N221" s="77"/>
    </row>
    <row r="222" spans="1:15" s="243" customFormat="1">
      <c r="B222" s="305"/>
      <c r="C222" s="306"/>
      <c r="D222" s="307"/>
      <c r="E222" s="307"/>
      <c r="F222" s="307"/>
      <c r="G222" s="307"/>
      <c r="H222" s="307"/>
      <c r="I222" s="307"/>
      <c r="J222" s="307"/>
      <c r="K222" s="307"/>
      <c r="L222" s="307"/>
      <c r="M222" s="307"/>
      <c r="N222" s="77"/>
    </row>
    <row r="223" spans="1:15" s="243" customFormat="1">
      <c r="B223" s="303" t="s">
        <v>364</v>
      </c>
      <c r="C223" s="317"/>
      <c r="D223" s="304"/>
      <c r="E223" s="304"/>
      <c r="F223" s="304"/>
      <c r="G223" s="304"/>
      <c r="H223" s="304"/>
      <c r="I223" s="304"/>
      <c r="J223" s="304"/>
      <c r="K223" s="304"/>
      <c r="L223" s="304"/>
      <c r="M223" s="304"/>
      <c r="N223" s="77"/>
    </row>
    <row r="224" spans="1:15" s="243" customFormat="1">
      <c r="B224" s="305"/>
      <c r="C224" s="318"/>
      <c r="D224" s="307"/>
      <c r="E224" s="307"/>
      <c r="F224" s="307"/>
      <c r="G224" s="307"/>
      <c r="H224" s="307"/>
      <c r="I224" s="307"/>
      <c r="J224" s="307"/>
      <c r="K224" s="307"/>
      <c r="L224" s="307"/>
      <c r="M224" s="307"/>
      <c r="N224" s="77"/>
    </row>
    <row r="225" spans="2:14" s="243" customFormat="1">
      <c r="B225" s="475">
        <f>B211</f>
        <v>0</v>
      </c>
      <c r="C225" s="472" t="e">
        <f>($O211* (1+'DADOS DE ENTRADA'!$C$48/100)^($B$219-$B211)-$O$219)*(('DADOS DE ENTRADA'!$C$48/100)/((1+'DADOS DE ENTRADA'!$C$48/100)^($B$219-$B211) - 1))*C211</f>
        <v>#DIV/0!</v>
      </c>
      <c r="D225" s="472" t="e">
        <f>($O211* (1+'DADOS DE ENTRADA'!$C$48/100)^($B$219-$B211)-$O$219)*(('DADOS DE ENTRADA'!$C$48/100)/((1+'DADOS DE ENTRADA'!$C$48/100)^($B$219-$B211) - 1))*D211</f>
        <v>#DIV/0!</v>
      </c>
      <c r="E225" s="472" t="e">
        <f>($O211* (1+'DADOS DE ENTRADA'!$C$48/100)^($B$219-$B211)-$O$219)*(('DADOS DE ENTRADA'!$C$48/100)/((1+'DADOS DE ENTRADA'!$C$48/100)^($B$219-$B211) - 1))*E211</f>
        <v>#DIV/0!</v>
      </c>
      <c r="F225" s="472" t="e">
        <f>($O211* (1+'DADOS DE ENTRADA'!$C$48/100)^($B$219-$B211)-$O$219)*(('DADOS DE ENTRADA'!$C$48/100)/((1+'DADOS DE ENTRADA'!$C$48/100)^($B$219-$B211) - 1))*F211</f>
        <v>#DIV/0!</v>
      </c>
      <c r="G225" s="472" t="e">
        <f>($O211* (1+'DADOS DE ENTRADA'!$C$48/100)^($B$219-$B211)-$O$219)*(('DADOS DE ENTRADA'!$C$48/100)/((1+'DADOS DE ENTRADA'!$C$48/100)^($B$219-$B211) - 1))*G211</f>
        <v>#DIV/0!</v>
      </c>
      <c r="H225" s="472" t="e">
        <f>($O211* (1+'DADOS DE ENTRADA'!$C$48/100)^($B$219-$B211)-$O$219)*(('DADOS DE ENTRADA'!$C$48/100)/((1+'DADOS DE ENTRADA'!$C$48/100)^($B$219-$B211) - 1))*H211</f>
        <v>#DIV/0!</v>
      </c>
      <c r="I225" s="472" t="e">
        <f>($O211* (1+'DADOS DE ENTRADA'!$C$48/100)^($B$219-$B211)-$O$219)*(('DADOS DE ENTRADA'!$C$48/100)/((1+'DADOS DE ENTRADA'!$C$48/100)^($B$219-$B211) - 1))*I211</f>
        <v>#DIV/0!</v>
      </c>
      <c r="J225" s="472" t="e">
        <f>($O211* (1+'DADOS DE ENTRADA'!$C$48/100)^($B$219-$B211)-$O$219)*(('DADOS DE ENTRADA'!$C$48/100)/((1+'DADOS DE ENTRADA'!$C$48/100)^($B$219-$B211) - 1))*J211</f>
        <v>#DIV/0!</v>
      </c>
      <c r="K225" s="472" t="e">
        <f>($O211* (1+'DADOS DE ENTRADA'!$C$48/100)^($B$219-$B211)-$O$219)*(('DADOS DE ENTRADA'!$C$48/100)/((1+'DADOS DE ENTRADA'!$C$48/100)^($B$219-$B211) - 1))*K211</f>
        <v>#DIV/0!</v>
      </c>
      <c r="L225" s="472" t="e">
        <f>($O211* (1+'DADOS DE ENTRADA'!$C$48/100)^($B$219-$B211)-$O$219)*(('DADOS DE ENTRADA'!$C$48/100)/((1+'DADOS DE ENTRADA'!$C$48/100)^($B$219-$B211) - 1))*L211</f>
        <v>#DIV/0!</v>
      </c>
      <c r="M225" s="472" t="e">
        <f>($O211* (1+'DADOS DE ENTRADA'!$C$48/100)^($B$219-$B211)-$O$219)*(('DADOS DE ENTRADA'!$C$48/100)/((1+'DADOS DE ENTRADA'!$C$48/100)^($B$219-$B211) - 1))*M211</f>
        <v>#DIV/0!</v>
      </c>
      <c r="N225" s="77"/>
    </row>
    <row r="226" spans="2:14" s="243" customFormat="1">
      <c r="B226" s="475">
        <f t="shared" ref="B226:B233" si="143">B212</f>
        <v>1</v>
      </c>
      <c r="C226" s="472" t="e">
        <f>($O212* (1+'DADOS DE ENTRADA'!$C$48/100)^($B$219-$B212)-$O$219)*(('DADOS DE ENTRADA'!$C$48/100)/((1+'DADOS DE ENTRADA'!$C$48/100)^($B$219-$B212) - 1))*C212</f>
        <v>#DIV/0!</v>
      </c>
      <c r="D226" s="472" t="e">
        <f>($O212* (1+'DADOS DE ENTRADA'!$C$48/100)^($B$219-$B212)-$O$219)*(('DADOS DE ENTRADA'!$C$48/100)/((1+'DADOS DE ENTRADA'!$C$48/100)^($B$219-$B212) - 1))*D212</f>
        <v>#DIV/0!</v>
      </c>
      <c r="E226" s="472" t="e">
        <f>($O212* (1+'DADOS DE ENTRADA'!$C$48/100)^($B$219-$B212)-$O$219)*(('DADOS DE ENTRADA'!$C$48/100)/((1+'DADOS DE ENTRADA'!$C$48/100)^($B$219-$B212) - 1))*E212</f>
        <v>#DIV/0!</v>
      </c>
      <c r="F226" s="472" t="e">
        <f>($O212* (1+'DADOS DE ENTRADA'!$C$48/100)^($B$219-$B212)-$O$219)*(('DADOS DE ENTRADA'!$C$48/100)/((1+'DADOS DE ENTRADA'!$C$48/100)^($B$219-$B212) - 1))*F212</f>
        <v>#DIV/0!</v>
      </c>
      <c r="G226" s="472" t="e">
        <f>($O212* (1+'DADOS DE ENTRADA'!$C$48/100)^($B$219-$B212)-$O$219)*(('DADOS DE ENTRADA'!$C$48/100)/((1+'DADOS DE ENTRADA'!$C$48/100)^($B$219-$B212) - 1))*G212</f>
        <v>#DIV/0!</v>
      </c>
      <c r="H226" s="472" t="e">
        <f>($O212* (1+'DADOS DE ENTRADA'!$C$48/100)^($B$219-$B212)-$O$219)*(('DADOS DE ENTRADA'!$C$48/100)/((1+'DADOS DE ENTRADA'!$C$48/100)^($B$219-$B212) - 1))*H212</f>
        <v>#DIV/0!</v>
      </c>
      <c r="I226" s="472" t="e">
        <f>($O212* (1+'DADOS DE ENTRADA'!$C$48/100)^($B$219-$B212)-$O$219)*(('DADOS DE ENTRADA'!$C$48/100)/((1+'DADOS DE ENTRADA'!$C$48/100)^($B$219-$B212) - 1))*I212</f>
        <v>#DIV/0!</v>
      </c>
      <c r="J226" s="472" t="e">
        <f>($O212* (1+'DADOS DE ENTRADA'!$C$48/100)^($B$219-$B212)-$O$219)*(('DADOS DE ENTRADA'!$C$48/100)/((1+'DADOS DE ENTRADA'!$C$48/100)^($B$219-$B212) - 1))*J212</f>
        <v>#DIV/0!</v>
      </c>
      <c r="K226" s="472" t="e">
        <f>($O212* (1+'DADOS DE ENTRADA'!$C$48/100)^($B$219-$B212)-$O$219)*(('DADOS DE ENTRADA'!$C$48/100)/((1+'DADOS DE ENTRADA'!$C$48/100)^($B$219-$B212) - 1))*K212</f>
        <v>#DIV/0!</v>
      </c>
      <c r="L226" s="472" t="e">
        <f>($O212* (1+'DADOS DE ENTRADA'!$C$48/100)^($B$219-$B212)-$O$219)*(('DADOS DE ENTRADA'!$C$48/100)/((1+'DADOS DE ENTRADA'!$C$48/100)^($B$219-$B212) - 1))*L212</f>
        <v>#DIV/0!</v>
      </c>
      <c r="M226" s="472" t="e">
        <f>($O212* (1+'DADOS DE ENTRADA'!$C$48/100)^($B$219-$B212)-$O$219)*(('DADOS DE ENTRADA'!$C$48/100)/((1+'DADOS DE ENTRADA'!$C$48/100)^($B$219-$B212) - 1))*M212</f>
        <v>#DIV/0!</v>
      </c>
      <c r="N226" s="77"/>
    </row>
    <row r="227" spans="2:14" s="243" customFormat="1">
      <c r="B227" s="475">
        <f t="shared" si="143"/>
        <v>2</v>
      </c>
      <c r="C227" s="472" t="e">
        <f>($O213* (1+'DADOS DE ENTRADA'!$C$48/100)^($B$219-$B213)-$O$219)*(('DADOS DE ENTRADA'!$C$48/100)/((1+'DADOS DE ENTRADA'!$C$48/100)^($B$219-$B213) - 1))*C213</f>
        <v>#DIV/0!</v>
      </c>
      <c r="D227" s="472" t="e">
        <f>($O213* (1+'DADOS DE ENTRADA'!$C$48/100)^($B$219-$B213)-$O$219)*(('DADOS DE ENTRADA'!$C$48/100)/((1+'DADOS DE ENTRADA'!$C$48/100)^($B$219-$B213) - 1))*D213</f>
        <v>#DIV/0!</v>
      </c>
      <c r="E227" s="472" t="e">
        <f>($O213* (1+'DADOS DE ENTRADA'!$C$48/100)^($B$219-$B213)-$O$219)*(('DADOS DE ENTRADA'!$C$48/100)/((1+'DADOS DE ENTRADA'!$C$48/100)^($B$219-$B213) - 1))*E213</f>
        <v>#DIV/0!</v>
      </c>
      <c r="F227" s="472" t="e">
        <f>($O213* (1+'DADOS DE ENTRADA'!$C$48/100)^($B$219-$B213)-$O$219)*(('DADOS DE ENTRADA'!$C$48/100)/((1+'DADOS DE ENTRADA'!$C$48/100)^($B$219-$B213) - 1))*F213</f>
        <v>#DIV/0!</v>
      </c>
      <c r="G227" s="472" t="e">
        <f>($O213* (1+'DADOS DE ENTRADA'!$C$48/100)^($B$219-$B213)-$O$219)*(('DADOS DE ENTRADA'!$C$48/100)/((1+'DADOS DE ENTRADA'!$C$48/100)^($B$219-$B213) - 1))*G213</f>
        <v>#DIV/0!</v>
      </c>
      <c r="H227" s="472" t="e">
        <f>($O213* (1+'DADOS DE ENTRADA'!$C$48/100)^($B$219-$B213)-$O$219)*(('DADOS DE ENTRADA'!$C$48/100)/((1+'DADOS DE ENTRADA'!$C$48/100)^($B$219-$B213) - 1))*H213</f>
        <v>#DIV/0!</v>
      </c>
      <c r="I227" s="472" t="e">
        <f>($O213* (1+'DADOS DE ENTRADA'!$C$48/100)^($B$219-$B213)-$O$219)*(('DADOS DE ENTRADA'!$C$48/100)/((1+'DADOS DE ENTRADA'!$C$48/100)^($B$219-$B213) - 1))*I213</f>
        <v>#DIV/0!</v>
      </c>
      <c r="J227" s="472" t="e">
        <f>($O213* (1+'DADOS DE ENTRADA'!$C$48/100)^($B$219-$B213)-$O$219)*(('DADOS DE ENTRADA'!$C$48/100)/((1+'DADOS DE ENTRADA'!$C$48/100)^($B$219-$B213) - 1))*J213</f>
        <v>#DIV/0!</v>
      </c>
      <c r="K227" s="472" t="e">
        <f>($O213* (1+'DADOS DE ENTRADA'!$C$48/100)^($B$219-$B213)-$O$219)*(('DADOS DE ENTRADA'!$C$48/100)/((1+'DADOS DE ENTRADA'!$C$48/100)^($B$219-$B213) - 1))*K213</f>
        <v>#DIV/0!</v>
      </c>
      <c r="L227" s="472" t="e">
        <f>($O213* (1+'DADOS DE ENTRADA'!$C$48/100)^($B$219-$B213)-$O$219)*(('DADOS DE ENTRADA'!$C$48/100)/((1+'DADOS DE ENTRADA'!$C$48/100)^($B$219-$B213) - 1))*L213</f>
        <v>#DIV/0!</v>
      </c>
      <c r="M227" s="472" t="e">
        <f>($O213* (1+'DADOS DE ENTRADA'!$C$48/100)^($B$219-$B213)-$O$219)*(('DADOS DE ENTRADA'!$C$48/100)/((1+'DADOS DE ENTRADA'!$C$48/100)^($B$219-$B213) - 1))*M213</f>
        <v>#DIV/0!</v>
      </c>
    </row>
    <row r="228" spans="2:14" s="243" customFormat="1">
      <c r="B228" s="475">
        <f t="shared" si="143"/>
        <v>3</v>
      </c>
      <c r="C228" s="472" t="e">
        <f>($O214* (1+'DADOS DE ENTRADA'!$C$48/100)^($B$219-$B214)-$O$219)*(('DADOS DE ENTRADA'!$C$48/100)/((1+'DADOS DE ENTRADA'!$C$48/100)^($B$219-$B214) - 1))*C214</f>
        <v>#DIV/0!</v>
      </c>
      <c r="D228" s="472" t="e">
        <f>($O214* (1+'DADOS DE ENTRADA'!$C$48/100)^($B$219-$B214)-$O$219)*(('DADOS DE ENTRADA'!$C$48/100)/((1+'DADOS DE ENTRADA'!$C$48/100)^($B$219-$B214) - 1))*D214</f>
        <v>#DIV/0!</v>
      </c>
      <c r="E228" s="472" t="e">
        <f>($O214* (1+'DADOS DE ENTRADA'!$C$48/100)^($B$219-$B214)-$O$219)*(('DADOS DE ENTRADA'!$C$48/100)/((1+'DADOS DE ENTRADA'!$C$48/100)^($B$219-$B214) - 1))*E214</f>
        <v>#DIV/0!</v>
      </c>
      <c r="F228" s="472" t="e">
        <f>($O214* (1+'DADOS DE ENTRADA'!$C$48/100)^($B$219-$B214)-$O$219)*(('DADOS DE ENTRADA'!$C$48/100)/((1+'DADOS DE ENTRADA'!$C$48/100)^($B$219-$B214) - 1))*F214</f>
        <v>#DIV/0!</v>
      </c>
      <c r="G228" s="472" t="e">
        <f>($O214* (1+'DADOS DE ENTRADA'!$C$48/100)^($B$219-$B214)-$O$219)*(('DADOS DE ENTRADA'!$C$48/100)/((1+'DADOS DE ENTRADA'!$C$48/100)^($B$219-$B214) - 1))*G214</f>
        <v>#DIV/0!</v>
      </c>
      <c r="H228" s="472" t="e">
        <f>($O214* (1+'DADOS DE ENTRADA'!$C$48/100)^($B$219-$B214)-$O$219)*(('DADOS DE ENTRADA'!$C$48/100)/((1+'DADOS DE ENTRADA'!$C$48/100)^($B$219-$B214) - 1))*H214</f>
        <v>#DIV/0!</v>
      </c>
      <c r="I228" s="472" t="e">
        <f>($O214* (1+'DADOS DE ENTRADA'!$C$48/100)^($B$219-$B214)-$O$219)*(('DADOS DE ENTRADA'!$C$48/100)/((1+'DADOS DE ENTRADA'!$C$48/100)^($B$219-$B214) - 1))*I214</f>
        <v>#DIV/0!</v>
      </c>
      <c r="J228" s="472" t="e">
        <f>($O214* (1+'DADOS DE ENTRADA'!$C$48/100)^($B$219-$B214)-$O$219)*(('DADOS DE ENTRADA'!$C$48/100)/((1+'DADOS DE ENTRADA'!$C$48/100)^($B$219-$B214) - 1))*J214</f>
        <v>#DIV/0!</v>
      </c>
      <c r="K228" s="472" t="e">
        <f>($O214* (1+'DADOS DE ENTRADA'!$C$48/100)^($B$219-$B214)-$O$219)*(('DADOS DE ENTRADA'!$C$48/100)/((1+'DADOS DE ENTRADA'!$C$48/100)^($B$219-$B214) - 1))*K214</f>
        <v>#DIV/0!</v>
      </c>
      <c r="L228" s="472" t="e">
        <f>($O214* (1+'DADOS DE ENTRADA'!$C$48/100)^($B$219-$B214)-$O$219)*(('DADOS DE ENTRADA'!$C$48/100)/((1+'DADOS DE ENTRADA'!$C$48/100)^($B$219-$B214) - 1))*L214</f>
        <v>#DIV/0!</v>
      </c>
      <c r="M228" s="472" t="e">
        <f>($O214* (1+'DADOS DE ENTRADA'!$C$48/100)^($B$219-$B214)-$O$219)*(('DADOS DE ENTRADA'!$C$48/100)/((1+'DADOS DE ENTRADA'!$C$48/100)^($B$219-$B214) - 1))*M214</f>
        <v>#DIV/0!</v>
      </c>
    </row>
    <row r="229" spans="2:14" s="243" customFormat="1">
      <c r="B229" s="475">
        <f t="shared" si="143"/>
        <v>4</v>
      </c>
      <c r="C229" s="472" t="e">
        <f>($O215* (1+'DADOS DE ENTRADA'!$C$48/100)^($B$219-$B215)-$O$219)*(('DADOS DE ENTRADA'!$C$48/100)/((1+'DADOS DE ENTRADA'!$C$48/100)^($B$219-$B215) - 1))*C215</f>
        <v>#DIV/0!</v>
      </c>
      <c r="D229" s="472" t="e">
        <f>($O215* (1+'DADOS DE ENTRADA'!$C$48/100)^($B$219-$B215)-$O$219)*(('DADOS DE ENTRADA'!$C$48/100)/((1+'DADOS DE ENTRADA'!$C$48/100)^($B$219-$B215) - 1))*D215</f>
        <v>#DIV/0!</v>
      </c>
      <c r="E229" s="472" t="e">
        <f>($O215* (1+'DADOS DE ENTRADA'!$C$48/100)^($B$219-$B215)-$O$219)*(('DADOS DE ENTRADA'!$C$48/100)/((1+'DADOS DE ENTRADA'!$C$48/100)^($B$219-$B215) - 1))*E215</f>
        <v>#DIV/0!</v>
      </c>
      <c r="F229" s="472" t="e">
        <f>($O215* (1+'DADOS DE ENTRADA'!$C$48/100)^($B$219-$B215)-$O$219)*(('DADOS DE ENTRADA'!$C$48/100)/((1+'DADOS DE ENTRADA'!$C$48/100)^($B$219-$B215) - 1))*F215</f>
        <v>#DIV/0!</v>
      </c>
      <c r="G229" s="472" t="e">
        <f>($O215* (1+'DADOS DE ENTRADA'!$C$48/100)^($B$219-$B215)-$O$219)*(('DADOS DE ENTRADA'!$C$48/100)/((1+'DADOS DE ENTRADA'!$C$48/100)^($B$219-$B215) - 1))*G215</f>
        <v>#DIV/0!</v>
      </c>
      <c r="H229" s="472" t="e">
        <f>($O215* (1+'DADOS DE ENTRADA'!$C$48/100)^($B$219-$B215)-$O$219)*(('DADOS DE ENTRADA'!$C$48/100)/((1+'DADOS DE ENTRADA'!$C$48/100)^($B$219-$B215) - 1))*H215</f>
        <v>#DIV/0!</v>
      </c>
      <c r="I229" s="472" t="e">
        <f>($O215* (1+'DADOS DE ENTRADA'!$C$48/100)^($B$219-$B215)-$O$219)*(('DADOS DE ENTRADA'!$C$48/100)/((1+'DADOS DE ENTRADA'!$C$48/100)^($B$219-$B215) - 1))*I215</f>
        <v>#DIV/0!</v>
      </c>
      <c r="J229" s="472" t="e">
        <f>($O215* (1+'DADOS DE ENTRADA'!$C$48/100)^($B$219-$B215)-$O$219)*(('DADOS DE ENTRADA'!$C$48/100)/((1+'DADOS DE ENTRADA'!$C$48/100)^($B$219-$B215) - 1))*J215</f>
        <v>#DIV/0!</v>
      </c>
      <c r="K229" s="472" t="e">
        <f>($O215* (1+'DADOS DE ENTRADA'!$C$48/100)^($B$219-$B215)-$O$219)*(('DADOS DE ENTRADA'!$C$48/100)/((1+'DADOS DE ENTRADA'!$C$48/100)^($B$219-$B215) - 1))*K215</f>
        <v>#DIV/0!</v>
      </c>
      <c r="L229" s="472" t="e">
        <f>($O215* (1+'DADOS DE ENTRADA'!$C$48/100)^($B$219-$B215)-$O$219)*(('DADOS DE ENTRADA'!$C$48/100)/((1+'DADOS DE ENTRADA'!$C$48/100)^($B$219-$B215) - 1))*L215</f>
        <v>#DIV/0!</v>
      </c>
      <c r="M229" s="472" t="e">
        <f>($O215* (1+'DADOS DE ENTRADA'!$C$48/100)^($B$219-$B215)-$O$219)*(('DADOS DE ENTRADA'!$C$48/100)/((1+'DADOS DE ENTRADA'!$C$48/100)^($B$219-$B215) - 1))*M215</f>
        <v>#DIV/0!</v>
      </c>
    </row>
    <row r="230" spans="2:14" s="243" customFormat="1">
      <c r="B230" s="475">
        <f t="shared" si="143"/>
        <v>5</v>
      </c>
      <c r="C230" s="472" t="e">
        <f>($O216* (1+'DADOS DE ENTRADA'!$C$48/100)^($B$219-$B216)-$O$219)*(('DADOS DE ENTRADA'!$C$48/100)/((1+'DADOS DE ENTRADA'!$C$48/100)^($B$219-$B216) - 1))*C216</f>
        <v>#DIV/0!</v>
      </c>
      <c r="D230" s="472" t="e">
        <f>($O216* (1+'DADOS DE ENTRADA'!$C$48/100)^($B$219-$B216)-$O$219)*(('DADOS DE ENTRADA'!$C$48/100)/((1+'DADOS DE ENTRADA'!$C$48/100)^($B$219-$B216) - 1))*D216</f>
        <v>#DIV/0!</v>
      </c>
      <c r="E230" s="472" t="e">
        <f>($O216* (1+'DADOS DE ENTRADA'!$C$48/100)^($B$219-$B216)-$O$219)*(('DADOS DE ENTRADA'!$C$48/100)/((1+'DADOS DE ENTRADA'!$C$48/100)^($B$219-$B216) - 1))*E216</f>
        <v>#DIV/0!</v>
      </c>
      <c r="F230" s="472" t="e">
        <f>($O216* (1+'DADOS DE ENTRADA'!$C$48/100)^($B$219-$B216)-$O$219)*(('DADOS DE ENTRADA'!$C$48/100)/((1+'DADOS DE ENTRADA'!$C$48/100)^($B$219-$B216) - 1))*F216</f>
        <v>#DIV/0!</v>
      </c>
      <c r="G230" s="472" t="e">
        <f>($O216* (1+'DADOS DE ENTRADA'!$C$48/100)^($B$219-$B216)-$O$219)*(('DADOS DE ENTRADA'!$C$48/100)/((1+'DADOS DE ENTRADA'!$C$48/100)^($B$219-$B216) - 1))*G216</f>
        <v>#DIV/0!</v>
      </c>
      <c r="H230" s="472" t="e">
        <f>($O216* (1+'DADOS DE ENTRADA'!$C$48/100)^($B$219-$B216)-$O$219)*(('DADOS DE ENTRADA'!$C$48/100)/((1+'DADOS DE ENTRADA'!$C$48/100)^($B$219-$B216) - 1))*H216</f>
        <v>#DIV/0!</v>
      </c>
      <c r="I230" s="472" t="e">
        <f>($O216* (1+'DADOS DE ENTRADA'!$C$48/100)^($B$219-$B216)-$O$219)*(('DADOS DE ENTRADA'!$C$48/100)/((1+'DADOS DE ENTRADA'!$C$48/100)^($B$219-$B216) - 1))*I216</f>
        <v>#DIV/0!</v>
      </c>
      <c r="J230" s="472" t="e">
        <f>($O216* (1+'DADOS DE ENTRADA'!$C$48/100)^($B$219-$B216)-$O$219)*(('DADOS DE ENTRADA'!$C$48/100)/((1+'DADOS DE ENTRADA'!$C$48/100)^($B$219-$B216) - 1))*J216</f>
        <v>#DIV/0!</v>
      </c>
      <c r="K230" s="472" t="e">
        <f>($O216* (1+'DADOS DE ENTRADA'!$C$48/100)^($B$219-$B216)-$O$219)*(('DADOS DE ENTRADA'!$C$48/100)/((1+'DADOS DE ENTRADA'!$C$48/100)^($B$219-$B216) - 1))*K216</f>
        <v>#DIV/0!</v>
      </c>
      <c r="L230" s="472" t="e">
        <f>($O216* (1+'DADOS DE ENTRADA'!$C$48/100)^($B$219-$B216)-$O$219)*(('DADOS DE ENTRADA'!$C$48/100)/((1+'DADOS DE ENTRADA'!$C$48/100)^($B$219-$B216) - 1))*L216</f>
        <v>#DIV/0!</v>
      </c>
      <c r="M230" s="472" t="e">
        <f>($O216* (1+'DADOS DE ENTRADA'!$C$48/100)^($B$219-$B216)-$O$219)*(('DADOS DE ENTRADA'!$C$48/100)/((1+'DADOS DE ENTRADA'!$C$48/100)^($B$219-$B216) - 1))*M216</f>
        <v>#DIV/0!</v>
      </c>
    </row>
    <row r="231" spans="2:14" s="243" customFormat="1">
      <c r="B231" s="475">
        <f t="shared" si="143"/>
        <v>6</v>
      </c>
      <c r="C231" s="472" t="e">
        <f>($O217* (1+'DADOS DE ENTRADA'!$C$48/100)^($B$219-$B217)-$O$219)*(('DADOS DE ENTRADA'!$C$48/100)/((1+'DADOS DE ENTRADA'!$C$48/100)^($B$219-$B217) - 1))*C217</f>
        <v>#DIV/0!</v>
      </c>
      <c r="D231" s="472" t="e">
        <f>($O217* (1+'DADOS DE ENTRADA'!$C$48/100)^($B$219-$B217)-$O$219)*(('DADOS DE ENTRADA'!$C$48/100)/((1+'DADOS DE ENTRADA'!$C$48/100)^($B$219-$B217) - 1))*D217</f>
        <v>#DIV/0!</v>
      </c>
      <c r="E231" s="472" t="e">
        <f>($O217* (1+'DADOS DE ENTRADA'!$C$48/100)^($B$219-$B217)-$O$219)*(('DADOS DE ENTRADA'!$C$48/100)/((1+'DADOS DE ENTRADA'!$C$48/100)^($B$219-$B217) - 1))*E217</f>
        <v>#DIV/0!</v>
      </c>
      <c r="F231" s="472" t="e">
        <f>($O217* (1+'DADOS DE ENTRADA'!$C$48/100)^($B$219-$B217)-$O$219)*(('DADOS DE ENTRADA'!$C$48/100)/((1+'DADOS DE ENTRADA'!$C$48/100)^($B$219-$B217) - 1))*F217</f>
        <v>#DIV/0!</v>
      </c>
      <c r="G231" s="472" t="e">
        <f>($O217* (1+'DADOS DE ENTRADA'!$C$48/100)^($B$219-$B217)-$O$219)*(('DADOS DE ENTRADA'!$C$48/100)/((1+'DADOS DE ENTRADA'!$C$48/100)^($B$219-$B217) - 1))*G217</f>
        <v>#DIV/0!</v>
      </c>
      <c r="H231" s="472" t="e">
        <f>($O217* (1+'DADOS DE ENTRADA'!$C$48/100)^($B$219-$B217)-$O$219)*(('DADOS DE ENTRADA'!$C$48/100)/((1+'DADOS DE ENTRADA'!$C$48/100)^($B$219-$B217) - 1))*H217</f>
        <v>#DIV/0!</v>
      </c>
      <c r="I231" s="472" t="e">
        <f>($O217* (1+'DADOS DE ENTRADA'!$C$48/100)^($B$219-$B217)-$O$219)*(('DADOS DE ENTRADA'!$C$48/100)/((1+'DADOS DE ENTRADA'!$C$48/100)^($B$219-$B217) - 1))*I217</f>
        <v>#DIV/0!</v>
      </c>
      <c r="J231" s="472" t="e">
        <f>($O217* (1+'DADOS DE ENTRADA'!$C$48/100)^($B$219-$B217)-$O$219)*(('DADOS DE ENTRADA'!$C$48/100)/((1+'DADOS DE ENTRADA'!$C$48/100)^($B$219-$B217) - 1))*J217</f>
        <v>#DIV/0!</v>
      </c>
      <c r="K231" s="472" t="e">
        <f>($O217* (1+'DADOS DE ENTRADA'!$C$48/100)^($B$219-$B217)-$O$219)*(('DADOS DE ENTRADA'!$C$48/100)/((1+'DADOS DE ENTRADA'!$C$48/100)^($B$219-$B217) - 1))*K217</f>
        <v>#DIV/0!</v>
      </c>
      <c r="L231" s="472" t="e">
        <f>($O217* (1+'DADOS DE ENTRADA'!$C$48/100)^($B$219-$B217)-$O$219)*(('DADOS DE ENTRADA'!$C$48/100)/((1+'DADOS DE ENTRADA'!$C$48/100)^($B$219-$B217) - 1))*L217</f>
        <v>#DIV/0!</v>
      </c>
      <c r="M231" s="472" t="e">
        <f>($O217* (1+'DADOS DE ENTRADA'!$C$48/100)^($B$219-$B217)-$O$219)*(('DADOS DE ENTRADA'!$C$48/100)/((1+'DADOS DE ENTRADA'!$C$48/100)^($B$219-$B217) - 1))*M217</f>
        <v>#DIV/0!</v>
      </c>
    </row>
    <row r="232" spans="2:14" s="243" customFormat="1">
      <c r="B232" s="475">
        <f t="shared" si="143"/>
        <v>7</v>
      </c>
      <c r="C232" s="472" t="e">
        <f>($O218* (1+'DADOS DE ENTRADA'!$C$48/100)^($B$219-$B218)-$O$219)*(('DADOS DE ENTRADA'!$C$48/100)/((1+'DADOS DE ENTRADA'!$C$48/100)^($B$219-$B218) - 1))*C218</f>
        <v>#DIV/0!</v>
      </c>
      <c r="D232" s="472" t="e">
        <f>($O218* (1+'DADOS DE ENTRADA'!$C$48/100)^($B$219-$B218)-$O$219)*(('DADOS DE ENTRADA'!$C$48/100)/((1+'DADOS DE ENTRADA'!$C$48/100)^($B$219-$B218) - 1))*D218</f>
        <v>#DIV/0!</v>
      </c>
      <c r="E232" s="472" t="e">
        <f>($O218* (1+'DADOS DE ENTRADA'!$C$48/100)^($B$219-$B218)-$O$219)*(('DADOS DE ENTRADA'!$C$48/100)/((1+'DADOS DE ENTRADA'!$C$48/100)^($B$219-$B218) - 1))*E218</f>
        <v>#DIV/0!</v>
      </c>
      <c r="F232" s="472" t="e">
        <f>($O218* (1+'DADOS DE ENTRADA'!$C$48/100)^($B$219-$B218)-$O$219)*(('DADOS DE ENTRADA'!$C$48/100)/((1+'DADOS DE ENTRADA'!$C$48/100)^($B$219-$B218) - 1))*F218</f>
        <v>#DIV/0!</v>
      </c>
      <c r="G232" s="472" t="e">
        <f>($O218* (1+'DADOS DE ENTRADA'!$C$48/100)^($B$219-$B218)-$O$219)*(('DADOS DE ENTRADA'!$C$48/100)/((1+'DADOS DE ENTRADA'!$C$48/100)^($B$219-$B218) - 1))*G218</f>
        <v>#DIV/0!</v>
      </c>
      <c r="H232" s="472" t="e">
        <f>($O218* (1+'DADOS DE ENTRADA'!$C$48/100)^($B$219-$B218)-$O$219)*(('DADOS DE ENTRADA'!$C$48/100)/((1+'DADOS DE ENTRADA'!$C$48/100)^($B$219-$B218) - 1))*H218</f>
        <v>#DIV/0!</v>
      </c>
      <c r="I232" s="472" t="e">
        <f>($O218* (1+'DADOS DE ENTRADA'!$C$48/100)^($B$219-$B218)-$O$219)*(('DADOS DE ENTRADA'!$C$48/100)/((1+'DADOS DE ENTRADA'!$C$48/100)^($B$219-$B218) - 1))*I218</f>
        <v>#DIV/0!</v>
      </c>
      <c r="J232" s="472" t="e">
        <f>($O218* (1+'DADOS DE ENTRADA'!$C$48/100)^($B$219-$B218)-$O$219)*(('DADOS DE ENTRADA'!$C$48/100)/((1+'DADOS DE ENTRADA'!$C$48/100)^($B$219-$B218) - 1))*J218</f>
        <v>#DIV/0!</v>
      </c>
      <c r="K232" s="472" t="e">
        <f>($O218* (1+'DADOS DE ENTRADA'!$C$48/100)^($B$219-$B218)-$O$219)*(('DADOS DE ENTRADA'!$C$48/100)/((1+'DADOS DE ENTRADA'!$C$48/100)^($B$219-$B218) - 1))*K218</f>
        <v>#DIV/0!</v>
      </c>
      <c r="L232" s="472" t="e">
        <f>($O218* (1+'DADOS DE ENTRADA'!$C$48/100)^($B$219-$B218)-$O$219)*(('DADOS DE ENTRADA'!$C$48/100)/((1+'DADOS DE ENTRADA'!$C$48/100)^($B$219-$B218) - 1))*L218</f>
        <v>#DIV/0!</v>
      </c>
      <c r="M232" s="472" t="e">
        <f>($O218* (1+'DADOS DE ENTRADA'!$C$48/100)^($B$219-$B218)-$O$219)*(('DADOS DE ENTRADA'!$C$48/100)/((1+'DADOS DE ENTRADA'!$C$48/100)^($B$219-$B218) - 1))*M218</f>
        <v>#DIV/0!</v>
      </c>
    </row>
    <row r="233" spans="2:14" s="243" customFormat="1">
      <c r="B233" s="475">
        <f t="shared" si="143"/>
        <v>8</v>
      </c>
      <c r="C233" s="307">
        <v>0</v>
      </c>
      <c r="D233" s="307">
        <v>0</v>
      </c>
      <c r="E233" s="307">
        <v>0</v>
      </c>
      <c r="F233" s="307">
        <v>0</v>
      </c>
      <c r="G233" s="307">
        <v>0</v>
      </c>
      <c r="H233" s="307">
        <v>0</v>
      </c>
      <c r="I233" s="307">
        <v>0</v>
      </c>
      <c r="J233" s="307">
        <v>0</v>
      </c>
      <c r="K233" s="307">
        <v>0</v>
      </c>
      <c r="L233" s="307">
        <v>0</v>
      </c>
      <c r="M233" s="307">
        <v>0</v>
      </c>
    </row>
    <row r="234" spans="2:14" s="314" customFormat="1">
      <c r="B234" s="311" t="s">
        <v>411</v>
      </c>
      <c r="C234" s="313" t="e">
        <f t="shared" ref="C234:M234" si="144">SUM(C225:C233)</f>
        <v>#DIV/0!</v>
      </c>
      <c r="D234" s="313" t="e">
        <f t="shared" si="144"/>
        <v>#DIV/0!</v>
      </c>
      <c r="E234" s="313" t="e">
        <f t="shared" si="144"/>
        <v>#DIV/0!</v>
      </c>
      <c r="F234" s="313" t="e">
        <f t="shared" si="144"/>
        <v>#DIV/0!</v>
      </c>
      <c r="G234" s="313" t="e">
        <f t="shared" si="144"/>
        <v>#DIV/0!</v>
      </c>
      <c r="H234" s="313" t="e">
        <f t="shared" si="144"/>
        <v>#DIV/0!</v>
      </c>
      <c r="I234" s="313" t="e">
        <f t="shared" si="144"/>
        <v>#DIV/0!</v>
      </c>
      <c r="J234" s="313" t="e">
        <f t="shared" si="144"/>
        <v>#DIV/0!</v>
      </c>
      <c r="K234" s="313" t="e">
        <f t="shared" si="144"/>
        <v>#DIV/0!</v>
      </c>
      <c r="L234" s="313" t="e">
        <f t="shared" si="144"/>
        <v>#DIV/0!</v>
      </c>
      <c r="M234" s="313" t="e">
        <f t="shared" si="144"/>
        <v>#DIV/0!</v>
      </c>
    </row>
    <row r="235" spans="2:14" s="314" customFormat="1">
      <c r="B235" s="311"/>
      <c r="C235" s="313"/>
      <c r="D235" s="313"/>
      <c r="E235" s="313"/>
      <c r="F235" s="313"/>
      <c r="G235" s="313"/>
      <c r="H235" s="313"/>
      <c r="I235" s="313"/>
      <c r="J235" s="313"/>
      <c r="K235" s="313"/>
      <c r="L235" s="313"/>
      <c r="M235" s="313"/>
    </row>
    <row r="236" spans="2:14" s="243" customFormat="1">
      <c r="C236" s="471"/>
    </row>
    <row r="237" spans="2:14" s="243" customFormat="1">
      <c r="B237" s="303" t="s">
        <v>446</v>
      </c>
      <c r="C237" s="470"/>
      <c r="D237" s="304">
        <f>D239</f>
        <v>0</v>
      </c>
      <c r="E237" s="304">
        <f t="shared" ref="E237:M237" si="145">E239</f>
        <v>0</v>
      </c>
      <c r="F237" s="304">
        <f t="shared" si="145"/>
        <v>0</v>
      </c>
      <c r="G237" s="304">
        <f t="shared" si="145"/>
        <v>0</v>
      </c>
      <c r="H237" s="304">
        <f t="shared" si="145"/>
        <v>0</v>
      </c>
      <c r="I237" s="304">
        <f t="shared" si="145"/>
        <v>0</v>
      </c>
      <c r="J237" s="304">
        <f t="shared" si="145"/>
        <v>0</v>
      </c>
      <c r="K237" s="304">
        <f t="shared" si="145"/>
        <v>0</v>
      </c>
      <c r="L237" s="304">
        <f t="shared" si="145"/>
        <v>0</v>
      </c>
      <c r="M237" s="304">
        <f t="shared" si="145"/>
        <v>0</v>
      </c>
    </row>
    <row r="238" spans="2:14" s="243" customFormat="1">
      <c r="B238" s="305"/>
      <c r="C238" s="318"/>
      <c r="D238" s="307"/>
      <c r="E238" s="307"/>
      <c r="F238" s="307"/>
      <c r="G238" s="307"/>
      <c r="H238" s="307"/>
      <c r="I238" s="307"/>
      <c r="J238" s="307"/>
      <c r="K238" s="307"/>
      <c r="L238" s="307"/>
      <c r="M238" s="307"/>
    </row>
    <row r="239" spans="2:14" s="243" customFormat="1">
      <c r="B239" s="308">
        <v>0</v>
      </c>
      <c r="C239" s="412">
        <f>C211</f>
        <v>0</v>
      </c>
      <c r="D239" s="307">
        <f t="shared" ref="D239:M239" si="146">$C$250-SUM(D240:D249)</f>
        <v>0</v>
      </c>
      <c r="E239" s="307">
        <f t="shared" si="146"/>
        <v>0</v>
      </c>
      <c r="F239" s="307">
        <f t="shared" si="146"/>
        <v>0</v>
      </c>
      <c r="G239" s="307">
        <f t="shared" si="146"/>
        <v>0</v>
      </c>
      <c r="H239" s="307">
        <f t="shared" si="146"/>
        <v>0</v>
      </c>
      <c r="I239" s="307">
        <f t="shared" si="146"/>
        <v>0</v>
      </c>
      <c r="J239" s="307">
        <f t="shared" si="146"/>
        <v>0</v>
      </c>
      <c r="K239" s="307">
        <f t="shared" si="146"/>
        <v>0</v>
      </c>
      <c r="L239" s="307">
        <f t="shared" si="146"/>
        <v>0</v>
      </c>
      <c r="M239" s="307">
        <f t="shared" si="146"/>
        <v>0</v>
      </c>
    </row>
    <row r="240" spans="2:14" s="243" customFormat="1">
      <c r="B240" s="308">
        <f>B239+1</f>
        <v>1</v>
      </c>
      <c r="C240" s="412">
        <f t="shared" ref="C240:C247" si="147">C212</f>
        <v>0</v>
      </c>
      <c r="D240" s="307">
        <f>C239</f>
        <v>0</v>
      </c>
      <c r="E240" s="307">
        <f t="shared" ref="E240:M249" si="148">D239</f>
        <v>0</v>
      </c>
      <c r="F240" s="307">
        <f t="shared" ref="F240:F249" si="149">E239</f>
        <v>0</v>
      </c>
      <c r="G240" s="307">
        <f t="shared" si="148"/>
        <v>0</v>
      </c>
      <c r="H240" s="307">
        <f t="shared" si="148"/>
        <v>0</v>
      </c>
      <c r="I240" s="307">
        <f t="shared" si="148"/>
        <v>0</v>
      </c>
      <c r="J240" s="307">
        <f t="shared" si="148"/>
        <v>0</v>
      </c>
      <c r="K240" s="307">
        <f t="shared" si="148"/>
        <v>0</v>
      </c>
      <c r="L240" s="307">
        <f t="shared" si="148"/>
        <v>0</v>
      </c>
      <c r="M240" s="307">
        <f t="shared" si="148"/>
        <v>0</v>
      </c>
    </row>
    <row r="241" spans="2:13" s="243" customFormat="1">
      <c r="B241" s="308">
        <f>B240+1</f>
        <v>2</v>
      </c>
      <c r="C241" s="412">
        <f t="shared" si="147"/>
        <v>0</v>
      </c>
      <c r="D241" s="307">
        <f t="shared" ref="D241:D249" si="150">C240</f>
        <v>0</v>
      </c>
      <c r="E241" s="307">
        <f t="shared" si="148"/>
        <v>0</v>
      </c>
      <c r="F241" s="307">
        <f t="shared" si="149"/>
        <v>0</v>
      </c>
      <c r="G241" s="307">
        <f t="shared" si="148"/>
        <v>0</v>
      </c>
      <c r="H241" s="307">
        <f t="shared" si="148"/>
        <v>0</v>
      </c>
      <c r="I241" s="307">
        <f t="shared" si="148"/>
        <v>0</v>
      </c>
      <c r="J241" s="307">
        <f t="shared" si="148"/>
        <v>0</v>
      </c>
      <c r="K241" s="307">
        <f t="shared" si="148"/>
        <v>0</v>
      </c>
      <c r="L241" s="307">
        <f t="shared" si="148"/>
        <v>0</v>
      </c>
      <c r="M241" s="307">
        <f t="shared" si="148"/>
        <v>0</v>
      </c>
    </row>
    <row r="242" spans="2:13" s="243" customFormat="1">
      <c r="B242" s="308">
        <f t="shared" ref="B242:B249" si="151">B241+1</f>
        <v>3</v>
      </c>
      <c r="C242" s="412">
        <f t="shared" si="147"/>
        <v>0</v>
      </c>
      <c r="D242" s="307">
        <f t="shared" si="150"/>
        <v>0</v>
      </c>
      <c r="E242" s="307">
        <f t="shared" si="148"/>
        <v>0</v>
      </c>
      <c r="F242" s="307">
        <f t="shared" si="149"/>
        <v>0</v>
      </c>
      <c r="G242" s="307">
        <f t="shared" si="148"/>
        <v>0</v>
      </c>
      <c r="H242" s="307">
        <f t="shared" si="148"/>
        <v>0</v>
      </c>
      <c r="I242" s="307">
        <f t="shared" si="148"/>
        <v>0</v>
      </c>
      <c r="J242" s="307">
        <f t="shared" si="148"/>
        <v>0</v>
      </c>
      <c r="K242" s="307">
        <f t="shared" si="148"/>
        <v>0</v>
      </c>
      <c r="L242" s="307">
        <f t="shared" si="148"/>
        <v>0</v>
      </c>
      <c r="M242" s="307">
        <f t="shared" si="148"/>
        <v>0</v>
      </c>
    </row>
    <row r="243" spans="2:13" s="243" customFormat="1">
      <c r="B243" s="308">
        <f t="shared" si="151"/>
        <v>4</v>
      </c>
      <c r="C243" s="412">
        <f t="shared" si="147"/>
        <v>0</v>
      </c>
      <c r="D243" s="307">
        <f t="shared" si="150"/>
        <v>0</v>
      </c>
      <c r="E243" s="307">
        <f t="shared" si="148"/>
        <v>0</v>
      </c>
      <c r="F243" s="307">
        <f t="shared" si="149"/>
        <v>0</v>
      </c>
      <c r="G243" s="307">
        <f t="shared" si="148"/>
        <v>0</v>
      </c>
      <c r="H243" s="307">
        <f t="shared" si="148"/>
        <v>0</v>
      </c>
      <c r="I243" s="307">
        <f t="shared" si="148"/>
        <v>0</v>
      </c>
      <c r="J243" s="307">
        <f t="shared" si="148"/>
        <v>0</v>
      </c>
      <c r="K243" s="307">
        <f t="shared" si="148"/>
        <v>0</v>
      </c>
      <c r="L243" s="307">
        <f t="shared" si="148"/>
        <v>0</v>
      </c>
      <c r="M243" s="307">
        <f t="shared" si="148"/>
        <v>0</v>
      </c>
    </row>
    <row r="244" spans="2:13" s="243" customFormat="1">
      <c r="B244" s="308">
        <f t="shared" si="151"/>
        <v>5</v>
      </c>
      <c r="C244" s="412">
        <f t="shared" si="147"/>
        <v>0</v>
      </c>
      <c r="D244" s="307">
        <f t="shared" si="150"/>
        <v>0</v>
      </c>
      <c r="E244" s="307">
        <f t="shared" si="148"/>
        <v>0</v>
      </c>
      <c r="F244" s="307">
        <f t="shared" si="149"/>
        <v>0</v>
      </c>
      <c r="G244" s="307">
        <f t="shared" si="148"/>
        <v>0</v>
      </c>
      <c r="H244" s="307">
        <f t="shared" si="148"/>
        <v>0</v>
      </c>
      <c r="I244" s="307">
        <f t="shared" si="148"/>
        <v>0</v>
      </c>
      <c r="J244" s="307">
        <f t="shared" si="148"/>
        <v>0</v>
      </c>
      <c r="K244" s="307">
        <f t="shared" si="148"/>
        <v>0</v>
      </c>
      <c r="L244" s="307">
        <f t="shared" si="148"/>
        <v>0</v>
      </c>
      <c r="M244" s="307">
        <f t="shared" si="148"/>
        <v>0</v>
      </c>
    </row>
    <row r="245" spans="2:13" s="243" customFormat="1">
      <c r="B245" s="308">
        <f t="shared" si="151"/>
        <v>6</v>
      </c>
      <c r="C245" s="412">
        <f t="shared" si="147"/>
        <v>0</v>
      </c>
      <c r="D245" s="307">
        <f t="shared" si="150"/>
        <v>0</v>
      </c>
      <c r="E245" s="307">
        <f t="shared" si="148"/>
        <v>0</v>
      </c>
      <c r="F245" s="307">
        <f t="shared" si="149"/>
        <v>0</v>
      </c>
      <c r="G245" s="307">
        <f t="shared" si="148"/>
        <v>0</v>
      </c>
      <c r="H245" s="307">
        <f t="shared" si="148"/>
        <v>0</v>
      </c>
      <c r="I245" s="307">
        <f t="shared" si="148"/>
        <v>0</v>
      </c>
      <c r="J245" s="307">
        <f t="shared" si="148"/>
        <v>0</v>
      </c>
      <c r="K245" s="307">
        <f t="shared" si="148"/>
        <v>0</v>
      </c>
      <c r="L245" s="307">
        <f t="shared" si="148"/>
        <v>0</v>
      </c>
      <c r="M245" s="307">
        <f t="shared" si="148"/>
        <v>0</v>
      </c>
    </row>
    <row r="246" spans="2:13" s="243" customFormat="1">
      <c r="B246" s="308">
        <f t="shared" si="151"/>
        <v>7</v>
      </c>
      <c r="C246" s="412">
        <f t="shared" si="147"/>
        <v>0</v>
      </c>
      <c r="D246" s="307">
        <f t="shared" si="150"/>
        <v>0</v>
      </c>
      <c r="E246" s="307">
        <f t="shared" si="148"/>
        <v>0</v>
      </c>
      <c r="F246" s="307">
        <f t="shared" si="149"/>
        <v>0</v>
      </c>
      <c r="G246" s="307">
        <f t="shared" si="148"/>
        <v>0</v>
      </c>
      <c r="H246" s="307">
        <f t="shared" si="148"/>
        <v>0</v>
      </c>
      <c r="I246" s="307">
        <f t="shared" si="148"/>
        <v>0</v>
      </c>
      <c r="J246" s="307">
        <f t="shared" si="148"/>
        <v>0</v>
      </c>
      <c r="K246" s="307">
        <f t="shared" si="148"/>
        <v>0</v>
      </c>
      <c r="L246" s="307">
        <f t="shared" si="148"/>
        <v>0</v>
      </c>
      <c r="M246" s="307">
        <f t="shared" si="148"/>
        <v>0</v>
      </c>
    </row>
    <row r="247" spans="2:13" s="243" customFormat="1">
      <c r="B247" s="308">
        <f t="shared" si="151"/>
        <v>8</v>
      </c>
      <c r="C247" s="412">
        <f t="shared" si="147"/>
        <v>0</v>
      </c>
      <c r="D247" s="307">
        <f t="shared" si="150"/>
        <v>0</v>
      </c>
      <c r="E247" s="307">
        <f t="shared" si="148"/>
        <v>0</v>
      </c>
      <c r="F247" s="307">
        <f t="shared" si="149"/>
        <v>0</v>
      </c>
      <c r="G247" s="307">
        <f t="shared" si="148"/>
        <v>0</v>
      </c>
      <c r="H247" s="307">
        <f t="shared" si="148"/>
        <v>0</v>
      </c>
      <c r="I247" s="307">
        <f t="shared" si="148"/>
        <v>0</v>
      </c>
      <c r="J247" s="307">
        <f t="shared" si="148"/>
        <v>0</v>
      </c>
      <c r="K247" s="307">
        <f t="shared" si="148"/>
        <v>0</v>
      </c>
      <c r="L247" s="307">
        <f t="shared" si="148"/>
        <v>0</v>
      </c>
      <c r="M247" s="307">
        <f t="shared" si="148"/>
        <v>0</v>
      </c>
    </row>
    <row r="248" spans="2:13" s="243" customFormat="1">
      <c r="B248" s="308">
        <f t="shared" si="151"/>
        <v>9</v>
      </c>
      <c r="C248" s="310">
        <v>0</v>
      </c>
      <c r="D248" s="307">
        <f t="shared" si="150"/>
        <v>0</v>
      </c>
      <c r="E248" s="307">
        <f t="shared" si="148"/>
        <v>0</v>
      </c>
      <c r="F248" s="307">
        <f t="shared" si="149"/>
        <v>0</v>
      </c>
      <c r="G248" s="307">
        <f t="shared" si="148"/>
        <v>0</v>
      </c>
      <c r="H248" s="307">
        <f t="shared" si="148"/>
        <v>0</v>
      </c>
      <c r="I248" s="307">
        <f t="shared" si="148"/>
        <v>0</v>
      </c>
      <c r="J248" s="307">
        <f t="shared" si="148"/>
        <v>0</v>
      </c>
      <c r="K248" s="307">
        <f t="shared" si="148"/>
        <v>0</v>
      </c>
      <c r="L248" s="307">
        <f t="shared" si="148"/>
        <v>0</v>
      </c>
      <c r="M248" s="307">
        <f t="shared" si="148"/>
        <v>0</v>
      </c>
    </row>
    <row r="249" spans="2:13" s="243" customFormat="1">
      <c r="B249" s="308">
        <f t="shared" si="151"/>
        <v>10</v>
      </c>
      <c r="C249" s="310">
        <v>0</v>
      </c>
      <c r="D249" s="307">
        <f t="shared" si="150"/>
        <v>0</v>
      </c>
      <c r="E249" s="307">
        <f t="shared" si="148"/>
        <v>0</v>
      </c>
      <c r="F249" s="307">
        <f t="shared" si="149"/>
        <v>0</v>
      </c>
      <c r="G249" s="307">
        <f t="shared" si="148"/>
        <v>0</v>
      </c>
      <c r="H249" s="307">
        <f t="shared" si="148"/>
        <v>0</v>
      </c>
      <c r="I249" s="307">
        <f t="shared" si="148"/>
        <v>0</v>
      </c>
      <c r="J249" s="307">
        <f t="shared" si="148"/>
        <v>0</v>
      </c>
      <c r="K249" s="307">
        <f t="shared" si="148"/>
        <v>0</v>
      </c>
      <c r="L249" s="307">
        <f t="shared" si="148"/>
        <v>0</v>
      </c>
      <c r="M249" s="307">
        <f t="shared" si="148"/>
        <v>0</v>
      </c>
    </row>
    <row r="250" spans="2:13" s="314" customFormat="1">
      <c r="B250" s="311" t="s">
        <v>411</v>
      </c>
      <c r="C250" s="312">
        <f t="shared" ref="C250:M250" si="152">SUM(C239:C249)</f>
        <v>0</v>
      </c>
      <c r="D250" s="313">
        <f t="shared" si="152"/>
        <v>0</v>
      </c>
      <c r="E250" s="313">
        <f t="shared" si="152"/>
        <v>0</v>
      </c>
      <c r="F250" s="313">
        <f t="shared" si="152"/>
        <v>0</v>
      </c>
      <c r="G250" s="313">
        <f t="shared" si="152"/>
        <v>0</v>
      </c>
      <c r="H250" s="313">
        <f t="shared" si="152"/>
        <v>0</v>
      </c>
      <c r="I250" s="313">
        <f t="shared" si="152"/>
        <v>0</v>
      </c>
      <c r="J250" s="313">
        <f t="shared" si="152"/>
        <v>0</v>
      </c>
      <c r="K250" s="313">
        <f t="shared" si="152"/>
        <v>0</v>
      </c>
      <c r="L250" s="313">
        <f t="shared" si="152"/>
        <v>0</v>
      </c>
      <c r="M250" s="313">
        <f t="shared" si="152"/>
        <v>0</v>
      </c>
    </row>
    <row r="251" spans="2:13" s="314" customFormat="1">
      <c r="B251" s="305" t="s">
        <v>412</v>
      </c>
      <c r="C251" s="316" t="e">
        <f t="shared" ref="C251:M251" si="153">SUMPRODUCT($B$203:$B$210,C239:C246)/C250</f>
        <v>#DIV/0!</v>
      </c>
      <c r="D251" s="307" t="e">
        <f t="shared" si="153"/>
        <v>#DIV/0!</v>
      </c>
      <c r="E251" s="307" t="e">
        <f t="shared" si="153"/>
        <v>#DIV/0!</v>
      </c>
      <c r="F251" s="307" t="e">
        <f t="shared" si="153"/>
        <v>#DIV/0!</v>
      </c>
      <c r="G251" s="307" t="e">
        <f t="shared" si="153"/>
        <v>#DIV/0!</v>
      </c>
      <c r="H251" s="307" t="e">
        <f t="shared" si="153"/>
        <v>#DIV/0!</v>
      </c>
      <c r="I251" s="307" t="e">
        <f t="shared" si="153"/>
        <v>#DIV/0!</v>
      </c>
      <c r="J251" s="307" t="e">
        <f t="shared" si="153"/>
        <v>#DIV/0!</v>
      </c>
      <c r="K251" s="307" t="e">
        <f t="shared" si="153"/>
        <v>#DIV/0!</v>
      </c>
      <c r="L251" s="307" t="e">
        <f t="shared" si="153"/>
        <v>#DIV/0!</v>
      </c>
      <c r="M251" s="307" t="e">
        <f t="shared" si="153"/>
        <v>#DIV/0!</v>
      </c>
    </row>
    <row r="252" spans="2:13" s="243" customFormat="1">
      <c r="B252" s="305"/>
      <c r="C252" s="306"/>
      <c r="D252" s="307"/>
      <c r="E252" s="307"/>
      <c r="F252" s="307"/>
      <c r="G252" s="307"/>
      <c r="H252" s="307"/>
      <c r="I252" s="307"/>
      <c r="J252" s="307"/>
      <c r="K252" s="307"/>
      <c r="L252" s="307"/>
      <c r="M252" s="307"/>
    </row>
    <row r="253" spans="2:13" s="243" customFormat="1">
      <c r="B253" s="303" t="s">
        <v>364</v>
      </c>
      <c r="C253" s="405">
        <v>0</v>
      </c>
      <c r="D253" s="304"/>
      <c r="E253" s="304"/>
      <c r="F253" s="304"/>
      <c r="G253" s="304"/>
      <c r="H253" s="304"/>
      <c r="I253" s="304"/>
      <c r="J253" s="304"/>
      <c r="K253" s="304"/>
      <c r="L253" s="304"/>
      <c r="M253" s="304"/>
    </row>
    <row r="254" spans="2:13" s="243" customFormat="1">
      <c r="B254" s="305"/>
      <c r="C254" s="306"/>
      <c r="D254" s="307"/>
      <c r="E254" s="307"/>
      <c r="F254" s="307"/>
      <c r="G254" s="307"/>
      <c r="H254" s="307"/>
      <c r="I254" s="307"/>
      <c r="J254" s="307"/>
      <c r="K254" s="307"/>
      <c r="L254" s="307"/>
      <c r="M254" s="307"/>
    </row>
    <row r="255" spans="2:13" s="243" customFormat="1">
      <c r="B255" s="319">
        <v>0.04</v>
      </c>
      <c r="C255" s="307">
        <f>($D$21*C250)*(0.0012+0.07*('DADOS DE ENTRADA'!$C$48/100))</f>
        <v>0</v>
      </c>
      <c r="D255" s="307">
        <f>($D$21*D250)*(0.0012+0.07*('DADOS DE ENTRADA'!$C$48/100))</f>
        <v>0</v>
      </c>
      <c r="E255" s="307">
        <f>($D$21*E250)*(0.0012+0.07*('DADOS DE ENTRADA'!$C$48/100))</f>
        <v>0</v>
      </c>
      <c r="F255" s="307">
        <f>($D$21*F250)*(0.0012+0.07*('DADOS DE ENTRADA'!$C$48/100))</f>
        <v>0</v>
      </c>
      <c r="G255" s="307">
        <f>($D$21*G250)*(0.0012+0.07*('DADOS DE ENTRADA'!$C$48/100))</f>
        <v>0</v>
      </c>
      <c r="H255" s="307">
        <f>($D$21*H250)*(0.0012+0.07*('DADOS DE ENTRADA'!$C$48/100))</f>
        <v>0</v>
      </c>
      <c r="I255" s="307">
        <f>($D$21*I250)*(0.0012+0.07*('DADOS DE ENTRADA'!$C$48/100))</f>
        <v>0</v>
      </c>
      <c r="J255" s="307">
        <f>($D$21*J250)*(0.0012+0.07*('DADOS DE ENTRADA'!$C$48/100))</f>
        <v>0</v>
      </c>
      <c r="K255" s="307">
        <f>($D$21*K250)*(0.0012+0.07*('DADOS DE ENTRADA'!$C$48/100))</f>
        <v>0</v>
      </c>
      <c r="L255" s="307">
        <f>($D$21*L250)*(0.0012+0.07*('DADOS DE ENTRADA'!$C$48/100))</f>
        <v>0</v>
      </c>
      <c r="M255" s="307">
        <f>($D$21*M250)*(0.0012+0.07*('DADOS DE ENTRADA'!$C$48/100))</f>
        <v>0</v>
      </c>
    </row>
    <row r="256" spans="2:13" s="243" customFormat="1">
      <c r="B256" s="311" t="s">
        <v>411</v>
      </c>
      <c r="C256" s="313">
        <f t="shared" ref="C256:M256" si="154">SUM(C255:C255)</f>
        <v>0</v>
      </c>
      <c r="D256" s="313">
        <f t="shared" si="154"/>
        <v>0</v>
      </c>
      <c r="E256" s="313">
        <f t="shared" si="154"/>
        <v>0</v>
      </c>
      <c r="F256" s="313">
        <f t="shared" si="154"/>
        <v>0</v>
      </c>
      <c r="G256" s="313">
        <f t="shared" si="154"/>
        <v>0</v>
      </c>
      <c r="H256" s="313">
        <f t="shared" si="154"/>
        <v>0</v>
      </c>
      <c r="I256" s="313">
        <f t="shared" si="154"/>
        <v>0</v>
      </c>
      <c r="J256" s="313">
        <f t="shared" si="154"/>
        <v>0</v>
      </c>
      <c r="K256" s="313">
        <f t="shared" si="154"/>
        <v>0</v>
      </c>
      <c r="L256" s="313">
        <f t="shared" si="154"/>
        <v>0</v>
      </c>
      <c r="M256" s="313">
        <f t="shared" si="154"/>
        <v>0</v>
      </c>
    </row>
    <row r="257" s="243" customFormat="1"/>
  </sheetData>
  <pageMargins left="0.511811024" right="0.511811024" top="0.78740157499999996" bottom="0.78740157499999996" header="0.31496062000000002" footer="0.31496062000000002"/>
  <pageSetup paperSize="9" orientation="portrait" r:id="rId1"/>
  <ignoredErrors>
    <ignoredError sqref="E15:M15 D20:M20 F26:M28 E27:E29 D42:M46 E19:M19 D22:M22 E21:M21 E23:M23" formula="1"/>
    <ignoredError sqref="E179:M179 E185:M185 E187:M187" unlockedFormula="1"/>
    <ignoredError sqref="E186:M186" formula="1" unlockedFormula="1"/>
    <ignoredError sqref="D60:M94 D103:M109 D111:M111" evalError="1"/>
    <ignoredError sqref="D110:M110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2561F-227B-47AD-B3ED-FF76F9A1FCA7}">
  <dimension ref="A2:Y366"/>
  <sheetViews>
    <sheetView workbookViewId="0"/>
  </sheetViews>
  <sheetFormatPr defaultColWidth="10.140625" defaultRowHeight="12.75" outlineLevelRow="1"/>
  <cols>
    <col min="1" max="1" width="2" style="77" bestFit="1" customWidth="1"/>
    <col min="2" max="2" width="43" style="77" bestFit="1" customWidth="1"/>
    <col min="3" max="3" width="9.5703125" style="77" bestFit="1" customWidth="1"/>
    <col min="4" max="13" width="10.140625" style="77" bestFit="1" customWidth="1"/>
    <col min="14" max="14" width="10.5703125" style="77" customWidth="1"/>
    <col min="15" max="15" width="7.7109375" style="77" bestFit="1" customWidth="1"/>
    <col min="16" max="16" width="11.42578125" style="77" customWidth="1"/>
    <col min="17" max="17" width="5.140625" style="77" bestFit="1" customWidth="1"/>
    <col min="18" max="18" width="4" style="77" bestFit="1" customWidth="1"/>
    <col min="19" max="21" width="11.42578125" style="77" customWidth="1"/>
    <col min="22" max="252" width="10.140625" style="77"/>
    <col min="253" max="253" width="3.140625" style="77" customWidth="1"/>
    <col min="254" max="254" width="39.42578125" style="77" bestFit="1" customWidth="1"/>
    <col min="255" max="255" width="11.7109375" style="77" bestFit="1" customWidth="1"/>
    <col min="256" max="256" width="16.5703125" style="77" bestFit="1" customWidth="1"/>
    <col min="257" max="257" width="16.28515625" style="77" bestFit="1" customWidth="1"/>
    <col min="258" max="265" width="11.42578125" style="77" bestFit="1" customWidth="1"/>
    <col min="266" max="266" width="10.7109375" style="77" customWidth="1"/>
    <col min="267" max="267" width="10.42578125" style="77" bestFit="1" customWidth="1"/>
    <col min="268" max="268" width="11.42578125" style="77" customWidth="1"/>
    <col min="269" max="269" width="15.28515625" style="77" bestFit="1" customWidth="1"/>
    <col min="270" max="270" width="11.42578125" style="77" customWidth="1"/>
    <col min="271" max="271" width="14.28515625" style="77" bestFit="1" customWidth="1"/>
    <col min="272" max="277" width="11.42578125" style="77" customWidth="1"/>
    <col min="278" max="508" width="10.140625" style="77"/>
    <col min="509" max="509" width="3.140625" style="77" customWidth="1"/>
    <col min="510" max="510" width="39.42578125" style="77" bestFit="1" customWidth="1"/>
    <col min="511" max="511" width="11.7109375" style="77" bestFit="1" customWidth="1"/>
    <col min="512" max="512" width="16.5703125" style="77" bestFit="1" customWidth="1"/>
    <col min="513" max="513" width="16.28515625" style="77" bestFit="1" customWidth="1"/>
    <col min="514" max="521" width="11.42578125" style="77" bestFit="1" customWidth="1"/>
    <col min="522" max="522" width="10.7109375" style="77" customWidth="1"/>
    <col min="523" max="523" width="10.42578125" style="77" bestFit="1" customWidth="1"/>
    <col min="524" max="524" width="11.42578125" style="77" customWidth="1"/>
    <col min="525" max="525" width="15.28515625" style="77" bestFit="1" customWidth="1"/>
    <col min="526" max="526" width="11.42578125" style="77" customWidth="1"/>
    <col min="527" max="527" width="14.28515625" style="77" bestFit="1" customWidth="1"/>
    <col min="528" max="533" width="11.42578125" style="77" customWidth="1"/>
    <col min="534" max="764" width="10.140625" style="77"/>
    <col min="765" max="765" width="3.140625" style="77" customWidth="1"/>
    <col min="766" max="766" width="39.42578125" style="77" bestFit="1" customWidth="1"/>
    <col min="767" max="767" width="11.7109375" style="77" bestFit="1" customWidth="1"/>
    <col min="768" max="768" width="16.5703125" style="77" bestFit="1" customWidth="1"/>
    <col min="769" max="769" width="16.28515625" style="77" bestFit="1" customWidth="1"/>
    <col min="770" max="777" width="11.42578125" style="77" bestFit="1" customWidth="1"/>
    <col min="778" max="778" width="10.7109375" style="77" customWidth="1"/>
    <col min="779" max="779" width="10.42578125" style="77" bestFit="1" customWidth="1"/>
    <col min="780" max="780" width="11.42578125" style="77" customWidth="1"/>
    <col min="781" max="781" width="15.28515625" style="77" bestFit="1" customWidth="1"/>
    <col min="782" max="782" width="11.42578125" style="77" customWidth="1"/>
    <col min="783" max="783" width="14.28515625" style="77" bestFit="1" customWidth="1"/>
    <col min="784" max="789" width="11.42578125" style="77" customWidth="1"/>
    <col min="790" max="1020" width="10.140625" style="77"/>
    <col min="1021" max="1021" width="3.140625" style="77" customWidth="1"/>
    <col min="1022" max="1022" width="39.42578125" style="77" bestFit="1" customWidth="1"/>
    <col min="1023" max="1023" width="11.7109375" style="77" bestFit="1" customWidth="1"/>
    <col min="1024" max="1024" width="16.5703125" style="77" bestFit="1" customWidth="1"/>
    <col min="1025" max="1025" width="16.28515625" style="77" bestFit="1" customWidth="1"/>
    <col min="1026" max="1033" width="11.42578125" style="77" bestFit="1" customWidth="1"/>
    <col min="1034" max="1034" width="10.7109375" style="77" customWidth="1"/>
    <col min="1035" max="1035" width="10.42578125" style="77" bestFit="1" customWidth="1"/>
    <col min="1036" max="1036" width="11.42578125" style="77" customWidth="1"/>
    <col min="1037" max="1037" width="15.28515625" style="77" bestFit="1" customWidth="1"/>
    <col min="1038" max="1038" width="11.42578125" style="77" customWidth="1"/>
    <col min="1039" max="1039" width="14.28515625" style="77" bestFit="1" customWidth="1"/>
    <col min="1040" max="1045" width="11.42578125" style="77" customWidth="1"/>
    <col min="1046" max="1276" width="10.140625" style="77"/>
    <col min="1277" max="1277" width="3.140625" style="77" customWidth="1"/>
    <col min="1278" max="1278" width="39.42578125" style="77" bestFit="1" customWidth="1"/>
    <col min="1279" max="1279" width="11.7109375" style="77" bestFit="1" customWidth="1"/>
    <col min="1280" max="1280" width="16.5703125" style="77" bestFit="1" customWidth="1"/>
    <col min="1281" max="1281" width="16.28515625" style="77" bestFit="1" customWidth="1"/>
    <col min="1282" max="1289" width="11.42578125" style="77" bestFit="1" customWidth="1"/>
    <col min="1290" max="1290" width="10.7109375" style="77" customWidth="1"/>
    <col min="1291" max="1291" width="10.42578125" style="77" bestFit="1" customWidth="1"/>
    <col min="1292" max="1292" width="11.42578125" style="77" customWidth="1"/>
    <col min="1293" max="1293" width="15.28515625" style="77" bestFit="1" customWidth="1"/>
    <col min="1294" max="1294" width="11.42578125" style="77" customWidth="1"/>
    <col min="1295" max="1295" width="14.28515625" style="77" bestFit="1" customWidth="1"/>
    <col min="1296" max="1301" width="11.42578125" style="77" customWidth="1"/>
    <col min="1302" max="1532" width="10.140625" style="77"/>
    <col min="1533" max="1533" width="3.140625" style="77" customWidth="1"/>
    <col min="1534" max="1534" width="39.42578125" style="77" bestFit="1" customWidth="1"/>
    <col min="1535" max="1535" width="11.7109375" style="77" bestFit="1" customWidth="1"/>
    <col min="1536" max="1536" width="16.5703125" style="77" bestFit="1" customWidth="1"/>
    <col min="1537" max="1537" width="16.28515625" style="77" bestFit="1" customWidth="1"/>
    <col min="1538" max="1545" width="11.42578125" style="77" bestFit="1" customWidth="1"/>
    <col min="1546" max="1546" width="10.7109375" style="77" customWidth="1"/>
    <col min="1547" max="1547" width="10.42578125" style="77" bestFit="1" customWidth="1"/>
    <col min="1548" max="1548" width="11.42578125" style="77" customWidth="1"/>
    <col min="1549" max="1549" width="15.28515625" style="77" bestFit="1" customWidth="1"/>
    <col min="1550" max="1550" width="11.42578125" style="77" customWidth="1"/>
    <col min="1551" max="1551" width="14.28515625" style="77" bestFit="1" customWidth="1"/>
    <col min="1552" max="1557" width="11.42578125" style="77" customWidth="1"/>
    <col min="1558" max="1788" width="10.140625" style="77"/>
    <col min="1789" max="1789" width="3.140625" style="77" customWidth="1"/>
    <col min="1790" max="1790" width="39.42578125" style="77" bestFit="1" customWidth="1"/>
    <col min="1791" max="1791" width="11.7109375" style="77" bestFit="1" customWidth="1"/>
    <col min="1792" max="1792" width="16.5703125" style="77" bestFit="1" customWidth="1"/>
    <col min="1793" max="1793" width="16.28515625" style="77" bestFit="1" customWidth="1"/>
    <col min="1794" max="1801" width="11.42578125" style="77" bestFit="1" customWidth="1"/>
    <col min="1802" max="1802" width="10.7109375" style="77" customWidth="1"/>
    <col min="1803" max="1803" width="10.42578125" style="77" bestFit="1" customWidth="1"/>
    <col min="1804" max="1804" width="11.42578125" style="77" customWidth="1"/>
    <col min="1805" max="1805" width="15.28515625" style="77" bestFit="1" customWidth="1"/>
    <col min="1806" max="1806" width="11.42578125" style="77" customWidth="1"/>
    <col min="1807" max="1807" width="14.28515625" style="77" bestFit="1" customWidth="1"/>
    <col min="1808" max="1813" width="11.42578125" style="77" customWidth="1"/>
    <col min="1814" max="2044" width="10.140625" style="77"/>
    <col min="2045" max="2045" width="3.140625" style="77" customWidth="1"/>
    <col min="2046" max="2046" width="39.42578125" style="77" bestFit="1" customWidth="1"/>
    <col min="2047" max="2047" width="11.7109375" style="77" bestFit="1" customWidth="1"/>
    <col min="2048" max="2048" width="16.5703125" style="77" bestFit="1" customWidth="1"/>
    <col min="2049" max="2049" width="16.28515625" style="77" bestFit="1" customWidth="1"/>
    <col min="2050" max="2057" width="11.42578125" style="77" bestFit="1" customWidth="1"/>
    <col min="2058" max="2058" width="10.7109375" style="77" customWidth="1"/>
    <col min="2059" max="2059" width="10.42578125" style="77" bestFit="1" customWidth="1"/>
    <col min="2060" max="2060" width="11.42578125" style="77" customWidth="1"/>
    <col min="2061" max="2061" width="15.28515625" style="77" bestFit="1" customWidth="1"/>
    <col min="2062" max="2062" width="11.42578125" style="77" customWidth="1"/>
    <col min="2063" max="2063" width="14.28515625" style="77" bestFit="1" customWidth="1"/>
    <col min="2064" max="2069" width="11.42578125" style="77" customWidth="1"/>
    <col min="2070" max="2300" width="10.140625" style="77"/>
    <col min="2301" max="2301" width="3.140625" style="77" customWidth="1"/>
    <col min="2302" max="2302" width="39.42578125" style="77" bestFit="1" customWidth="1"/>
    <col min="2303" max="2303" width="11.7109375" style="77" bestFit="1" customWidth="1"/>
    <col min="2304" max="2304" width="16.5703125" style="77" bestFit="1" customWidth="1"/>
    <col min="2305" max="2305" width="16.28515625" style="77" bestFit="1" customWidth="1"/>
    <col min="2306" max="2313" width="11.42578125" style="77" bestFit="1" customWidth="1"/>
    <col min="2314" max="2314" width="10.7109375" style="77" customWidth="1"/>
    <col min="2315" max="2315" width="10.42578125" style="77" bestFit="1" customWidth="1"/>
    <col min="2316" max="2316" width="11.42578125" style="77" customWidth="1"/>
    <col min="2317" max="2317" width="15.28515625" style="77" bestFit="1" customWidth="1"/>
    <col min="2318" max="2318" width="11.42578125" style="77" customWidth="1"/>
    <col min="2319" max="2319" width="14.28515625" style="77" bestFit="1" customWidth="1"/>
    <col min="2320" max="2325" width="11.42578125" style="77" customWidth="1"/>
    <col min="2326" max="2556" width="10.140625" style="77"/>
    <col min="2557" max="2557" width="3.140625" style="77" customWidth="1"/>
    <col min="2558" max="2558" width="39.42578125" style="77" bestFit="1" customWidth="1"/>
    <col min="2559" max="2559" width="11.7109375" style="77" bestFit="1" customWidth="1"/>
    <col min="2560" max="2560" width="16.5703125" style="77" bestFit="1" customWidth="1"/>
    <col min="2561" max="2561" width="16.28515625" style="77" bestFit="1" customWidth="1"/>
    <col min="2562" max="2569" width="11.42578125" style="77" bestFit="1" customWidth="1"/>
    <col min="2570" max="2570" width="10.7109375" style="77" customWidth="1"/>
    <col min="2571" max="2571" width="10.42578125" style="77" bestFit="1" customWidth="1"/>
    <col min="2572" max="2572" width="11.42578125" style="77" customWidth="1"/>
    <col min="2573" max="2573" width="15.28515625" style="77" bestFit="1" customWidth="1"/>
    <col min="2574" max="2574" width="11.42578125" style="77" customWidth="1"/>
    <col min="2575" max="2575" width="14.28515625" style="77" bestFit="1" customWidth="1"/>
    <col min="2576" max="2581" width="11.42578125" style="77" customWidth="1"/>
    <col min="2582" max="2812" width="10.140625" style="77"/>
    <col min="2813" max="2813" width="3.140625" style="77" customWidth="1"/>
    <col min="2814" max="2814" width="39.42578125" style="77" bestFit="1" customWidth="1"/>
    <col min="2815" max="2815" width="11.7109375" style="77" bestFit="1" customWidth="1"/>
    <col min="2816" max="2816" width="16.5703125" style="77" bestFit="1" customWidth="1"/>
    <col min="2817" max="2817" width="16.28515625" style="77" bestFit="1" customWidth="1"/>
    <col min="2818" max="2825" width="11.42578125" style="77" bestFit="1" customWidth="1"/>
    <col min="2826" max="2826" width="10.7109375" style="77" customWidth="1"/>
    <col min="2827" max="2827" width="10.42578125" style="77" bestFit="1" customWidth="1"/>
    <col min="2828" max="2828" width="11.42578125" style="77" customWidth="1"/>
    <col min="2829" max="2829" width="15.28515625" style="77" bestFit="1" customWidth="1"/>
    <col min="2830" max="2830" width="11.42578125" style="77" customWidth="1"/>
    <col min="2831" max="2831" width="14.28515625" style="77" bestFit="1" customWidth="1"/>
    <col min="2832" max="2837" width="11.42578125" style="77" customWidth="1"/>
    <col min="2838" max="3068" width="10.140625" style="77"/>
    <col min="3069" max="3069" width="3.140625" style="77" customWidth="1"/>
    <col min="3070" max="3070" width="39.42578125" style="77" bestFit="1" customWidth="1"/>
    <col min="3071" max="3071" width="11.7109375" style="77" bestFit="1" customWidth="1"/>
    <col min="3072" max="3072" width="16.5703125" style="77" bestFit="1" customWidth="1"/>
    <col min="3073" max="3073" width="16.28515625" style="77" bestFit="1" customWidth="1"/>
    <col min="3074" max="3081" width="11.42578125" style="77" bestFit="1" customWidth="1"/>
    <col min="3082" max="3082" width="10.7109375" style="77" customWidth="1"/>
    <col min="3083" max="3083" width="10.42578125" style="77" bestFit="1" customWidth="1"/>
    <col min="3084" max="3084" width="11.42578125" style="77" customWidth="1"/>
    <col min="3085" max="3085" width="15.28515625" style="77" bestFit="1" customWidth="1"/>
    <col min="3086" max="3086" width="11.42578125" style="77" customWidth="1"/>
    <col min="3087" max="3087" width="14.28515625" style="77" bestFit="1" customWidth="1"/>
    <col min="3088" max="3093" width="11.42578125" style="77" customWidth="1"/>
    <col min="3094" max="3324" width="10.140625" style="77"/>
    <col min="3325" max="3325" width="3.140625" style="77" customWidth="1"/>
    <col min="3326" max="3326" width="39.42578125" style="77" bestFit="1" customWidth="1"/>
    <col min="3327" max="3327" width="11.7109375" style="77" bestFit="1" customWidth="1"/>
    <col min="3328" max="3328" width="16.5703125" style="77" bestFit="1" customWidth="1"/>
    <col min="3329" max="3329" width="16.28515625" style="77" bestFit="1" customWidth="1"/>
    <col min="3330" max="3337" width="11.42578125" style="77" bestFit="1" customWidth="1"/>
    <col min="3338" max="3338" width="10.7109375" style="77" customWidth="1"/>
    <col min="3339" max="3339" width="10.42578125" style="77" bestFit="1" customWidth="1"/>
    <col min="3340" max="3340" width="11.42578125" style="77" customWidth="1"/>
    <col min="3341" max="3341" width="15.28515625" style="77" bestFit="1" customWidth="1"/>
    <col min="3342" max="3342" width="11.42578125" style="77" customWidth="1"/>
    <col min="3343" max="3343" width="14.28515625" style="77" bestFit="1" customWidth="1"/>
    <col min="3344" max="3349" width="11.42578125" style="77" customWidth="1"/>
    <col min="3350" max="3580" width="10.140625" style="77"/>
    <col min="3581" max="3581" width="3.140625" style="77" customWidth="1"/>
    <col min="3582" max="3582" width="39.42578125" style="77" bestFit="1" customWidth="1"/>
    <col min="3583" max="3583" width="11.7109375" style="77" bestFit="1" customWidth="1"/>
    <col min="3584" max="3584" width="16.5703125" style="77" bestFit="1" customWidth="1"/>
    <col min="3585" max="3585" width="16.28515625" style="77" bestFit="1" customWidth="1"/>
    <col min="3586" max="3593" width="11.42578125" style="77" bestFit="1" customWidth="1"/>
    <col min="3594" max="3594" width="10.7109375" style="77" customWidth="1"/>
    <col min="3595" max="3595" width="10.42578125" style="77" bestFit="1" customWidth="1"/>
    <col min="3596" max="3596" width="11.42578125" style="77" customWidth="1"/>
    <col min="3597" max="3597" width="15.28515625" style="77" bestFit="1" customWidth="1"/>
    <col min="3598" max="3598" width="11.42578125" style="77" customWidth="1"/>
    <col min="3599" max="3599" width="14.28515625" style="77" bestFit="1" customWidth="1"/>
    <col min="3600" max="3605" width="11.42578125" style="77" customWidth="1"/>
    <col min="3606" max="3836" width="10.140625" style="77"/>
    <col min="3837" max="3837" width="3.140625" style="77" customWidth="1"/>
    <col min="3838" max="3838" width="39.42578125" style="77" bestFit="1" customWidth="1"/>
    <col min="3839" max="3839" width="11.7109375" style="77" bestFit="1" customWidth="1"/>
    <col min="3840" max="3840" width="16.5703125" style="77" bestFit="1" customWidth="1"/>
    <col min="3841" max="3841" width="16.28515625" style="77" bestFit="1" customWidth="1"/>
    <col min="3842" max="3849" width="11.42578125" style="77" bestFit="1" customWidth="1"/>
    <col min="3850" max="3850" width="10.7109375" style="77" customWidth="1"/>
    <col min="3851" max="3851" width="10.42578125" style="77" bestFit="1" customWidth="1"/>
    <col min="3852" max="3852" width="11.42578125" style="77" customWidth="1"/>
    <col min="3853" max="3853" width="15.28515625" style="77" bestFit="1" customWidth="1"/>
    <col min="3854" max="3854" width="11.42578125" style="77" customWidth="1"/>
    <col min="3855" max="3855" width="14.28515625" style="77" bestFit="1" customWidth="1"/>
    <col min="3856" max="3861" width="11.42578125" style="77" customWidth="1"/>
    <col min="3862" max="4092" width="10.140625" style="77"/>
    <col min="4093" max="4093" width="3.140625" style="77" customWidth="1"/>
    <col min="4094" max="4094" width="39.42578125" style="77" bestFit="1" customWidth="1"/>
    <col min="4095" max="4095" width="11.7109375" style="77" bestFit="1" customWidth="1"/>
    <col min="4096" max="4096" width="16.5703125" style="77" bestFit="1" customWidth="1"/>
    <col min="4097" max="4097" width="16.28515625" style="77" bestFit="1" customWidth="1"/>
    <col min="4098" max="4105" width="11.42578125" style="77" bestFit="1" customWidth="1"/>
    <col min="4106" max="4106" width="10.7109375" style="77" customWidth="1"/>
    <col min="4107" max="4107" width="10.42578125" style="77" bestFit="1" customWidth="1"/>
    <col min="4108" max="4108" width="11.42578125" style="77" customWidth="1"/>
    <col min="4109" max="4109" width="15.28515625" style="77" bestFit="1" customWidth="1"/>
    <col min="4110" max="4110" width="11.42578125" style="77" customWidth="1"/>
    <col min="4111" max="4111" width="14.28515625" style="77" bestFit="1" customWidth="1"/>
    <col min="4112" max="4117" width="11.42578125" style="77" customWidth="1"/>
    <col min="4118" max="4348" width="10.140625" style="77"/>
    <col min="4349" max="4349" width="3.140625" style="77" customWidth="1"/>
    <col min="4350" max="4350" width="39.42578125" style="77" bestFit="1" customWidth="1"/>
    <col min="4351" max="4351" width="11.7109375" style="77" bestFit="1" customWidth="1"/>
    <col min="4352" max="4352" width="16.5703125" style="77" bestFit="1" customWidth="1"/>
    <col min="4353" max="4353" width="16.28515625" style="77" bestFit="1" customWidth="1"/>
    <col min="4354" max="4361" width="11.42578125" style="77" bestFit="1" customWidth="1"/>
    <col min="4362" max="4362" width="10.7109375" style="77" customWidth="1"/>
    <col min="4363" max="4363" width="10.42578125" style="77" bestFit="1" customWidth="1"/>
    <col min="4364" max="4364" width="11.42578125" style="77" customWidth="1"/>
    <col min="4365" max="4365" width="15.28515625" style="77" bestFit="1" customWidth="1"/>
    <col min="4366" max="4366" width="11.42578125" style="77" customWidth="1"/>
    <col min="4367" max="4367" width="14.28515625" style="77" bestFit="1" customWidth="1"/>
    <col min="4368" max="4373" width="11.42578125" style="77" customWidth="1"/>
    <col min="4374" max="4604" width="10.140625" style="77"/>
    <col min="4605" max="4605" width="3.140625" style="77" customWidth="1"/>
    <col min="4606" max="4606" width="39.42578125" style="77" bestFit="1" customWidth="1"/>
    <col min="4607" max="4607" width="11.7109375" style="77" bestFit="1" customWidth="1"/>
    <col min="4608" max="4608" width="16.5703125" style="77" bestFit="1" customWidth="1"/>
    <col min="4609" max="4609" width="16.28515625" style="77" bestFit="1" customWidth="1"/>
    <col min="4610" max="4617" width="11.42578125" style="77" bestFit="1" customWidth="1"/>
    <col min="4618" max="4618" width="10.7109375" style="77" customWidth="1"/>
    <col min="4619" max="4619" width="10.42578125" style="77" bestFit="1" customWidth="1"/>
    <col min="4620" max="4620" width="11.42578125" style="77" customWidth="1"/>
    <col min="4621" max="4621" width="15.28515625" style="77" bestFit="1" customWidth="1"/>
    <col min="4622" max="4622" width="11.42578125" style="77" customWidth="1"/>
    <col min="4623" max="4623" width="14.28515625" style="77" bestFit="1" customWidth="1"/>
    <col min="4624" max="4629" width="11.42578125" style="77" customWidth="1"/>
    <col min="4630" max="4860" width="10.140625" style="77"/>
    <col min="4861" max="4861" width="3.140625" style="77" customWidth="1"/>
    <col min="4862" max="4862" width="39.42578125" style="77" bestFit="1" customWidth="1"/>
    <col min="4863" max="4863" width="11.7109375" style="77" bestFit="1" customWidth="1"/>
    <col min="4864" max="4864" width="16.5703125" style="77" bestFit="1" customWidth="1"/>
    <col min="4865" max="4865" width="16.28515625" style="77" bestFit="1" customWidth="1"/>
    <col min="4866" max="4873" width="11.42578125" style="77" bestFit="1" customWidth="1"/>
    <col min="4874" max="4874" width="10.7109375" style="77" customWidth="1"/>
    <col min="4875" max="4875" width="10.42578125" style="77" bestFit="1" customWidth="1"/>
    <col min="4876" max="4876" width="11.42578125" style="77" customWidth="1"/>
    <col min="4877" max="4877" width="15.28515625" style="77" bestFit="1" customWidth="1"/>
    <col min="4878" max="4878" width="11.42578125" style="77" customWidth="1"/>
    <col min="4879" max="4879" width="14.28515625" style="77" bestFit="1" customWidth="1"/>
    <col min="4880" max="4885" width="11.42578125" style="77" customWidth="1"/>
    <col min="4886" max="5116" width="10.140625" style="77"/>
    <col min="5117" max="5117" width="3.140625" style="77" customWidth="1"/>
    <col min="5118" max="5118" width="39.42578125" style="77" bestFit="1" customWidth="1"/>
    <col min="5119" max="5119" width="11.7109375" style="77" bestFit="1" customWidth="1"/>
    <col min="5120" max="5120" width="16.5703125" style="77" bestFit="1" customWidth="1"/>
    <col min="5121" max="5121" width="16.28515625" style="77" bestFit="1" customWidth="1"/>
    <col min="5122" max="5129" width="11.42578125" style="77" bestFit="1" customWidth="1"/>
    <col min="5130" max="5130" width="10.7109375" style="77" customWidth="1"/>
    <col min="5131" max="5131" width="10.42578125" style="77" bestFit="1" customWidth="1"/>
    <col min="5132" max="5132" width="11.42578125" style="77" customWidth="1"/>
    <col min="5133" max="5133" width="15.28515625" style="77" bestFit="1" customWidth="1"/>
    <col min="5134" max="5134" width="11.42578125" style="77" customWidth="1"/>
    <col min="5135" max="5135" width="14.28515625" style="77" bestFit="1" customWidth="1"/>
    <col min="5136" max="5141" width="11.42578125" style="77" customWidth="1"/>
    <col min="5142" max="5372" width="10.140625" style="77"/>
    <col min="5373" max="5373" width="3.140625" style="77" customWidth="1"/>
    <col min="5374" max="5374" width="39.42578125" style="77" bestFit="1" customWidth="1"/>
    <col min="5375" max="5375" width="11.7109375" style="77" bestFit="1" customWidth="1"/>
    <col min="5376" max="5376" width="16.5703125" style="77" bestFit="1" customWidth="1"/>
    <col min="5377" max="5377" width="16.28515625" style="77" bestFit="1" customWidth="1"/>
    <col min="5378" max="5385" width="11.42578125" style="77" bestFit="1" customWidth="1"/>
    <col min="5386" max="5386" width="10.7109375" style="77" customWidth="1"/>
    <col min="5387" max="5387" width="10.42578125" style="77" bestFit="1" customWidth="1"/>
    <col min="5388" max="5388" width="11.42578125" style="77" customWidth="1"/>
    <col min="5389" max="5389" width="15.28515625" style="77" bestFit="1" customWidth="1"/>
    <col min="5390" max="5390" width="11.42578125" style="77" customWidth="1"/>
    <col min="5391" max="5391" width="14.28515625" style="77" bestFit="1" customWidth="1"/>
    <col min="5392" max="5397" width="11.42578125" style="77" customWidth="1"/>
    <col min="5398" max="5628" width="10.140625" style="77"/>
    <col min="5629" max="5629" width="3.140625" style="77" customWidth="1"/>
    <col min="5630" max="5630" width="39.42578125" style="77" bestFit="1" customWidth="1"/>
    <col min="5631" max="5631" width="11.7109375" style="77" bestFit="1" customWidth="1"/>
    <col min="5632" max="5632" width="16.5703125" style="77" bestFit="1" customWidth="1"/>
    <col min="5633" max="5633" width="16.28515625" style="77" bestFit="1" customWidth="1"/>
    <col min="5634" max="5641" width="11.42578125" style="77" bestFit="1" customWidth="1"/>
    <col min="5642" max="5642" width="10.7109375" style="77" customWidth="1"/>
    <col min="5643" max="5643" width="10.42578125" style="77" bestFit="1" customWidth="1"/>
    <col min="5644" max="5644" width="11.42578125" style="77" customWidth="1"/>
    <col min="5645" max="5645" width="15.28515625" style="77" bestFit="1" customWidth="1"/>
    <col min="5646" max="5646" width="11.42578125" style="77" customWidth="1"/>
    <col min="5647" max="5647" width="14.28515625" style="77" bestFit="1" customWidth="1"/>
    <col min="5648" max="5653" width="11.42578125" style="77" customWidth="1"/>
    <col min="5654" max="5884" width="10.140625" style="77"/>
    <col min="5885" max="5885" width="3.140625" style="77" customWidth="1"/>
    <col min="5886" max="5886" width="39.42578125" style="77" bestFit="1" customWidth="1"/>
    <col min="5887" max="5887" width="11.7109375" style="77" bestFit="1" customWidth="1"/>
    <col min="5888" max="5888" width="16.5703125" style="77" bestFit="1" customWidth="1"/>
    <col min="5889" max="5889" width="16.28515625" style="77" bestFit="1" customWidth="1"/>
    <col min="5890" max="5897" width="11.42578125" style="77" bestFit="1" customWidth="1"/>
    <col min="5898" max="5898" width="10.7109375" style="77" customWidth="1"/>
    <col min="5899" max="5899" width="10.42578125" style="77" bestFit="1" customWidth="1"/>
    <col min="5900" max="5900" width="11.42578125" style="77" customWidth="1"/>
    <col min="5901" max="5901" width="15.28515625" style="77" bestFit="1" customWidth="1"/>
    <col min="5902" max="5902" width="11.42578125" style="77" customWidth="1"/>
    <col min="5903" max="5903" width="14.28515625" style="77" bestFit="1" customWidth="1"/>
    <col min="5904" max="5909" width="11.42578125" style="77" customWidth="1"/>
    <col min="5910" max="6140" width="10.140625" style="77"/>
    <col min="6141" max="6141" width="3.140625" style="77" customWidth="1"/>
    <col min="6142" max="6142" width="39.42578125" style="77" bestFit="1" customWidth="1"/>
    <col min="6143" max="6143" width="11.7109375" style="77" bestFit="1" customWidth="1"/>
    <col min="6144" max="6144" width="16.5703125" style="77" bestFit="1" customWidth="1"/>
    <col min="6145" max="6145" width="16.28515625" style="77" bestFit="1" customWidth="1"/>
    <col min="6146" max="6153" width="11.42578125" style="77" bestFit="1" customWidth="1"/>
    <col min="6154" max="6154" width="10.7109375" style="77" customWidth="1"/>
    <col min="6155" max="6155" width="10.42578125" style="77" bestFit="1" customWidth="1"/>
    <col min="6156" max="6156" width="11.42578125" style="77" customWidth="1"/>
    <col min="6157" max="6157" width="15.28515625" style="77" bestFit="1" customWidth="1"/>
    <col min="6158" max="6158" width="11.42578125" style="77" customWidth="1"/>
    <col min="6159" max="6159" width="14.28515625" style="77" bestFit="1" customWidth="1"/>
    <col min="6160" max="6165" width="11.42578125" style="77" customWidth="1"/>
    <col min="6166" max="6396" width="10.140625" style="77"/>
    <col min="6397" max="6397" width="3.140625" style="77" customWidth="1"/>
    <col min="6398" max="6398" width="39.42578125" style="77" bestFit="1" customWidth="1"/>
    <col min="6399" max="6399" width="11.7109375" style="77" bestFit="1" customWidth="1"/>
    <col min="6400" max="6400" width="16.5703125" style="77" bestFit="1" customWidth="1"/>
    <col min="6401" max="6401" width="16.28515625" style="77" bestFit="1" customWidth="1"/>
    <col min="6402" max="6409" width="11.42578125" style="77" bestFit="1" customWidth="1"/>
    <col min="6410" max="6410" width="10.7109375" style="77" customWidth="1"/>
    <col min="6411" max="6411" width="10.42578125" style="77" bestFit="1" customWidth="1"/>
    <col min="6412" max="6412" width="11.42578125" style="77" customWidth="1"/>
    <col min="6413" max="6413" width="15.28515625" style="77" bestFit="1" customWidth="1"/>
    <col min="6414" max="6414" width="11.42578125" style="77" customWidth="1"/>
    <col min="6415" max="6415" width="14.28515625" style="77" bestFit="1" customWidth="1"/>
    <col min="6416" max="6421" width="11.42578125" style="77" customWidth="1"/>
    <col min="6422" max="6652" width="10.140625" style="77"/>
    <col min="6653" max="6653" width="3.140625" style="77" customWidth="1"/>
    <col min="6654" max="6654" width="39.42578125" style="77" bestFit="1" customWidth="1"/>
    <col min="6655" max="6655" width="11.7109375" style="77" bestFit="1" customWidth="1"/>
    <col min="6656" max="6656" width="16.5703125" style="77" bestFit="1" customWidth="1"/>
    <col min="6657" max="6657" width="16.28515625" style="77" bestFit="1" customWidth="1"/>
    <col min="6658" max="6665" width="11.42578125" style="77" bestFit="1" customWidth="1"/>
    <col min="6666" max="6666" width="10.7109375" style="77" customWidth="1"/>
    <col min="6667" max="6667" width="10.42578125" style="77" bestFit="1" customWidth="1"/>
    <col min="6668" max="6668" width="11.42578125" style="77" customWidth="1"/>
    <col min="6669" max="6669" width="15.28515625" style="77" bestFit="1" customWidth="1"/>
    <col min="6670" max="6670" width="11.42578125" style="77" customWidth="1"/>
    <col min="6671" max="6671" width="14.28515625" style="77" bestFit="1" customWidth="1"/>
    <col min="6672" max="6677" width="11.42578125" style="77" customWidth="1"/>
    <col min="6678" max="6908" width="10.140625" style="77"/>
    <col min="6909" max="6909" width="3.140625" style="77" customWidth="1"/>
    <col min="6910" max="6910" width="39.42578125" style="77" bestFit="1" customWidth="1"/>
    <col min="6911" max="6911" width="11.7109375" style="77" bestFit="1" customWidth="1"/>
    <col min="6912" max="6912" width="16.5703125" style="77" bestFit="1" customWidth="1"/>
    <col min="6913" max="6913" width="16.28515625" style="77" bestFit="1" customWidth="1"/>
    <col min="6914" max="6921" width="11.42578125" style="77" bestFit="1" customWidth="1"/>
    <col min="6922" max="6922" width="10.7109375" style="77" customWidth="1"/>
    <col min="6923" max="6923" width="10.42578125" style="77" bestFit="1" customWidth="1"/>
    <col min="6924" max="6924" width="11.42578125" style="77" customWidth="1"/>
    <col min="6925" max="6925" width="15.28515625" style="77" bestFit="1" customWidth="1"/>
    <col min="6926" max="6926" width="11.42578125" style="77" customWidth="1"/>
    <col min="6927" max="6927" width="14.28515625" style="77" bestFit="1" customWidth="1"/>
    <col min="6928" max="6933" width="11.42578125" style="77" customWidth="1"/>
    <col min="6934" max="7164" width="10.140625" style="77"/>
    <col min="7165" max="7165" width="3.140625" style="77" customWidth="1"/>
    <col min="7166" max="7166" width="39.42578125" style="77" bestFit="1" customWidth="1"/>
    <col min="7167" max="7167" width="11.7109375" style="77" bestFit="1" customWidth="1"/>
    <col min="7168" max="7168" width="16.5703125" style="77" bestFit="1" customWidth="1"/>
    <col min="7169" max="7169" width="16.28515625" style="77" bestFit="1" customWidth="1"/>
    <col min="7170" max="7177" width="11.42578125" style="77" bestFit="1" customWidth="1"/>
    <col min="7178" max="7178" width="10.7109375" style="77" customWidth="1"/>
    <col min="7179" max="7179" width="10.42578125" style="77" bestFit="1" customWidth="1"/>
    <col min="7180" max="7180" width="11.42578125" style="77" customWidth="1"/>
    <col min="7181" max="7181" width="15.28515625" style="77" bestFit="1" customWidth="1"/>
    <col min="7182" max="7182" width="11.42578125" style="77" customWidth="1"/>
    <col min="7183" max="7183" width="14.28515625" style="77" bestFit="1" customWidth="1"/>
    <col min="7184" max="7189" width="11.42578125" style="77" customWidth="1"/>
    <col min="7190" max="7420" width="10.140625" style="77"/>
    <col min="7421" max="7421" width="3.140625" style="77" customWidth="1"/>
    <col min="7422" max="7422" width="39.42578125" style="77" bestFit="1" customWidth="1"/>
    <col min="7423" max="7423" width="11.7109375" style="77" bestFit="1" customWidth="1"/>
    <col min="7424" max="7424" width="16.5703125" style="77" bestFit="1" customWidth="1"/>
    <col min="7425" max="7425" width="16.28515625" style="77" bestFit="1" customWidth="1"/>
    <col min="7426" max="7433" width="11.42578125" style="77" bestFit="1" customWidth="1"/>
    <col min="7434" max="7434" width="10.7109375" style="77" customWidth="1"/>
    <col min="7435" max="7435" width="10.42578125" style="77" bestFit="1" customWidth="1"/>
    <col min="7436" max="7436" width="11.42578125" style="77" customWidth="1"/>
    <col min="7437" max="7437" width="15.28515625" style="77" bestFit="1" customWidth="1"/>
    <col min="7438" max="7438" width="11.42578125" style="77" customWidth="1"/>
    <col min="7439" max="7439" width="14.28515625" style="77" bestFit="1" customWidth="1"/>
    <col min="7440" max="7445" width="11.42578125" style="77" customWidth="1"/>
    <col min="7446" max="7676" width="10.140625" style="77"/>
    <col min="7677" max="7677" width="3.140625" style="77" customWidth="1"/>
    <col min="7678" max="7678" width="39.42578125" style="77" bestFit="1" customWidth="1"/>
    <col min="7679" max="7679" width="11.7109375" style="77" bestFit="1" customWidth="1"/>
    <col min="7680" max="7680" width="16.5703125" style="77" bestFit="1" customWidth="1"/>
    <col min="7681" max="7681" width="16.28515625" style="77" bestFit="1" customWidth="1"/>
    <col min="7682" max="7689" width="11.42578125" style="77" bestFit="1" customWidth="1"/>
    <col min="7690" max="7690" width="10.7109375" style="77" customWidth="1"/>
    <col min="7691" max="7691" width="10.42578125" style="77" bestFit="1" customWidth="1"/>
    <col min="7692" max="7692" width="11.42578125" style="77" customWidth="1"/>
    <col min="7693" max="7693" width="15.28515625" style="77" bestFit="1" customWidth="1"/>
    <col min="7694" max="7694" width="11.42578125" style="77" customWidth="1"/>
    <col min="7695" max="7695" width="14.28515625" style="77" bestFit="1" customWidth="1"/>
    <col min="7696" max="7701" width="11.42578125" style="77" customWidth="1"/>
    <col min="7702" max="7932" width="10.140625" style="77"/>
    <col min="7933" max="7933" width="3.140625" style="77" customWidth="1"/>
    <col min="7934" max="7934" width="39.42578125" style="77" bestFit="1" customWidth="1"/>
    <col min="7935" max="7935" width="11.7109375" style="77" bestFit="1" customWidth="1"/>
    <col min="7936" max="7936" width="16.5703125" style="77" bestFit="1" customWidth="1"/>
    <col min="7937" max="7937" width="16.28515625" style="77" bestFit="1" customWidth="1"/>
    <col min="7938" max="7945" width="11.42578125" style="77" bestFit="1" customWidth="1"/>
    <col min="7946" max="7946" width="10.7109375" style="77" customWidth="1"/>
    <col min="7947" max="7947" width="10.42578125" style="77" bestFit="1" customWidth="1"/>
    <col min="7948" max="7948" width="11.42578125" style="77" customWidth="1"/>
    <col min="7949" max="7949" width="15.28515625" style="77" bestFit="1" customWidth="1"/>
    <col min="7950" max="7950" width="11.42578125" style="77" customWidth="1"/>
    <col min="7951" max="7951" width="14.28515625" style="77" bestFit="1" customWidth="1"/>
    <col min="7952" max="7957" width="11.42578125" style="77" customWidth="1"/>
    <col min="7958" max="8188" width="10.140625" style="77"/>
    <col min="8189" max="8189" width="3.140625" style="77" customWidth="1"/>
    <col min="8190" max="8190" width="39.42578125" style="77" bestFit="1" customWidth="1"/>
    <col min="8191" max="8191" width="11.7109375" style="77" bestFit="1" customWidth="1"/>
    <col min="8192" max="8192" width="16.5703125" style="77" bestFit="1" customWidth="1"/>
    <col min="8193" max="8193" width="16.28515625" style="77" bestFit="1" customWidth="1"/>
    <col min="8194" max="8201" width="11.42578125" style="77" bestFit="1" customWidth="1"/>
    <col min="8202" max="8202" width="10.7109375" style="77" customWidth="1"/>
    <col min="8203" max="8203" width="10.42578125" style="77" bestFit="1" customWidth="1"/>
    <col min="8204" max="8204" width="11.42578125" style="77" customWidth="1"/>
    <col min="8205" max="8205" width="15.28515625" style="77" bestFit="1" customWidth="1"/>
    <col min="8206" max="8206" width="11.42578125" style="77" customWidth="1"/>
    <col min="8207" max="8207" width="14.28515625" style="77" bestFit="1" customWidth="1"/>
    <col min="8208" max="8213" width="11.42578125" style="77" customWidth="1"/>
    <col min="8214" max="8444" width="10.140625" style="77"/>
    <col min="8445" max="8445" width="3.140625" style="77" customWidth="1"/>
    <col min="8446" max="8446" width="39.42578125" style="77" bestFit="1" customWidth="1"/>
    <col min="8447" max="8447" width="11.7109375" style="77" bestFit="1" customWidth="1"/>
    <col min="8448" max="8448" width="16.5703125" style="77" bestFit="1" customWidth="1"/>
    <col min="8449" max="8449" width="16.28515625" style="77" bestFit="1" customWidth="1"/>
    <col min="8450" max="8457" width="11.42578125" style="77" bestFit="1" customWidth="1"/>
    <col min="8458" max="8458" width="10.7109375" style="77" customWidth="1"/>
    <col min="8459" max="8459" width="10.42578125" style="77" bestFit="1" customWidth="1"/>
    <col min="8460" max="8460" width="11.42578125" style="77" customWidth="1"/>
    <col min="8461" max="8461" width="15.28515625" style="77" bestFit="1" customWidth="1"/>
    <col min="8462" max="8462" width="11.42578125" style="77" customWidth="1"/>
    <col min="8463" max="8463" width="14.28515625" style="77" bestFit="1" customWidth="1"/>
    <col min="8464" max="8469" width="11.42578125" style="77" customWidth="1"/>
    <col min="8470" max="8700" width="10.140625" style="77"/>
    <col min="8701" max="8701" width="3.140625" style="77" customWidth="1"/>
    <col min="8702" max="8702" width="39.42578125" style="77" bestFit="1" customWidth="1"/>
    <col min="8703" max="8703" width="11.7109375" style="77" bestFit="1" customWidth="1"/>
    <col min="8704" max="8704" width="16.5703125" style="77" bestFit="1" customWidth="1"/>
    <col min="8705" max="8705" width="16.28515625" style="77" bestFit="1" customWidth="1"/>
    <col min="8706" max="8713" width="11.42578125" style="77" bestFit="1" customWidth="1"/>
    <col min="8714" max="8714" width="10.7109375" style="77" customWidth="1"/>
    <col min="8715" max="8715" width="10.42578125" style="77" bestFit="1" customWidth="1"/>
    <col min="8716" max="8716" width="11.42578125" style="77" customWidth="1"/>
    <col min="8717" max="8717" width="15.28515625" style="77" bestFit="1" customWidth="1"/>
    <col min="8718" max="8718" width="11.42578125" style="77" customWidth="1"/>
    <col min="8719" max="8719" width="14.28515625" style="77" bestFit="1" customWidth="1"/>
    <col min="8720" max="8725" width="11.42578125" style="77" customWidth="1"/>
    <col min="8726" max="8956" width="10.140625" style="77"/>
    <col min="8957" max="8957" width="3.140625" style="77" customWidth="1"/>
    <col min="8958" max="8958" width="39.42578125" style="77" bestFit="1" customWidth="1"/>
    <col min="8959" max="8959" width="11.7109375" style="77" bestFit="1" customWidth="1"/>
    <col min="8960" max="8960" width="16.5703125" style="77" bestFit="1" customWidth="1"/>
    <col min="8961" max="8961" width="16.28515625" style="77" bestFit="1" customWidth="1"/>
    <col min="8962" max="8969" width="11.42578125" style="77" bestFit="1" customWidth="1"/>
    <col min="8970" max="8970" width="10.7109375" style="77" customWidth="1"/>
    <col min="8971" max="8971" width="10.42578125" style="77" bestFit="1" customWidth="1"/>
    <col min="8972" max="8972" width="11.42578125" style="77" customWidth="1"/>
    <col min="8973" max="8973" width="15.28515625" style="77" bestFit="1" customWidth="1"/>
    <col min="8974" max="8974" width="11.42578125" style="77" customWidth="1"/>
    <col min="8975" max="8975" width="14.28515625" style="77" bestFit="1" customWidth="1"/>
    <col min="8976" max="8981" width="11.42578125" style="77" customWidth="1"/>
    <col min="8982" max="9212" width="10.140625" style="77"/>
    <col min="9213" max="9213" width="3.140625" style="77" customWidth="1"/>
    <col min="9214" max="9214" width="39.42578125" style="77" bestFit="1" customWidth="1"/>
    <col min="9215" max="9215" width="11.7109375" style="77" bestFit="1" customWidth="1"/>
    <col min="9216" max="9216" width="16.5703125" style="77" bestFit="1" customWidth="1"/>
    <col min="9217" max="9217" width="16.28515625" style="77" bestFit="1" customWidth="1"/>
    <col min="9218" max="9225" width="11.42578125" style="77" bestFit="1" customWidth="1"/>
    <col min="9226" max="9226" width="10.7109375" style="77" customWidth="1"/>
    <col min="9227" max="9227" width="10.42578125" style="77" bestFit="1" customWidth="1"/>
    <col min="9228" max="9228" width="11.42578125" style="77" customWidth="1"/>
    <col min="9229" max="9229" width="15.28515625" style="77" bestFit="1" customWidth="1"/>
    <col min="9230" max="9230" width="11.42578125" style="77" customWidth="1"/>
    <col min="9231" max="9231" width="14.28515625" style="77" bestFit="1" customWidth="1"/>
    <col min="9232" max="9237" width="11.42578125" style="77" customWidth="1"/>
    <col min="9238" max="9468" width="10.140625" style="77"/>
    <col min="9469" max="9469" width="3.140625" style="77" customWidth="1"/>
    <col min="9470" max="9470" width="39.42578125" style="77" bestFit="1" customWidth="1"/>
    <col min="9471" max="9471" width="11.7109375" style="77" bestFit="1" customWidth="1"/>
    <col min="9472" max="9472" width="16.5703125" style="77" bestFit="1" customWidth="1"/>
    <col min="9473" max="9473" width="16.28515625" style="77" bestFit="1" customWidth="1"/>
    <col min="9474" max="9481" width="11.42578125" style="77" bestFit="1" customWidth="1"/>
    <col min="9482" max="9482" width="10.7109375" style="77" customWidth="1"/>
    <col min="9483" max="9483" width="10.42578125" style="77" bestFit="1" customWidth="1"/>
    <col min="9484" max="9484" width="11.42578125" style="77" customWidth="1"/>
    <col min="9485" max="9485" width="15.28515625" style="77" bestFit="1" customWidth="1"/>
    <col min="9486" max="9486" width="11.42578125" style="77" customWidth="1"/>
    <col min="9487" max="9487" width="14.28515625" style="77" bestFit="1" customWidth="1"/>
    <col min="9488" max="9493" width="11.42578125" style="77" customWidth="1"/>
    <col min="9494" max="9724" width="10.140625" style="77"/>
    <col min="9725" max="9725" width="3.140625" style="77" customWidth="1"/>
    <col min="9726" max="9726" width="39.42578125" style="77" bestFit="1" customWidth="1"/>
    <col min="9727" max="9727" width="11.7109375" style="77" bestFit="1" customWidth="1"/>
    <col min="9728" max="9728" width="16.5703125" style="77" bestFit="1" customWidth="1"/>
    <col min="9729" max="9729" width="16.28515625" style="77" bestFit="1" customWidth="1"/>
    <col min="9730" max="9737" width="11.42578125" style="77" bestFit="1" customWidth="1"/>
    <col min="9738" max="9738" width="10.7109375" style="77" customWidth="1"/>
    <col min="9739" max="9739" width="10.42578125" style="77" bestFit="1" customWidth="1"/>
    <col min="9740" max="9740" width="11.42578125" style="77" customWidth="1"/>
    <col min="9741" max="9741" width="15.28515625" style="77" bestFit="1" customWidth="1"/>
    <col min="9742" max="9742" width="11.42578125" style="77" customWidth="1"/>
    <col min="9743" max="9743" width="14.28515625" style="77" bestFit="1" customWidth="1"/>
    <col min="9744" max="9749" width="11.42578125" style="77" customWidth="1"/>
    <col min="9750" max="9980" width="10.140625" style="77"/>
    <col min="9981" max="9981" width="3.140625" style="77" customWidth="1"/>
    <col min="9982" max="9982" width="39.42578125" style="77" bestFit="1" customWidth="1"/>
    <col min="9983" max="9983" width="11.7109375" style="77" bestFit="1" customWidth="1"/>
    <col min="9984" max="9984" width="16.5703125" style="77" bestFit="1" customWidth="1"/>
    <col min="9985" max="9985" width="16.28515625" style="77" bestFit="1" customWidth="1"/>
    <col min="9986" max="9993" width="11.42578125" style="77" bestFit="1" customWidth="1"/>
    <col min="9994" max="9994" width="10.7109375" style="77" customWidth="1"/>
    <col min="9995" max="9995" width="10.42578125" style="77" bestFit="1" customWidth="1"/>
    <col min="9996" max="9996" width="11.42578125" style="77" customWidth="1"/>
    <col min="9997" max="9997" width="15.28515625" style="77" bestFit="1" customWidth="1"/>
    <col min="9998" max="9998" width="11.42578125" style="77" customWidth="1"/>
    <col min="9999" max="9999" width="14.28515625" style="77" bestFit="1" customWidth="1"/>
    <col min="10000" max="10005" width="11.42578125" style="77" customWidth="1"/>
    <col min="10006" max="10236" width="10.140625" style="77"/>
    <col min="10237" max="10237" width="3.140625" style="77" customWidth="1"/>
    <col min="10238" max="10238" width="39.42578125" style="77" bestFit="1" customWidth="1"/>
    <col min="10239" max="10239" width="11.7109375" style="77" bestFit="1" customWidth="1"/>
    <col min="10240" max="10240" width="16.5703125" style="77" bestFit="1" customWidth="1"/>
    <col min="10241" max="10241" width="16.28515625" style="77" bestFit="1" customWidth="1"/>
    <col min="10242" max="10249" width="11.42578125" style="77" bestFit="1" customWidth="1"/>
    <col min="10250" max="10250" width="10.7109375" style="77" customWidth="1"/>
    <col min="10251" max="10251" width="10.42578125" style="77" bestFit="1" customWidth="1"/>
    <col min="10252" max="10252" width="11.42578125" style="77" customWidth="1"/>
    <col min="10253" max="10253" width="15.28515625" style="77" bestFit="1" customWidth="1"/>
    <col min="10254" max="10254" width="11.42578125" style="77" customWidth="1"/>
    <col min="10255" max="10255" width="14.28515625" style="77" bestFit="1" customWidth="1"/>
    <col min="10256" max="10261" width="11.42578125" style="77" customWidth="1"/>
    <col min="10262" max="10492" width="10.140625" style="77"/>
    <col min="10493" max="10493" width="3.140625" style="77" customWidth="1"/>
    <col min="10494" max="10494" width="39.42578125" style="77" bestFit="1" customWidth="1"/>
    <col min="10495" max="10495" width="11.7109375" style="77" bestFit="1" customWidth="1"/>
    <col min="10496" max="10496" width="16.5703125" style="77" bestFit="1" customWidth="1"/>
    <col min="10497" max="10497" width="16.28515625" style="77" bestFit="1" customWidth="1"/>
    <col min="10498" max="10505" width="11.42578125" style="77" bestFit="1" customWidth="1"/>
    <col min="10506" max="10506" width="10.7109375" style="77" customWidth="1"/>
    <col min="10507" max="10507" width="10.42578125" style="77" bestFit="1" customWidth="1"/>
    <col min="10508" max="10508" width="11.42578125" style="77" customWidth="1"/>
    <col min="10509" max="10509" width="15.28515625" style="77" bestFit="1" customWidth="1"/>
    <col min="10510" max="10510" width="11.42578125" style="77" customWidth="1"/>
    <col min="10511" max="10511" width="14.28515625" style="77" bestFit="1" customWidth="1"/>
    <col min="10512" max="10517" width="11.42578125" style="77" customWidth="1"/>
    <col min="10518" max="10748" width="10.140625" style="77"/>
    <col min="10749" max="10749" width="3.140625" style="77" customWidth="1"/>
    <col min="10750" max="10750" width="39.42578125" style="77" bestFit="1" customWidth="1"/>
    <col min="10751" max="10751" width="11.7109375" style="77" bestFit="1" customWidth="1"/>
    <col min="10752" max="10752" width="16.5703125" style="77" bestFit="1" customWidth="1"/>
    <col min="10753" max="10753" width="16.28515625" style="77" bestFit="1" customWidth="1"/>
    <col min="10754" max="10761" width="11.42578125" style="77" bestFit="1" customWidth="1"/>
    <col min="10762" max="10762" width="10.7109375" style="77" customWidth="1"/>
    <col min="10763" max="10763" width="10.42578125" style="77" bestFit="1" customWidth="1"/>
    <col min="10764" max="10764" width="11.42578125" style="77" customWidth="1"/>
    <col min="10765" max="10765" width="15.28515625" style="77" bestFit="1" customWidth="1"/>
    <col min="10766" max="10766" width="11.42578125" style="77" customWidth="1"/>
    <col min="10767" max="10767" width="14.28515625" style="77" bestFit="1" customWidth="1"/>
    <col min="10768" max="10773" width="11.42578125" style="77" customWidth="1"/>
    <col min="10774" max="11004" width="10.140625" style="77"/>
    <col min="11005" max="11005" width="3.140625" style="77" customWidth="1"/>
    <col min="11006" max="11006" width="39.42578125" style="77" bestFit="1" customWidth="1"/>
    <col min="11007" max="11007" width="11.7109375" style="77" bestFit="1" customWidth="1"/>
    <col min="11008" max="11008" width="16.5703125" style="77" bestFit="1" customWidth="1"/>
    <col min="11009" max="11009" width="16.28515625" style="77" bestFit="1" customWidth="1"/>
    <col min="11010" max="11017" width="11.42578125" style="77" bestFit="1" customWidth="1"/>
    <col min="11018" max="11018" width="10.7109375" style="77" customWidth="1"/>
    <col min="11019" max="11019" width="10.42578125" style="77" bestFit="1" customWidth="1"/>
    <col min="11020" max="11020" width="11.42578125" style="77" customWidth="1"/>
    <col min="11021" max="11021" width="15.28515625" style="77" bestFit="1" customWidth="1"/>
    <col min="11022" max="11022" width="11.42578125" style="77" customWidth="1"/>
    <col min="11023" max="11023" width="14.28515625" style="77" bestFit="1" customWidth="1"/>
    <col min="11024" max="11029" width="11.42578125" style="77" customWidth="1"/>
    <col min="11030" max="11260" width="10.140625" style="77"/>
    <col min="11261" max="11261" width="3.140625" style="77" customWidth="1"/>
    <col min="11262" max="11262" width="39.42578125" style="77" bestFit="1" customWidth="1"/>
    <col min="11263" max="11263" width="11.7109375" style="77" bestFit="1" customWidth="1"/>
    <col min="11264" max="11264" width="16.5703125" style="77" bestFit="1" customWidth="1"/>
    <col min="11265" max="11265" width="16.28515625" style="77" bestFit="1" customWidth="1"/>
    <col min="11266" max="11273" width="11.42578125" style="77" bestFit="1" customWidth="1"/>
    <col min="11274" max="11274" width="10.7109375" style="77" customWidth="1"/>
    <col min="11275" max="11275" width="10.42578125" style="77" bestFit="1" customWidth="1"/>
    <col min="11276" max="11276" width="11.42578125" style="77" customWidth="1"/>
    <col min="11277" max="11277" width="15.28515625" style="77" bestFit="1" customWidth="1"/>
    <col min="11278" max="11278" width="11.42578125" style="77" customWidth="1"/>
    <col min="11279" max="11279" width="14.28515625" style="77" bestFit="1" customWidth="1"/>
    <col min="11280" max="11285" width="11.42578125" style="77" customWidth="1"/>
    <col min="11286" max="11516" width="10.140625" style="77"/>
    <col min="11517" max="11517" width="3.140625" style="77" customWidth="1"/>
    <col min="11518" max="11518" width="39.42578125" style="77" bestFit="1" customWidth="1"/>
    <col min="11519" max="11519" width="11.7109375" style="77" bestFit="1" customWidth="1"/>
    <col min="11520" max="11520" width="16.5703125" style="77" bestFit="1" customWidth="1"/>
    <col min="11521" max="11521" width="16.28515625" style="77" bestFit="1" customWidth="1"/>
    <col min="11522" max="11529" width="11.42578125" style="77" bestFit="1" customWidth="1"/>
    <col min="11530" max="11530" width="10.7109375" style="77" customWidth="1"/>
    <col min="11531" max="11531" width="10.42578125" style="77" bestFit="1" customWidth="1"/>
    <col min="11532" max="11532" width="11.42578125" style="77" customWidth="1"/>
    <col min="11533" max="11533" width="15.28515625" style="77" bestFit="1" customWidth="1"/>
    <col min="11534" max="11534" width="11.42578125" style="77" customWidth="1"/>
    <col min="11535" max="11535" width="14.28515625" style="77" bestFit="1" customWidth="1"/>
    <col min="11536" max="11541" width="11.42578125" style="77" customWidth="1"/>
    <col min="11542" max="11772" width="10.140625" style="77"/>
    <col min="11773" max="11773" width="3.140625" style="77" customWidth="1"/>
    <col min="11774" max="11774" width="39.42578125" style="77" bestFit="1" customWidth="1"/>
    <col min="11775" max="11775" width="11.7109375" style="77" bestFit="1" customWidth="1"/>
    <col min="11776" max="11776" width="16.5703125" style="77" bestFit="1" customWidth="1"/>
    <col min="11777" max="11777" width="16.28515625" style="77" bestFit="1" customWidth="1"/>
    <col min="11778" max="11785" width="11.42578125" style="77" bestFit="1" customWidth="1"/>
    <col min="11786" max="11786" width="10.7109375" style="77" customWidth="1"/>
    <col min="11787" max="11787" width="10.42578125" style="77" bestFit="1" customWidth="1"/>
    <col min="11788" max="11788" width="11.42578125" style="77" customWidth="1"/>
    <col min="11789" max="11789" width="15.28515625" style="77" bestFit="1" customWidth="1"/>
    <col min="11790" max="11790" width="11.42578125" style="77" customWidth="1"/>
    <col min="11791" max="11791" width="14.28515625" style="77" bestFit="1" customWidth="1"/>
    <col min="11792" max="11797" width="11.42578125" style="77" customWidth="1"/>
    <col min="11798" max="12028" width="10.140625" style="77"/>
    <col min="12029" max="12029" width="3.140625" style="77" customWidth="1"/>
    <col min="12030" max="12030" width="39.42578125" style="77" bestFit="1" customWidth="1"/>
    <col min="12031" max="12031" width="11.7109375" style="77" bestFit="1" customWidth="1"/>
    <col min="12032" max="12032" width="16.5703125" style="77" bestFit="1" customWidth="1"/>
    <col min="12033" max="12033" width="16.28515625" style="77" bestFit="1" customWidth="1"/>
    <col min="12034" max="12041" width="11.42578125" style="77" bestFit="1" customWidth="1"/>
    <col min="12042" max="12042" width="10.7109375" style="77" customWidth="1"/>
    <col min="12043" max="12043" width="10.42578125" style="77" bestFit="1" customWidth="1"/>
    <col min="12044" max="12044" width="11.42578125" style="77" customWidth="1"/>
    <col min="12045" max="12045" width="15.28515625" style="77" bestFit="1" customWidth="1"/>
    <col min="12046" max="12046" width="11.42578125" style="77" customWidth="1"/>
    <col min="12047" max="12047" width="14.28515625" style="77" bestFit="1" customWidth="1"/>
    <col min="12048" max="12053" width="11.42578125" style="77" customWidth="1"/>
    <col min="12054" max="12284" width="10.140625" style="77"/>
    <col min="12285" max="12285" width="3.140625" style="77" customWidth="1"/>
    <col min="12286" max="12286" width="39.42578125" style="77" bestFit="1" customWidth="1"/>
    <col min="12287" max="12287" width="11.7109375" style="77" bestFit="1" customWidth="1"/>
    <col min="12288" max="12288" width="16.5703125" style="77" bestFit="1" customWidth="1"/>
    <col min="12289" max="12289" width="16.28515625" style="77" bestFit="1" customWidth="1"/>
    <col min="12290" max="12297" width="11.42578125" style="77" bestFit="1" customWidth="1"/>
    <col min="12298" max="12298" width="10.7109375" style="77" customWidth="1"/>
    <col min="12299" max="12299" width="10.42578125" style="77" bestFit="1" customWidth="1"/>
    <col min="12300" max="12300" width="11.42578125" style="77" customWidth="1"/>
    <col min="12301" max="12301" width="15.28515625" style="77" bestFit="1" customWidth="1"/>
    <col min="12302" max="12302" width="11.42578125" style="77" customWidth="1"/>
    <col min="12303" max="12303" width="14.28515625" style="77" bestFit="1" customWidth="1"/>
    <col min="12304" max="12309" width="11.42578125" style="77" customWidth="1"/>
    <col min="12310" max="12540" width="10.140625" style="77"/>
    <col min="12541" max="12541" width="3.140625" style="77" customWidth="1"/>
    <col min="12542" max="12542" width="39.42578125" style="77" bestFit="1" customWidth="1"/>
    <col min="12543" max="12543" width="11.7109375" style="77" bestFit="1" customWidth="1"/>
    <col min="12544" max="12544" width="16.5703125" style="77" bestFit="1" customWidth="1"/>
    <col min="12545" max="12545" width="16.28515625" style="77" bestFit="1" customWidth="1"/>
    <col min="12546" max="12553" width="11.42578125" style="77" bestFit="1" customWidth="1"/>
    <col min="12554" max="12554" width="10.7109375" style="77" customWidth="1"/>
    <col min="12555" max="12555" width="10.42578125" style="77" bestFit="1" customWidth="1"/>
    <col min="12556" max="12556" width="11.42578125" style="77" customWidth="1"/>
    <col min="12557" max="12557" width="15.28515625" style="77" bestFit="1" customWidth="1"/>
    <col min="12558" max="12558" width="11.42578125" style="77" customWidth="1"/>
    <col min="12559" max="12559" width="14.28515625" style="77" bestFit="1" customWidth="1"/>
    <col min="12560" max="12565" width="11.42578125" style="77" customWidth="1"/>
    <col min="12566" max="12796" width="10.140625" style="77"/>
    <col min="12797" max="12797" width="3.140625" style="77" customWidth="1"/>
    <col min="12798" max="12798" width="39.42578125" style="77" bestFit="1" customWidth="1"/>
    <col min="12799" max="12799" width="11.7109375" style="77" bestFit="1" customWidth="1"/>
    <col min="12800" max="12800" width="16.5703125" style="77" bestFit="1" customWidth="1"/>
    <col min="12801" max="12801" width="16.28515625" style="77" bestFit="1" customWidth="1"/>
    <col min="12802" max="12809" width="11.42578125" style="77" bestFit="1" customWidth="1"/>
    <col min="12810" max="12810" width="10.7109375" style="77" customWidth="1"/>
    <col min="12811" max="12811" width="10.42578125" style="77" bestFit="1" customWidth="1"/>
    <col min="12812" max="12812" width="11.42578125" style="77" customWidth="1"/>
    <col min="12813" max="12813" width="15.28515625" style="77" bestFit="1" customWidth="1"/>
    <col min="12814" max="12814" width="11.42578125" style="77" customWidth="1"/>
    <col min="12815" max="12815" width="14.28515625" style="77" bestFit="1" customWidth="1"/>
    <col min="12816" max="12821" width="11.42578125" style="77" customWidth="1"/>
    <col min="12822" max="13052" width="10.140625" style="77"/>
    <col min="13053" max="13053" width="3.140625" style="77" customWidth="1"/>
    <col min="13054" max="13054" width="39.42578125" style="77" bestFit="1" customWidth="1"/>
    <col min="13055" max="13055" width="11.7109375" style="77" bestFit="1" customWidth="1"/>
    <col min="13056" max="13056" width="16.5703125" style="77" bestFit="1" customWidth="1"/>
    <col min="13057" max="13057" width="16.28515625" style="77" bestFit="1" customWidth="1"/>
    <col min="13058" max="13065" width="11.42578125" style="77" bestFit="1" customWidth="1"/>
    <col min="13066" max="13066" width="10.7109375" style="77" customWidth="1"/>
    <col min="13067" max="13067" width="10.42578125" style="77" bestFit="1" customWidth="1"/>
    <col min="13068" max="13068" width="11.42578125" style="77" customWidth="1"/>
    <col min="13069" max="13069" width="15.28515625" style="77" bestFit="1" customWidth="1"/>
    <col min="13070" max="13070" width="11.42578125" style="77" customWidth="1"/>
    <col min="13071" max="13071" width="14.28515625" style="77" bestFit="1" customWidth="1"/>
    <col min="13072" max="13077" width="11.42578125" style="77" customWidth="1"/>
    <col min="13078" max="13308" width="10.140625" style="77"/>
    <col min="13309" max="13309" width="3.140625" style="77" customWidth="1"/>
    <col min="13310" max="13310" width="39.42578125" style="77" bestFit="1" customWidth="1"/>
    <col min="13311" max="13311" width="11.7109375" style="77" bestFit="1" customWidth="1"/>
    <col min="13312" max="13312" width="16.5703125" style="77" bestFit="1" customWidth="1"/>
    <col min="13313" max="13313" width="16.28515625" style="77" bestFit="1" customWidth="1"/>
    <col min="13314" max="13321" width="11.42578125" style="77" bestFit="1" customWidth="1"/>
    <col min="13322" max="13322" width="10.7109375" style="77" customWidth="1"/>
    <col min="13323" max="13323" width="10.42578125" style="77" bestFit="1" customWidth="1"/>
    <col min="13324" max="13324" width="11.42578125" style="77" customWidth="1"/>
    <col min="13325" max="13325" width="15.28515625" style="77" bestFit="1" customWidth="1"/>
    <col min="13326" max="13326" width="11.42578125" style="77" customWidth="1"/>
    <col min="13327" max="13327" width="14.28515625" style="77" bestFit="1" customWidth="1"/>
    <col min="13328" max="13333" width="11.42578125" style="77" customWidth="1"/>
    <col min="13334" max="13564" width="10.140625" style="77"/>
    <col min="13565" max="13565" width="3.140625" style="77" customWidth="1"/>
    <col min="13566" max="13566" width="39.42578125" style="77" bestFit="1" customWidth="1"/>
    <col min="13567" max="13567" width="11.7109375" style="77" bestFit="1" customWidth="1"/>
    <col min="13568" max="13568" width="16.5703125" style="77" bestFit="1" customWidth="1"/>
    <col min="13569" max="13569" width="16.28515625" style="77" bestFit="1" customWidth="1"/>
    <col min="13570" max="13577" width="11.42578125" style="77" bestFit="1" customWidth="1"/>
    <col min="13578" max="13578" width="10.7109375" style="77" customWidth="1"/>
    <col min="13579" max="13579" width="10.42578125" style="77" bestFit="1" customWidth="1"/>
    <col min="13580" max="13580" width="11.42578125" style="77" customWidth="1"/>
    <col min="13581" max="13581" width="15.28515625" style="77" bestFit="1" customWidth="1"/>
    <col min="13582" max="13582" width="11.42578125" style="77" customWidth="1"/>
    <col min="13583" max="13583" width="14.28515625" style="77" bestFit="1" customWidth="1"/>
    <col min="13584" max="13589" width="11.42578125" style="77" customWidth="1"/>
    <col min="13590" max="13820" width="10.140625" style="77"/>
    <col min="13821" max="13821" width="3.140625" style="77" customWidth="1"/>
    <col min="13822" max="13822" width="39.42578125" style="77" bestFit="1" customWidth="1"/>
    <col min="13823" max="13823" width="11.7109375" style="77" bestFit="1" customWidth="1"/>
    <col min="13824" max="13824" width="16.5703125" style="77" bestFit="1" customWidth="1"/>
    <col min="13825" max="13825" width="16.28515625" style="77" bestFit="1" customWidth="1"/>
    <col min="13826" max="13833" width="11.42578125" style="77" bestFit="1" customWidth="1"/>
    <col min="13834" max="13834" width="10.7109375" style="77" customWidth="1"/>
    <col min="13835" max="13835" width="10.42578125" style="77" bestFit="1" customWidth="1"/>
    <col min="13836" max="13836" width="11.42578125" style="77" customWidth="1"/>
    <col min="13837" max="13837" width="15.28515625" style="77" bestFit="1" customWidth="1"/>
    <col min="13838" max="13838" width="11.42578125" style="77" customWidth="1"/>
    <col min="13839" max="13839" width="14.28515625" style="77" bestFit="1" customWidth="1"/>
    <col min="13840" max="13845" width="11.42578125" style="77" customWidth="1"/>
    <col min="13846" max="14076" width="10.140625" style="77"/>
    <col min="14077" max="14077" width="3.140625" style="77" customWidth="1"/>
    <col min="14078" max="14078" width="39.42578125" style="77" bestFit="1" customWidth="1"/>
    <col min="14079" max="14079" width="11.7109375" style="77" bestFit="1" customWidth="1"/>
    <col min="14080" max="14080" width="16.5703125" style="77" bestFit="1" customWidth="1"/>
    <col min="14081" max="14081" width="16.28515625" style="77" bestFit="1" customWidth="1"/>
    <col min="14082" max="14089" width="11.42578125" style="77" bestFit="1" customWidth="1"/>
    <col min="14090" max="14090" width="10.7109375" style="77" customWidth="1"/>
    <col min="14091" max="14091" width="10.42578125" style="77" bestFit="1" customWidth="1"/>
    <col min="14092" max="14092" width="11.42578125" style="77" customWidth="1"/>
    <col min="14093" max="14093" width="15.28515625" style="77" bestFit="1" customWidth="1"/>
    <col min="14094" max="14094" width="11.42578125" style="77" customWidth="1"/>
    <col min="14095" max="14095" width="14.28515625" style="77" bestFit="1" customWidth="1"/>
    <col min="14096" max="14101" width="11.42578125" style="77" customWidth="1"/>
    <col min="14102" max="14332" width="10.140625" style="77"/>
    <col min="14333" max="14333" width="3.140625" style="77" customWidth="1"/>
    <col min="14334" max="14334" width="39.42578125" style="77" bestFit="1" customWidth="1"/>
    <col min="14335" max="14335" width="11.7109375" style="77" bestFit="1" customWidth="1"/>
    <col min="14336" max="14336" width="16.5703125" style="77" bestFit="1" customWidth="1"/>
    <col min="14337" max="14337" width="16.28515625" style="77" bestFit="1" customWidth="1"/>
    <col min="14338" max="14345" width="11.42578125" style="77" bestFit="1" customWidth="1"/>
    <col min="14346" max="14346" width="10.7109375" style="77" customWidth="1"/>
    <col min="14347" max="14347" width="10.42578125" style="77" bestFit="1" customWidth="1"/>
    <col min="14348" max="14348" width="11.42578125" style="77" customWidth="1"/>
    <col min="14349" max="14349" width="15.28515625" style="77" bestFit="1" customWidth="1"/>
    <col min="14350" max="14350" width="11.42578125" style="77" customWidth="1"/>
    <col min="14351" max="14351" width="14.28515625" style="77" bestFit="1" customWidth="1"/>
    <col min="14352" max="14357" width="11.42578125" style="77" customWidth="1"/>
    <col min="14358" max="14588" width="10.140625" style="77"/>
    <col min="14589" max="14589" width="3.140625" style="77" customWidth="1"/>
    <col min="14590" max="14590" width="39.42578125" style="77" bestFit="1" customWidth="1"/>
    <col min="14591" max="14591" width="11.7109375" style="77" bestFit="1" customWidth="1"/>
    <col min="14592" max="14592" width="16.5703125" style="77" bestFit="1" customWidth="1"/>
    <col min="14593" max="14593" width="16.28515625" style="77" bestFit="1" customWidth="1"/>
    <col min="14594" max="14601" width="11.42578125" style="77" bestFit="1" customWidth="1"/>
    <col min="14602" max="14602" width="10.7109375" style="77" customWidth="1"/>
    <col min="14603" max="14603" width="10.42578125" style="77" bestFit="1" customWidth="1"/>
    <col min="14604" max="14604" width="11.42578125" style="77" customWidth="1"/>
    <col min="14605" max="14605" width="15.28515625" style="77" bestFit="1" customWidth="1"/>
    <col min="14606" max="14606" width="11.42578125" style="77" customWidth="1"/>
    <col min="14607" max="14607" width="14.28515625" style="77" bestFit="1" customWidth="1"/>
    <col min="14608" max="14613" width="11.42578125" style="77" customWidth="1"/>
    <col min="14614" max="14844" width="10.140625" style="77"/>
    <col min="14845" max="14845" width="3.140625" style="77" customWidth="1"/>
    <col min="14846" max="14846" width="39.42578125" style="77" bestFit="1" customWidth="1"/>
    <col min="14847" max="14847" width="11.7109375" style="77" bestFit="1" customWidth="1"/>
    <col min="14848" max="14848" width="16.5703125" style="77" bestFit="1" customWidth="1"/>
    <col min="14849" max="14849" width="16.28515625" style="77" bestFit="1" customWidth="1"/>
    <col min="14850" max="14857" width="11.42578125" style="77" bestFit="1" customWidth="1"/>
    <col min="14858" max="14858" width="10.7109375" style="77" customWidth="1"/>
    <col min="14859" max="14859" width="10.42578125" style="77" bestFit="1" customWidth="1"/>
    <col min="14860" max="14860" width="11.42578125" style="77" customWidth="1"/>
    <col min="14861" max="14861" width="15.28515625" style="77" bestFit="1" customWidth="1"/>
    <col min="14862" max="14862" width="11.42578125" style="77" customWidth="1"/>
    <col min="14863" max="14863" width="14.28515625" style="77" bestFit="1" customWidth="1"/>
    <col min="14864" max="14869" width="11.42578125" style="77" customWidth="1"/>
    <col min="14870" max="15100" width="10.140625" style="77"/>
    <col min="15101" max="15101" width="3.140625" style="77" customWidth="1"/>
    <col min="15102" max="15102" width="39.42578125" style="77" bestFit="1" customWidth="1"/>
    <col min="15103" max="15103" width="11.7109375" style="77" bestFit="1" customWidth="1"/>
    <col min="15104" max="15104" width="16.5703125" style="77" bestFit="1" customWidth="1"/>
    <col min="15105" max="15105" width="16.28515625" style="77" bestFit="1" customWidth="1"/>
    <col min="15106" max="15113" width="11.42578125" style="77" bestFit="1" customWidth="1"/>
    <col min="15114" max="15114" width="10.7109375" style="77" customWidth="1"/>
    <col min="15115" max="15115" width="10.42578125" style="77" bestFit="1" customWidth="1"/>
    <col min="15116" max="15116" width="11.42578125" style="77" customWidth="1"/>
    <col min="15117" max="15117" width="15.28515625" style="77" bestFit="1" customWidth="1"/>
    <col min="15118" max="15118" width="11.42578125" style="77" customWidth="1"/>
    <col min="15119" max="15119" width="14.28515625" style="77" bestFit="1" customWidth="1"/>
    <col min="15120" max="15125" width="11.42578125" style="77" customWidth="1"/>
    <col min="15126" max="15356" width="10.140625" style="77"/>
    <col min="15357" max="15357" width="3.140625" style="77" customWidth="1"/>
    <col min="15358" max="15358" width="39.42578125" style="77" bestFit="1" customWidth="1"/>
    <col min="15359" max="15359" width="11.7109375" style="77" bestFit="1" customWidth="1"/>
    <col min="15360" max="15360" width="16.5703125" style="77" bestFit="1" customWidth="1"/>
    <col min="15361" max="15361" width="16.28515625" style="77" bestFit="1" customWidth="1"/>
    <col min="15362" max="15369" width="11.42578125" style="77" bestFit="1" customWidth="1"/>
    <col min="15370" max="15370" width="10.7109375" style="77" customWidth="1"/>
    <col min="15371" max="15371" width="10.42578125" style="77" bestFit="1" customWidth="1"/>
    <col min="15372" max="15372" width="11.42578125" style="77" customWidth="1"/>
    <col min="15373" max="15373" width="15.28515625" style="77" bestFit="1" customWidth="1"/>
    <col min="15374" max="15374" width="11.42578125" style="77" customWidth="1"/>
    <col min="15375" max="15375" width="14.28515625" style="77" bestFit="1" customWidth="1"/>
    <col min="15376" max="15381" width="11.42578125" style="77" customWidth="1"/>
    <col min="15382" max="15612" width="10.140625" style="77"/>
    <col min="15613" max="15613" width="3.140625" style="77" customWidth="1"/>
    <col min="15614" max="15614" width="39.42578125" style="77" bestFit="1" customWidth="1"/>
    <col min="15615" max="15615" width="11.7109375" style="77" bestFit="1" customWidth="1"/>
    <col min="15616" max="15616" width="16.5703125" style="77" bestFit="1" customWidth="1"/>
    <col min="15617" max="15617" width="16.28515625" style="77" bestFit="1" customWidth="1"/>
    <col min="15618" max="15625" width="11.42578125" style="77" bestFit="1" customWidth="1"/>
    <col min="15626" max="15626" width="10.7109375" style="77" customWidth="1"/>
    <col min="15627" max="15627" width="10.42578125" style="77" bestFit="1" customWidth="1"/>
    <col min="15628" max="15628" width="11.42578125" style="77" customWidth="1"/>
    <col min="15629" max="15629" width="15.28515625" style="77" bestFit="1" customWidth="1"/>
    <col min="15630" max="15630" width="11.42578125" style="77" customWidth="1"/>
    <col min="15631" max="15631" width="14.28515625" style="77" bestFit="1" customWidth="1"/>
    <col min="15632" max="15637" width="11.42578125" style="77" customWidth="1"/>
    <col min="15638" max="15868" width="10.140625" style="77"/>
    <col min="15869" max="15869" width="3.140625" style="77" customWidth="1"/>
    <col min="15870" max="15870" width="39.42578125" style="77" bestFit="1" customWidth="1"/>
    <col min="15871" max="15871" width="11.7109375" style="77" bestFit="1" customWidth="1"/>
    <col min="15872" max="15872" width="16.5703125" style="77" bestFit="1" customWidth="1"/>
    <col min="15873" max="15873" width="16.28515625" style="77" bestFit="1" customWidth="1"/>
    <col min="15874" max="15881" width="11.42578125" style="77" bestFit="1" customWidth="1"/>
    <col min="15882" max="15882" width="10.7109375" style="77" customWidth="1"/>
    <col min="15883" max="15883" width="10.42578125" style="77" bestFit="1" customWidth="1"/>
    <col min="15884" max="15884" width="11.42578125" style="77" customWidth="1"/>
    <col min="15885" max="15885" width="15.28515625" style="77" bestFit="1" customWidth="1"/>
    <col min="15886" max="15886" width="11.42578125" style="77" customWidth="1"/>
    <col min="15887" max="15887" width="14.28515625" style="77" bestFit="1" customWidth="1"/>
    <col min="15888" max="15893" width="11.42578125" style="77" customWidth="1"/>
    <col min="15894" max="16124" width="10.140625" style="77"/>
    <col min="16125" max="16125" width="3.140625" style="77" customWidth="1"/>
    <col min="16126" max="16126" width="39.42578125" style="77" bestFit="1" customWidth="1"/>
    <col min="16127" max="16127" width="11.7109375" style="77" bestFit="1" customWidth="1"/>
    <col min="16128" max="16128" width="16.5703125" style="77" bestFit="1" customWidth="1"/>
    <col min="16129" max="16129" width="16.28515625" style="77" bestFit="1" customWidth="1"/>
    <col min="16130" max="16137" width="11.42578125" style="77" bestFit="1" customWidth="1"/>
    <col min="16138" max="16138" width="10.7109375" style="77" customWidth="1"/>
    <col min="16139" max="16139" width="10.42578125" style="77" bestFit="1" customWidth="1"/>
    <col min="16140" max="16140" width="11.42578125" style="77" customWidth="1"/>
    <col min="16141" max="16141" width="15.28515625" style="77" bestFit="1" customWidth="1"/>
    <col min="16142" max="16142" width="11.42578125" style="77" customWidth="1"/>
    <col min="16143" max="16143" width="14.28515625" style="77" bestFit="1" customWidth="1"/>
    <col min="16144" max="16149" width="11.42578125" style="77" customWidth="1"/>
    <col min="16150" max="16384" width="10.140625" style="77"/>
  </cols>
  <sheetData>
    <row r="2" spans="2:19" ht="16.5" customHeight="1" thickBot="1">
      <c r="B2" s="76" t="s">
        <v>423</v>
      </c>
      <c r="I2" s="78"/>
      <c r="K2" s="79"/>
      <c r="L2" s="79"/>
    </row>
    <row r="3" spans="2:19" ht="13.5" thickBot="1">
      <c r="B3" s="80" t="s">
        <v>296</v>
      </c>
      <c r="D3" s="81" t="s">
        <v>297</v>
      </c>
      <c r="E3" s="81" t="s">
        <v>298</v>
      </c>
      <c r="F3" s="81" t="s">
        <v>299</v>
      </c>
    </row>
    <row r="4" spans="2:19" ht="13.5" thickBot="1">
      <c r="B4" s="82" t="s">
        <v>424</v>
      </c>
      <c r="C4" s="83"/>
      <c r="D4" s="396">
        <v>0.25</v>
      </c>
      <c r="E4" s="84" t="e">
        <f>TARIFA!C15</f>
        <v>#DIV/0!</v>
      </c>
      <c r="F4" s="85" t="e">
        <f>C241</f>
        <v>#VALUE!</v>
      </c>
    </row>
    <row r="5" spans="2:19">
      <c r="B5" s="86"/>
      <c r="C5" s="87"/>
    </row>
    <row r="6" spans="2:19" ht="13.5" thickBot="1">
      <c r="N6" s="88"/>
    </row>
    <row r="7" spans="2:19" s="93" customFormat="1" ht="13.5" thickBot="1">
      <c r="B7" s="89" t="s">
        <v>300</v>
      </c>
      <c r="C7" s="90"/>
      <c r="D7" s="91" t="s">
        <v>413</v>
      </c>
      <c r="E7" s="91" t="s">
        <v>414</v>
      </c>
      <c r="F7" s="91" t="s">
        <v>415</v>
      </c>
      <c r="G7" s="91" t="s">
        <v>416</v>
      </c>
      <c r="H7" s="91" t="s">
        <v>417</v>
      </c>
      <c r="I7" s="91" t="s">
        <v>418</v>
      </c>
      <c r="J7" s="91" t="s">
        <v>419</v>
      </c>
      <c r="K7" s="91" t="s">
        <v>420</v>
      </c>
      <c r="L7" s="91" t="s">
        <v>421</v>
      </c>
      <c r="M7" s="92" t="s">
        <v>422</v>
      </c>
    </row>
    <row r="8" spans="2:19" s="93" customFormat="1">
      <c r="B8" s="94" t="s">
        <v>432</v>
      </c>
      <c r="D8" s="93">
        <v>1302</v>
      </c>
      <c r="E8" s="93">
        <f>D8</f>
        <v>1302</v>
      </c>
      <c r="F8" s="93">
        <f t="shared" ref="F8:M9" si="0">E8</f>
        <v>1302</v>
      </c>
      <c r="G8" s="93">
        <f t="shared" si="0"/>
        <v>1302</v>
      </c>
      <c r="H8" s="93">
        <f t="shared" si="0"/>
        <v>1302</v>
      </c>
      <c r="I8" s="93">
        <f t="shared" si="0"/>
        <v>1302</v>
      </c>
      <c r="J8" s="93">
        <f t="shared" si="0"/>
        <v>1302</v>
      </c>
      <c r="K8" s="93">
        <f t="shared" si="0"/>
        <v>1302</v>
      </c>
      <c r="L8" s="93">
        <f t="shared" si="0"/>
        <v>1302</v>
      </c>
      <c r="M8" s="95">
        <f t="shared" si="0"/>
        <v>1302</v>
      </c>
      <c r="N8" s="88"/>
    </row>
    <row r="9" spans="2:19" s="93" customFormat="1">
      <c r="B9" s="96" t="s">
        <v>301</v>
      </c>
      <c r="D9" s="97">
        <v>0</v>
      </c>
      <c r="E9" s="97">
        <f>D9</f>
        <v>0</v>
      </c>
      <c r="F9" s="97">
        <f t="shared" si="0"/>
        <v>0</v>
      </c>
      <c r="G9" s="97">
        <f t="shared" si="0"/>
        <v>0</v>
      </c>
      <c r="H9" s="97">
        <f t="shared" si="0"/>
        <v>0</v>
      </c>
      <c r="I9" s="97">
        <f t="shared" si="0"/>
        <v>0</v>
      </c>
      <c r="J9" s="97">
        <f t="shared" si="0"/>
        <v>0</v>
      </c>
      <c r="K9" s="97">
        <f t="shared" si="0"/>
        <v>0</v>
      </c>
      <c r="L9" s="97">
        <f t="shared" si="0"/>
        <v>0</v>
      </c>
      <c r="M9" s="98">
        <f t="shared" si="0"/>
        <v>0</v>
      </c>
      <c r="N9" s="88"/>
    </row>
    <row r="10" spans="2:19" s="93" customFormat="1" ht="13.5" thickBot="1">
      <c r="B10" s="99" t="s">
        <v>302</v>
      </c>
      <c r="C10" s="100"/>
      <c r="D10" s="101">
        <v>0.13650000000000001</v>
      </c>
      <c r="E10" s="101">
        <f>D10</f>
        <v>0.13650000000000001</v>
      </c>
      <c r="F10" s="101">
        <f t="shared" ref="F10:M10" si="1">E10</f>
        <v>0.13650000000000001</v>
      </c>
      <c r="G10" s="102">
        <f t="shared" si="1"/>
        <v>0.13650000000000001</v>
      </c>
      <c r="H10" s="102">
        <f t="shared" si="1"/>
        <v>0.13650000000000001</v>
      </c>
      <c r="I10" s="102">
        <f t="shared" si="1"/>
        <v>0.13650000000000001</v>
      </c>
      <c r="J10" s="102">
        <f t="shared" si="1"/>
        <v>0.13650000000000001</v>
      </c>
      <c r="K10" s="102">
        <f t="shared" si="1"/>
        <v>0.13650000000000001</v>
      </c>
      <c r="L10" s="102">
        <f t="shared" si="1"/>
        <v>0.13650000000000001</v>
      </c>
      <c r="M10" s="103">
        <f t="shared" si="1"/>
        <v>0.13650000000000001</v>
      </c>
      <c r="N10" s="88"/>
    </row>
    <row r="11" spans="2:19" ht="13.5" thickBot="1">
      <c r="D11" s="78"/>
      <c r="O11" s="104"/>
      <c r="P11" s="104"/>
      <c r="Q11" s="104"/>
      <c r="R11" s="104"/>
      <c r="S11" s="104"/>
    </row>
    <row r="12" spans="2:19" ht="13.5" thickBot="1">
      <c r="B12" s="105" t="s">
        <v>303</v>
      </c>
      <c r="C12" s="90"/>
      <c r="D12" s="91" t="str">
        <f>D7</f>
        <v>Ano 1</v>
      </c>
      <c r="E12" s="91" t="str">
        <f>E7</f>
        <v>Ano 2</v>
      </c>
      <c r="F12" s="91" t="str">
        <f t="shared" ref="F12:M12" si="2">F7</f>
        <v>Ano 3</v>
      </c>
      <c r="G12" s="91" t="str">
        <f t="shared" si="2"/>
        <v>Ano 4</v>
      </c>
      <c r="H12" s="91" t="str">
        <f t="shared" si="2"/>
        <v>Ano 5</v>
      </c>
      <c r="I12" s="91" t="str">
        <f t="shared" si="2"/>
        <v>Ano 6</v>
      </c>
      <c r="J12" s="91" t="str">
        <f t="shared" si="2"/>
        <v>Ano 7</v>
      </c>
      <c r="K12" s="91" t="str">
        <f t="shared" si="2"/>
        <v>Ano 8</v>
      </c>
      <c r="L12" s="91" t="str">
        <f t="shared" si="2"/>
        <v>Ano 9</v>
      </c>
      <c r="M12" s="92" t="str">
        <f t="shared" si="2"/>
        <v>Ano 10</v>
      </c>
      <c r="N12" s="88"/>
      <c r="O12" s="104"/>
    </row>
    <row r="13" spans="2:19" ht="15" customHeight="1">
      <c r="B13" s="106" t="s">
        <v>304</v>
      </c>
      <c r="C13" s="104"/>
      <c r="D13" s="107">
        <f>TARIFA!C8*12</f>
        <v>0</v>
      </c>
      <c r="E13" s="108">
        <f t="shared" ref="E13:M14" si="3">D13</f>
        <v>0</v>
      </c>
      <c r="F13" s="108">
        <f t="shared" si="3"/>
        <v>0</v>
      </c>
      <c r="G13" s="108">
        <f t="shared" si="3"/>
        <v>0</v>
      </c>
      <c r="H13" s="108">
        <f t="shared" si="3"/>
        <v>0</v>
      </c>
      <c r="I13" s="108">
        <f t="shared" si="3"/>
        <v>0</v>
      </c>
      <c r="J13" s="108">
        <f t="shared" si="3"/>
        <v>0</v>
      </c>
      <c r="K13" s="108">
        <f t="shared" si="3"/>
        <v>0</v>
      </c>
      <c r="L13" s="108">
        <f t="shared" si="3"/>
        <v>0</v>
      </c>
      <c r="M13" s="109">
        <f t="shared" si="3"/>
        <v>0</v>
      </c>
      <c r="N13" s="88"/>
      <c r="O13" s="104"/>
    </row>
    <row r="14" spans="2:19">
      <c r="B14" s="110" t="s">
        <v>305</v>
      </c>
      <c r="C14" s="111"/>
      <c r="D14" s="112">
        <v>0</v>
      </c>
      <c r="E14" s="113">
        <f t="shared" si="3"/>
        <v>0</v>
      </c>
      <c r="F14" s="113">
        <f t="shared" si="3"/>
        <v>0</v>
      </c>
      <c r="G14" s="113">
        <f t="shared" si="3"/>
        <v>0</v>
      </c>
      <c r="H14" s="113">
        <f t="shared" si="3"/>
        <v>0</v>
      </c>
      <c r="I14" s="113">
        <f t="shared" si="3"/>
        <v>0</v>
      </c>
      <c r="J14" s="113">
        <f t="shared" si="3"/>
        <v>0</v>
      </c>
      <c r="K14" s="113">
        <f t="shared" si="3"/>
        <v>0</v>
      </c>
      <c r="L14" s="113">
        <f t="shared" si="3"/>
        <v>0</v>
      </c>
      <c r="M14" s="114">
        <f t="shared" si="3"/>
        <v>0</v>
      </c>
      <c r="N14" s="115"/>
      <c r="O14" s="104"/>
    </row>
    <row r="15" spans="2:19">
      <c r="B15" s="106" t="s">
        <v>306</v>
      </c>
      <c r="C15" s="104"/>
      <c r="D15" s="116" t="e">
        <f>E4</f>
        <v>#DIV/0!</v>
      </c>
      <c r="E15" s="117" t="e">
        <f t="shared" ref="E15:M15" si="4">D15*(1+E16)</f>
        <v>#DIV/0!</v>
      </c>
      <c r="F15" s="117" t="e">
        <f t="shared" si="4"/>
        <v>#DIV/0!</v>
      </c>
      <c r="G15" s="117" t="e">
        <f t="shared" si="4"/>
        <v>#DIV/0!</v>
      </c>
      <c r="H15" s="117" t="e">
        <f t="shared" si="4"/>
        <v>#DIV/0!</v>
      </c>
      <c r="I15" s="117" t="e">
        <f t="shared" si="4"/>
        <v>#DIV/0!</v>
      </c>
      <c r="J15" s="117" t="e">
        <f t="shared" si="4"/>
        <v>#DIV/0!</v>
      </c>
      <c r="K15" s="117" t="e">
        <f t="shared" si="4"/>
        <v>#DIV/0!</v>
      </c>
      <c r="L15" s="117" t="e">
        <f t="shared" si="4"/>
        <v>#DIV/0!</v>
      </c>
      <c r="M15" s="118" t="e">
        <f t="shared" si="4"/>
        <v>#DIV/0!</v>
      </c>
      <c r="N15" s="88"/>
      <c r="O15" s="104"/>
    </row>
    <row r="16" spans="2:19" ht="13.5" thickBot="1">
      <c r="B16" s="119" t="s">
        <v>305</v>
      </c>
      <c r="C16" s="120"/>
      <c r="D16" s="121">
        <v>0</v>
      </c>
      <c r="E16" s="121">
        <f t="shared" ref="E16:M16" si="5">D16</f>
        <v>0</v>
      </c>
      <c r="F16" s="121">
        <f t="shared" si="5"/>
        <v>0</v>
      </c>
      <c r="G16" s="121">
        <f t="shared" si="5"/>
        <v>0</v>
      </c>
      <c r="H16" s="121">
        <f t="shared" si="5"/>
        <v>0</v>
      </c>
      <c r="I16" s="121">
        <f t="shared" si="5"/>
        <v>0</v>
      </c>
      <c r="J16" s="121">
        <f t="shared" si="5"/>
        <v>0</v>
      </c>
      <c r="K16" s="121">
        <f t="shared" si="5"/>
        <v>0</v>
      </c>
      <c r="L16" s="121">
        <f t="shared" si="5"/>
        <v>0</v>
      </c>
      <c r="M16" s="122">
        <f t="shared" si="5"/>
        <v>0</v>
      </c>
      <c r="N16" s="88"/>
      <c r="O16" s="104"/>
    </row>
    <row r="17" spans="2:19" ht="13.5" thickBot="1">
      <c r="D17" s="78"/>
      <c r="E17" s="78"/>
      <c r="F17" s="78"/>
      <c r="G17" s="78"/>
      <c r="H17" s="78"/>
      <c r="I17" s="78"/>
      <c r="J17" s="78"/>
      <c r="K17" s="78"/>
      <c r="L17" s="78"/>
      <c r="M17" s="78"/>
      <c r="O17" s="104"/>
    </row>
    <row r="18" spans="2:19" ht="13.5" thickBot="1">
      <c r="B18" s="89" t="s">
        <v>308</v>
      </c>
      <c r="C18" s="90"/>
      <c r="D18" s="91" t="str">
        <f>D7</f>
        <v>Ano 1</v>
      </c>
      <c r="E18" s="91" t="str">
        <f>E7</f>
        <v>Ano 2</v>
      </c>
      <c r="F18" s="91" t="str">
        <f t="shared" ref="F18:M18" si="6">F7</f>
        <v>Ano 3</v>
      </c>
      <c r="G18" s="91" t="str">
        <f t="shared" si="6"/>
        <v>Ano 4</v>
      </c>
      <c r="H18" s="91" t="str">
        <f t="shared" si="6"/>
        <v>Ano 5</v>
      </c>
      <c r="I18" s="91" t="str">
        <f t="shared" si="6"/>
        <v>Ano 6</v>
      </c>
      <c r="J18" s="91" t="str">
        <f t="shared" si="6"/>
        <v>Ano 7</v>
      </c>
      <c r="K18" s="91" t="str">
        <f t="shared" si="6"/>
        <v>Ano 8</v>
      </c>
      <c r="L18" s="91" t="str">
        <f t="shared" si="6"/>
        <v>Ano 9</v>
      </c>
      <c r="M18" s="92" t="str">
        <f t="shared" si="6"/>
        <v>Ano 10</v>
      </c>
      <c r="O18" s="104"/>
    </row>
    <row r="19" spans="2:19">
      <c r="B19" s="106" t="s">
        <v>309</v>
      </c>
      <c r="C19" s="104"/>
      <c r="D19" s="107" t="e">
        <f>(SUMPRODUCT('DADOS DE ENTRADA'!C33:I33,'DADOS DE ENTRADA'!C46:I46)/SUM('DADOS DE ENTRADA'!C46:I46))/1000</f>
        <v>#DIV/0!</v>
      </c>
      <c r="E19" s="108" t="e">
        <f t="shared" ref="E19:M19" si="7">D19*(1+E20)</f>
        <v>#DIV/0!</v>
      </c>
      <c r="F19" s="108" t="e">
        <f t="shared" si="7"/>
        <v>#DIV/0!</v>
      </c>
      <c r="G19" s="108" t="e">
        <f t="shared" si="7"/>
        <v>#DIV/0!</v>
      </c>
      <c r="H19" s="108" t="e">
        <f t="shared" si="7"/>
        <v>#DIV/0!</v>
      </c>
      <c r="I19" s="108" t="e">
        <f t="shared" si="7"/>
        <v>#DIV/0!</v>
      </c>
      <c r="J19" s="108" t="e">
        <f t="shared" si="7"/>
        <v>#DIV/0!</v>
      </c>
      <c r="K19" s="108" t="e">
        <f t="shared" si="7"/>
        <v>#DIV/0!</v>
      </c>
      <c r="L19" s="108" t="e">
        <f t="shared" si="7"/>
        <v>#DIV/0!</v>
      </c>
      <c r="M19" s="109" t="e">
        <f t="shared" si="7"/>
        <v>#DIV/0!</v>
      </c>
      <c r="O19" s="104"/>
    </row>
    <row r="20" spans="2:19" ht="17.25" customHeight="1">
      <c r="B20" s="123" t="s">
        <v>305</v>
      </c>
      <c r="C20" s="124"/>
      <c r="D20" s="125">
        <v>0</v>
      </c>
      <c r="E20" s="125">
        <f t="shared" ref="E20:M20" si="8">E$9</f>
        <v>0</v>
      </c>
      <c r="F20" s="125">
        <f t="shared" si="8"/>
        <v>0</v>
      </c>
      <c r="G20" s="125">
        <f t="shared" si="8"/>
        <v>0</v>
      </c>
      <c r="H20" s="125">
        <f t="shared" si="8"/>
        <v>0</v>
      </c>
      <c r="I20" s="125">
        <f t="shared" si="8"/>
        <v>0</v>
      </c>
      <c r="J20" s="125">
        <f t="shared" si="8"/>
        <v>0</v>
      </c>
      <c r="K20" s="125">
        <f t="shared" si="8"/>
        <v>0</v>
      </c>
      <c r="L20" s="125">
        <f t="shared" si="8"/>
        <v>0</v>
      </c>
      <c r="M20" s="126">
        <f t="shared" si="8"/>
        <v>0</v>
      </c>
      <c r="O20" s="104"/>
    </row>
    <row r="21" spans="2:19">
      <c r="B21" s="127" t="s">
        <v>310</v>
      </c>
      <c r="C21" s="104"/>
      <c r="D21" s="107">
        <f>'DADOS DE ENTRADA'!F33/1000</f>
        <v>0</v>
      </c>
      <c r="E21" s="108">
        <f>D21*(1+E22)</f>
        <v>0</v>
      </c>
      <c r="F21" s="108">
        <f t="shared" ref="F21:M21" si="9">E21*(1+F22)</f>
        <v>0</v>
      </c>
      <c r="G21" s="108">
        <f t="shared" si="9"/>
        <v>0</v>
      </c>
      <c r="H21" s="108">
        <f t="shared" si="9"/>
        <v>0</v>
      </c>
      <c r="I21" s="108">
        <f t="shared" si="9"/>
        <v>0</v>
      </c>
      <c r="J21" s="108">
        <f t="shared" si="9"/>
        <v>0</v>
      </c>
      <c r="K21" s="108">
        <f t="shared" si="9"/>
        <v>0</v>
      </c>
      <c r="L21" s="108">
        <f t="shared" si="9"/>
        <v>0</v>
      </c>
      <c r="M21" s="109">
        <f t="shared" si="9"/>
        <v>0</v>
      </c>
      <c r="O21" s="104"/>
    </row>
    <row r="22" spans="2:19">
      <c r="B22" s="128" t="s">
        <v>305</v>
      </c>
      <c r="C22" s="111"/>
      <c r="D22" s="129">
        <f t="shared" ref="D22:M22" si="10">D$9</f>
        <v>0</v>
      </c>
      <c r="E22" s="129">
        <f t="shared" si="10"/>
        <v>0</v>
      </c>
      <c r="F22" s="129">
        <f t="shared" si="10"/>
        <v>0</v>
      </c>
      <c r="G22" s="129">
        <f t="shared" si="10"/>
        <v>0</v>
      </c>
      <c r="H22" s="129">
        <f t="shared" si="10"/>
        <v>0</v>
      </c>
      <c r="I22" s="129">
        <f t="shared" si="10"/>
        <v>0</v>
      </c>
      <c r="J22" s="129">
        <f t="shared" si="10"/>
        <v>0</v>
      </c>
      <c r="K22" s="129">
        <f t="shared" si="10"/>
        <v>0</v>
      </c>
      <c r="L22" s="129">
        <f t="shared" si="10"/>
        <v>0</v>
      </c>
      <c r="M22" s="130">
        <f t="shared" si="10"/>
        <v>0</v>
      </c>
      <c r="O22" s="104"/>
    </row>
    <row r="23" spans="2:19">
      <c r="B23" s="131" t="s">
        <v>311</v>
      </c>
      <c r="C23" s="104"/>
      <c r="D23" s="467">
        <f>'DADOS DE ENTRADA'!F21/1000</f>
        <v>0</v>
      </c>
      <c r="E23" s="132">
        <f>D23*(1+E24)</f>
        <v>0</v>
      </c>
      <c r="F23" s="132">
        <f t="shared" ref="F23:M23" si="11">E23*(1+F24)</f>
        <v>0</v>
      </c>
      <c r="G23" s="132">
        <f t="shared" si="11"/>
        <v>0</v>
      </c>
      <c r="H23" s="132">
        <f t="shared" si="11"/>
        <v>0</v>
      </c>
      <c r="I23" s="132">
        <f t="shared" si="11"/>
        <v>0</v>
      </c>
      <c r="J23" s="132">
        <f t="shared" si="11"/>
        <v>0</v>
      </c>
      <c r="K23" s="132">
        <f t="shared" si="11"/>
        <v>0</v>
      </c>
      <c r="L23" s="132">
        <f t="shared" si="11"/>
        <v>0</v>
      </c>
      <c r="M23" s="133">
        <f t="shared" si="11"/>
        <v>0</v>
      </c>
      <c r="O23" s="104"/>
    </row>
    <row r="24" spans="2:19">
      <c r="B24" s="128" t="s">
        <v>305</v>
      </c>
      <c r="C24" s="111"/>
      <c r="D24" s="129">
        <f t="shared" ref="D24:M24" si="12">D$9</f>
        <v>0</v>
      </c>
      <c r="E24" s="129">
        <f t="shared" si="12"/>
        <v>0</v>
      </c>
      <c r="F24" s="129">
        <f t="shared" si="12"/>
        <v>0</v>
      </c>
      <c r="G24" s="129">
        <f t="shared" si="12"/>
        <v>0</v>
      </c>
      <c r="H24" s="129">
        <f t="shared" si="12"/>
        <v>0</v>
      </c>
      <c r="I24" s="129">
        <f t="shared" si="12"/>
        <v>0</v>
      </c>
      <c r="J24" s="129">
        <f t="shared" si="12"/>
        <v>0</v>
      </c>
      <c r="K24" s="129">
        <f t="shared" si="12"/>
        <v>0</v>
      </c>
      <c r="L24" s="129">
        <f t="shared" si="12"/>
        <v>0</v>
      </c>
      <c r="M24" s="130">
        <f t="shared" si="12"/>
        <v>0</v>
      </c>
      <c r="O24" s="104"/>
    </row>
    <row r="25" spans="2:19">
      <c r="B25" s="106" t="s">
        <v>312</v>
      </c>
      <c r="C25" s="104"/>
      <c r="D25" s="107">
        <f>SUM('DADOS DE ENTRADA'!C46:I46)</f>
        <v>0</v>
      </c>
      <c r="E25" s="108">
        <f>D25</f>
        <v>0</v>
      </c>
      <c r="F25" s="108">
        <f t="shared" ref="F25:M25" si="13">E25</f>
        <v>0</v>
      </c>
      <c r="G25" s="108">
        <f t="shared" si="13"/>
        <v>0</v>
      </c>
      <c r="H25" s="108">
        <f t="shared" si="13"/>
        <v>0</v>
      </c>
      <c r="I25" s="108">
        <f t="shared" si="13"/>
        <v>0</v>
      </c>
      <c r="J25" s="108">
        <f t="shared" si="13"/>
        <v>0</v>
      </c>
      <c r="K25" s="108">
        <f t="shared" si="13"/>
        <v>0</v>
      </c>
      <c r="L25" s="108">
        <f t="shared" si="13"/>
        <v>0</v>
      </c>
      <c r="M25" s="109">
        <f t="shared" si="13"/>
        <v>0</v>
      </c>
      <c r="N25" s="134"/>
      <c r="O25" s="104"/>
    </row>
    <row r="26" spans="2:19">
      <c r="B26" s="110" t="s">
        <v>305</v>
      </c>
      <c r="C26" s="111"/>
      <c r="D26" s="135"/>
      <c r="E26" s="129" t="e">
        <f t="shared" ref="E26:M26" si="14">E25/D25-1</f>
        <v>#DIV/0!</v>
      </c>
      <c r="F26" s="129" t="e">
        <f t="shared" si="14"/>
        <v>#DIV/0!</v>
      </c>
      <c r="G26" s="129" t="e">
        <f t="shared" si="14"/>
        <v>#DIV/0!</v>
      </c>
      <c r="H26" s="129" t="e">
        <f t="shared" si="14"/>
        <v>#DIV/0!</v>
      </c>
      <c r="I26" s="129" t="e">
        <f t="shared" si="14"/>
        <v>#DIV/0!</v>
      </c>
      <c r="J26" s="129" t="e">
        <f t="shared" si="14"/>
        <v>#DIV/0!</v>
      </c>
      <c r="K26" s="129" t="e">
        <f t="shared" si="14"/>
        <v>#DIV/0!</v>
      </c>
      <c r="L26" s="129" t="e">
        <f t="shared" si="14"/>
        <v>#DIV/0!</v>
      </c>
      <c r="M26" s="130" t="e">
        <f t="shared" si="14"/>
        <v>#DIV/0!</v>
      </c>
      <c r="O26" s="104"/>
    </row>
    <row r="27" spans="2:19">
      <c r="B27" s="106" t="s">
        <v>313</v>
      </c>
      <c r="C27" s="104"/>
      <c r="D27" s="107">
        <f>'DADOS DE ENTRADA'!C63</f>
        <v>0</v>
      </c>
      <c r="E27" s="108" t="e">
        <f>E31/E29</f>
        <v>#DIV/0!</v>
      </c>
      <c r="F27" s="108" t="e">
        <f t="shared" ref="F27:M27" si="15">E27</f>
        <v>#DIV/0!</v>
      </c>
      <c r="G27" s="108" t="e">
        <f t="shared" si="15"/>
        <v>#DIV/0!</v>
      </c>
      <c r="H27" s="108" t="e">
        <f t="shared" si="15"/>
        <v>#DIV/0!</v>
      </c>
      <c r="I27" s="108" t="e">
        <f t="shared" si="15"/>
        <v>#DIV/0!</v>
      </c>
      <c r="J27" s="108" t="e">
        <f t="shared" si="15"/>
        <v>#DIV/0!</v>
      </c>
      <c r="K27" s="108" t="e">
        <f t="shared" si="15"/>
        <v>#DIV/0!</v>
      </c>
      <c r="L27" s="108" t="e">
        <f t="shared" si="15"/>
        <v>#DIV/0!</v>
      </c>
      <c r="M27" s="109" t="e">
        <f t="shared" si="15"/>
        <v>#DIV/0!</v>
      </c>
      <c r="O27" s="104"/>
    </row>
    <row r="28" spans="2:19">
      <c r="B28" s="110" t="s">
        <v>305</v>
      </c>
      <c r="C28" s="111"/>
      <c r="D28" s="135"/>
      <c r="E28" s="129" t="e">
        <f t="shared" ref="E28:M28" si="16">E27/D27-1</f>
        <v>#DIV/0!</v>
      </c>
      <c r="F28" s="129" t="e">
        <f t="shared" si="16"/>
        <v>#DIV/0!</v>
      </c>
      <c r="G28" s="129" t="e">
        <f t="shared" si="16"/>
        <v>#DIV/0!</v>
      </c>
      <c r="H28" s="129" t="e">
        <f t="shared" si="16"/>
        <v>#DIV/0!</v>
      </c>
      <c r="I28" s="129" t="e">
        <f t="shared" si="16"/>
        <v>#DIV/0!</v>
      </c>
      <c r="J28" s="129" t="e">
        <f t="shared" si="16"/>
        <v>#DIV/0!</v>
      </c>
      <c r="K28" s="129" t="e">
        <f t="shared" si="16"/>
        <v>#DIV/0!</v>
      </c>
      <c r="L28" s="129" t="e">
        <f t="shared" si="16"/>
        <v>#DIV/0!</v>
      </c>
      <c r="M28" s="130" t="e">
        <f t="shared" si="16"/>
        <v>#DIV/0!</v>
      </c>
      <c r="O28" s="104"/>
    </row>
    <row r="29" spans="2:19">
      <c r="B29" s="106" t="s">
        <v>314</v>
      </c>
      <c r="C29" s="104"/>
      <c r="D29" s="108" t="e">
        <f>D31/D27</f>
        <v>#DIV/0!</v>
      </c>
      <c r="E29" s="108" t="e">
        <f>D29</f>
        <v>#DIV/0!</v>
      </c>
      <c r="F29" s="108" t="e">
        <f t="shared" ref="F29:M29" si="17">E29</f>
        <v>#DIV/0!</v>
      </c>
      <c r="G29" s="108" t="e">
        <f t="shared" si="17"/>
        <v>#DIV/0!</v>
      </c>
      <c r="H29" s="108" t="e">
        <f t="shared" si="17"/>
        <v>#DIV/0!</v>
      </c>
      <c r="I29" s="108" t="e">
        <f t="shared" si="17"/>
        <v>#DIV/0!</v>
      </c>
      <c r="J29" s="108" t="e">
        <f t="shared" si="17"/>
        <v>#DIV/0!</v>
      </c>
      <c r="K29" s="108" t="e">
        <f t="shared" si="17"/>
        <v>#DIV/0!</v>
      </c>
      <c r="L29" s="108" t="e">
        <f t="shared" si="17"/>
        <v>#DIV/0!</v>
      </c>
      <c r="M29" s="109" t="e">
        <f t="shared" si="17"/>
        <v>#DIV/0!</v>
      </c>
      <c r="O29" s="104"/>
      <c r="P29" s="104"/>
      <c r="Q29" s="104"/>
      <c r="R29" s="104"/>
      <c r="S29" s="104"/>
    </row>
    <row r="30" spans="2:19">
      <c r="B30" s="110" t="s">
        <v>305</v>
      </c>
      <c r="C30" s="111"/>
      <c r="D30" s="135"/>
      <c r="E30" s="129" t="e">
        <f t="shared" ref="E30:M30" si="18">E29/D29-1</f>
        <v>#DIV/0!</v>
      </c>
      <c r="F30" s="129" t="e">
        <f t="shared" si="18"/>
        <v>#DIV/0!</v>
      </c>
      <c r="G30" s="129" t="e">
        <f t="shared" si="18"/>
        <v>#DIV/0!</v>
      </c>
      <c r="H30" s="129" t="e">
        <f t="shared" si="18"/>
        <v>#DIV/0!</v>
      </c>
      <c r="I30" s="129" t="e">
        <f t="shared" si="18"/>
        <v>#DIV/0!</v>
      </c>
      <c r="J30" s="129" t="e">
        <f t="shared" si="18"/>
        <v>#DIV/0!</v>
      </c>
      <c r="K30" s="129" t="e">
        <f t="shared" si="18"/>
        <v>#DIV/0!</v>
      </c>
      <c r="L30" s="129" t="e">
        <f t="shared" si="18"/>
        <v>#DIV/0!</v>
      </c>
      <c r="M30" s="130" t="e">
        <f t="shared" si="18"/>
        <v>#DIV/0!</v>
      </c>
      <c r="O30" s="104"/>
      <c r="P30" s="104"/>
      <c r="Q30" s="104"/>
      <c r="R30" s="104"/>
      <c r="S30" s="104"/>
    </row>
    <row r="31" spans="2:19">
      <c r="B31" s="106" t="s">
        <v>315</v>
      </c>
      <c r="C31" s="104"/>
      <c r="D31" s="107">
        <f>SUM('DADOS DE ENTRADA'!C10:I10)*12</f>
        <v>0</v>
      </c>
      <c r="E31" s="108">
        <f>D31*(1+E32)</f>
        <v>0</v>
      </c>
      <c r="F31" s="108">
        <f t="shared" ref="F31:M31" si="19">E31*(1+F32)</f>
        <v>0</v>
      </c>
      <c r="G31" s="108">
        <f t="shared" si="19"/>
        <v>0</v>
      </c>
      <c r="H31" s="108">
        <f t="shared" si="19"/>
        <v>0</v>
      </c>
      <c r="I31" s="108">
        <f t="shared" si="19"/>
        <v>0</v>
      </c>
      <c r="J31" s="108">
        <f t="shared" si="19"/>
        <v>0</v>
      </c>
      <c r="K31" s="108">
        <f t="shared" si="19"/>
        <v>0</v>
      </c>
      <c r="L31" s="108">
        <f t="shared" si="19"/>
        <v>0</v>
      </c>
      <c r="M31" s="109">
        <f t="shared" si="19"/>
        <v>0</v>
      </c>
      <c r="O31" s="104"/>
      <c r="P31" s="104"/>
      <c r="Q31" s="104"/>
      <c r="R31" s="104"/>
      <c r="S31" s="104"/>
    </row>
    <row r="32" spans="2:19">
      <c r="B32" s="110" t="s">
        <v>305</v>
      </c>
      <c r="C32" s="111"/>
      <c r="D32" s="136"/>
      <c r="E32" s="136"/>
      <c r="F32" s="136"/>
      <c r="G32" s="136"/>
      <c r="H32" s="136"/>
      <c r="I32" s="136"/>
      <c r="J32" s="136"/>
      <c r="K32" s="136"/>
      <c r="L32" s="136"/>
      <c r="M32" s="137"/>
      <c r="O32" s="104"/>
      <c r="P32" s="104"/>
      <c r="Q32" s="104"/>
      <c r="R32" s="104"/>
      <c r="S32" s="104"/>
    </row>
    <row r="33" spans="2:19">
      <c r="B33" s="106" t="s">
        <v>440</v>
      </c>
      <c r="C33" s="104"/>
      <c r="D33" s="138" t="e">
        <f>D13/D31</f>
        <v>#DIV/0!</v>
      </c>
      <c r="E33" s="138" t="e">
        <f>D33</f>
        <v>#DIV/0!</v>
      </c>
      <c r="F33" s="138" t="e">
        <f t="shared" ref="F33:M33" si="20">E33</f>
        <v>#DIV/0!</v>
      </c>
      <c r="G33" s="138" t="e">
        <f t="shared" si="20"/>
        <v>#DIV/0!</v>
      </c>
      <c r="H33" s="138" t="e">
        <f t="shared" si="20"/>
        <v>#DIV/0!</v>
      </c>
      <c r="I33" s="138" t="e">
        <f t="shared" si="20"/>
        <v>#DIV/0!</v>
      </c>
      <c r="J33" s="138" t="e">
        <f t="shared" si="20"/>
        <v>#DIV/0!</v>
      </c>
      <c r="K33" s="138" t="e">
        <f t="shared" si="20"/>
        <v>#DIV/0!</v>
      </c>
      <c r="L33" s="138" t="e">
        <f t="shared" si="20"/>
        <v>#DIV/0!</v>
      </c>
      <c r="M33" s="139" t="e">
        <f t="shared" si="20"/>
        <v>#DIV/0!</v>
      </c>
      <c r="O33" s="104"/>
      <c r="P33" s="104"/>
      <c r="Q33" s="104"/>
      <c r="R33" s="104"/>
      <c r="S33" s="104"/>
    </row>
    <row r="34" spans="2:19">
      <c r="B34" s="106" t="s">
        <v>434</v>
      </c>
      <c r="C34" s="104"/>
      <c r="D34" s="107">
        <v>0</v>
      </c>
      <c r="E34" s="108">
        <f>D34*(1+E35)</f>
        <v>0</v>
      </c>
      <c r="F34" s="108">
        <f t="shared" ref="F34:M34" si="21">E34*(1+F35)</f>
        <v>0</v>
      </c>
      <c r="G34" s="108">
        <f t="shared" si="21"/>
        <v>0</v>
      </c>
      <c r="H34" s="108">
        <f t="shared" si="21"/>
        <v>0</v>
      </c>
      <c r="I34" s="108">
        <f t="shared" si="21"/>
        <v>0</v>
      </c>
      <c r="J34" s="108">
        <f t="shared" si="21"/>
        <v>0</v>
      </c>
      <c r="K34" s="108">
        <f t="shared" si="21"/>
        <v>0</v>
      </c>
      <c r="L34" s="108">
        <f t="shared" si="21"/>
        <v>0</v>
      </c>
      <c r="M34" s="109">
        <f t="shared" si="21"/>
        <v>0</v>
      </c>
      <c r="O34" s="104"/>
      <c r="P34" s="104"/>
      <c r="Q34" s="104"/>
      <c r="R34" s="104"/>
      <c r="S34" s="104"/>
    </row>
    <row r="35" spans="2:19" ht="13.5" thickBot="1">
      <c r="B35" s="119" t="s">
        <v>305</v>
      </c>
      <c r="C35" s="120"/>
      <c r="D35" s="140"/>
      <c r="E35" s="141">
        <f t="shared" ref="E35:M35" si="22">E$9</f>
        <v>0</v>
      </c>
      <c r="F35" s="141">
        <f t="shared" si="22"/>
        <v>0</v>
      </c>
      <c r="G35" s="141">
        <f t="shared" si="22"/>
        <v>0</v>
      </c>
      <c r="H35" s="141">
        <f t="shared" si="22"/>
        <v>0</v>
      </c>
      <c r="I35" s="141">
        <f t="shared" si="22"/>
        <v>0</v>
      </c>
      <c r="J35" s="141">
        <f t="shared" si="22"/>
        <v>0</v>
      </c>
      <c r="K35" s="141">
        <f t="shared" si="22"/>
        <v>0</v>
      </c>
      <c r="L35" s="141">
        <f t="shared" si="22"/>
        <v>0</v>
      </c>
      <c r="M35" s="142">
        <f t="shared" si="22"/>
        <v>0</v>
      </c>
      <c r="O35" s="104"/>
      <c r="P35" s="104"/>
      <c r="Q35" s="104"/>
      <c r="R35" s="104"/>
      <c r="S35" s="104"/>
    </row>
    <row r="36" spans="2:19" ht="13.5" thickBot="1">
      <c r="D36" s="143"/>
      <c r="E36" s="143"/>
      <c r="O36" s="104"/>
      <c r="P36" s="104"/>
      <c r="Q36" s="104"/>
      <c r="R36" s="104"/>
      <c r="S36" s="104"/>
    </row>
    <row r="37" spans="2:19">
      <c r="B37" s="144" t="s">
        <v>316</v>
      </c>
      <c r="C37" s="145"/>
      <c r="D37" s="146" t="s">
        <v>317</v>
      </c>
      <c r="E37" s="146" t="s">
        <v>317</v>
      </c>
      <c r="F37" s="146" t="s">
        <v>317</v>
      </c>
      <c r="G37" s="146" t="s">
        <v>317</v>
      </c>
      <c r="H37" s="146" t="s">
        <v>317</v>
      </c>
      <c r="I37" s="146" t="s">
        <v>317</v>
      </c>
      <c r="J37" s="146" t="s">
        <v>317</v>
      </c>
      <c r="K37" s="146" t="s">
        <v>317</v>
      </c>
      <c r="L37" s="146" t="s">
        <v>317</v>
      </c>
      <c r="M37" s="147" t="s">
        <v>317</v>
      </c>
      <c r="O37" s="104"/>
      <c r="P37" s="104"/>
      <c r="Q37" s="104"/>
      <c r="R37" s="104"/>
      <c r="S37" s="104"/>
    </row>
    <row r="38" spans="2:19">
      <c r="B38" s="148" t="s">
        <v>318</v>
      </c>
      <c r="C38" s="149"/>
      <c r="D38" s="150" t="str">
        <f t="shared" ref="D38:M38" si="23">D$7</f>
        <v>Ano 1</v>
      </c>
      <c r="E38" s="150" t="str">
        <f t="shared" si="23"/>
        <v>Ano 2</v>
      </c>
      <c r="F38" s="150" t="str">
        <f t="shared" si="23"/>
        <v>Ano 3</v>
      </c>
      <c r="G38" s="150" t="str">
        <f t="shared" si="23"/>
        <v>Ano 4</v>
      </c>
      <c r="H38" s="150" t="str">
        <f t="shared" si="23"/>
        <v>Ano 5</v>
      </c>
      <c r="I38" s="150" t="str">
        <f t="shared" si="23"/>
        <v>Ano 6</v>
      </c>
      <c r="J38" s="150" t="str">
        <f t="shared" si="23"/>
        <v>Ano 7</v>
      </c>
      <c r="K38" s="150" t="str">
        <f t="shared" si="23"/>
        <v>Ano 8</v>
      </c>
      <c r="L38" s="150" t="str">
        <f t="shared" si="23"/>
        <v>Ano 9</v>
      </c>
      <c r="M38" s="151" t="str">
        <f t="shared" si="23"/>
        <v>Ano 10</v>
      </c>
      <c r="O38" s="104"/>
      <c r="P38" s="104"/>
      <c r="Q38" s="104"/>
      <c r="R38" s="104"/>
      <c r="S38" s="104"/>
    </row>
    <row r="39" spans="2:19">
      <c r="B39" s="152"/>
      <c r="C39" s="104"/>
      <c r="D39" s="132"/>
      <c r="E39" s="132"/>
      <c r="F39" s="132"/>
      <c r="G39" s="132"/>
      <c r="H39" s="132"/>
      <c r="I39" s="132"/>
      <c r="J39" s="132"/>
      <c r="K39" s="132"/>
      <c r="L39" s="132"/>
      <c r="M39" s="133"/>
      <c r="O39" s="104"/>
      <c r="P39" s="104"/>
      <c r="Q39" s="104"/>
      <c r="R39" s="104"/>
      <c r="S39" s="104"/>
    </row>
    <row r="40" spans="2:19">
      <c r="B40" s="153" t="s">
        <v>319</v>
      </c>
      <c r="C40" s="104"/>
      <c r="D40" s="132" t="e">
        <f>D13*D15/1000</f>
        <v>#DIV/0!</v>
      </c>
      <c r="E40" s="132" t="e">
        <f t="shared" ref="E40:M40" si="24">E13*E15/1000</f>
        <v>#DIV/0!</v>
      </c>
      <c r="F40" s="132" t="e">
        <f t="shared" si="24"/>
        <v>#DIV/0!</v>
      </c>
      <c r="G40" s="132" t="e">
        <f t="shared" si="24"/>
        <v>#DIV/0!</v>
      </c>
      <c r="H40" s="132" t="e">
        <f t="shared" si="24"/>
        <v>#DIV/0!</v>
      </c>
      <c r="I40" s="132" t="e">
        <f t="shared" si="24"/>
        <v>#DIV/0!</v>
      </c>
      <c r="J40" s="132" t="e">
        <f t="shared" si="24"/>
        <v>#DIV/0!</v>
      </c>
      <c r="K40" s="132" t="e">
        <f t="shared" si="24"/>
        <v>#DIV/0!</v>
      </c>
      <c r="L40" s="132" t="e">
        <f t="shared" si="24"/>
        <v>#DIV/0!</v>
      </c>
      <c r="M40" s="133" t="e">
        <f t="shared" si="24"/>
        <v>#DIV/0!</v>
      </c>
      <c r="O40" s="104"/>
      <c r="P40" s="104"/>
      <c r="Q40" s="104"/>
      <c r="R40" s="104"/>
      <c r="S40" s="104"/>
    </row>
    <row r="41" spans="2:19" s="159" customFormat="1">
      <c r="B41" s="154" t="s">
        <v>320</v>
      </c>
      <c r="C41" s="155"/>
      <c r="D41" s="156" t="e">
        <f t="shared" ref="D41:M41" si="25">D40/D$44</f>
        <v>#DIV/0!</v>
      </c>
      <c r="E41" s="156" t="e">
        <f t="shared" si="25"/>
        <v>#DIV/0!</v>
      </c>
      <c r="F41" s="156" t="e">
        <f t="shared" si="25"/>
        <v>#DIV/0!</v>
      </c>
      <c r="G41" s="156" t="e">
        <f t="shared" si="25"/>
        <v>#DIV/0!</v>
      </c>
      <c r="H41" s="156" t="e">
        <f t="shared" si="25"/>
        <v>#DIV/0!</v>
      </c>
      <c r="I41" s="156" t="e">
        <f t="shared" si="25"/>
        <v>#DIV/0!</v>
      </c>
      <c r="J41" s="156" t="e">
        <f t="shared" si="25"/>
        <v>#DIV/0!</v>
      </c>
      <c r="K41" s="156" t="e">
        <f t="shared" si="25"/>
        <v>#DIV/0!</v>
      </c>
      <c r="L41" s="156" t="e">
        <f t="shared" si="25"/>
        <v>#DIV/0!</v>
      </c>
      <c r="M41" s="157" t="e">
        <f t="shared" si="25"/>
        <v>#DIV/0!</v>
      </c>
      <c r="N41" s="158"/>
      <c r="O41" s="155"/>
      <c r="P41" s="155"/>
      <c r="Q41" s="155"/>
      <c r="R41" s="155"/>
      <c r="S41" s="155"/>
    </row>
    <row r="42" spans="2:19">
      <c r="B42" s="153" t="s">
        <v>321</v>
      </c>
      <c r="C42" s="104"/>
      <c r="D42" s="132">
        <f>(D34*D25*12)/1000</f>
        <v>0</v>
      </c>
      <c r="E42" s="132">
        <f t="shared" ref="E42:M42" si="26">(E34*E25*12)/1000</f>
        <v>0</v>
      </c>
      <c r="F42" s="132">
        <f t="shared" si="26"/>
        <v>0</v>
      </c>
      <c r="G42" s="132">
        <f t="shared" si="26"/>
        <v>0</v>
      </c>
      <c r="H42" s="132">
        <f t="shared" si="26"/>
        <v>0</v>
      </c>
      <c r="I42" s="132">
        <f t="shared" si="26"/>
        <v>0</v>
      </c>
      <c r="J42" s="132">
        <f t="shared" si="26"/>
        <v>0</v>
      </c>
      <c r="K42" s="132">
        <f t="shared" si="26"/>
        <v>0</v>
      </c>
      <c r="L42" s="132">
        <f t="shared" si="26"/>
        <v>0</v>
      </c>
      <c r="M42" s="133">
        <f t="shared" si="26"/>
        <v>0</v>
      </c>
      <c r="O42" s="104"/>
      <c r="P42" s="104"/>
      <c r="Q42" s="104"/>
      <c r="R42" s="104"/>
      <c r="S42" s="104"/>
    </row>
    <row r="43" spans="2:19" s="159" customFormat="1">
      <c r="B43" s="154" t="s">
        <v>320</v>
      </c>
      <c r="C43" s="155"/>
      <c r="D43" s="156" t="e">
        <f t="shared" ref="D43:M43" si="27">D42/D$44</f>
        <v>#DIV/0!</v>
      </c>
      <c r="E43" s="156" t="e">
        <f t="shared" si="27"/>
        <v>#DIV/0!</v>
      </c>
      <c r="F43" s="156" t="e">
        <f t="shared" si="27"/>
        <v>#DIV/0!</v>
      </c>
      <c r="G43" s="156" t="e">
        <f t="shared" si="27"/>
        <v>#DIV/0!</v>
      </c>
      <c r="H43" s="156" t="e">
        <f t="shared" si="27"/>
        <v>#DIV/0!</v>
      </c>
      <c r="I43" s="156" t="e">
        <f t="shared" si="27"/>
        <v>#DIV/0!</v>
      </c>
      <c r="J43" s="156" t="e">
        <f t="shared" si="27"/>
        <v>#DIV/0!</v>
      </c>
      <c r="K43" s="156" t="e">
        <f t="shared" si="27"/>
        <v>#DIV/0!</v>
      </c>
      <c r="L43" s="156" t="e">
        <f t="shared" si="27"/>
        <v>#DIV/0!</v>
      </c>
      <c r="M43" s="157" t="e">
        <f t="shared" si="27"/>
        <v>#DIV/0!</v>
      </c>
      <c r="N43" s="158"/>
      <c r="O43" s="155"/>
      <c r="P43" s="155"/>
      <c r="Q43" s="155"/>
      <c r="R43" s="155"/>
      <c r="S43" s="155"/>
    </row>
    <row r="44" spans="2:19">
      <c r="B44" s="106" t="s">
        <v>322</v>
      </c>
      <c r="C44" s="160"/>
      <c r="D44" s="108" t="e">
        <f>D40+D42</f>
        <v>#DIV/0!</v>
      </c>
      <c r="E44" s="108" t="e">
        <f t="shared" ref="E44:M44" si="28">E40+E42</f>
        <v>#DIV/0!</v>
      </c>
      <c r="F44" s="108" t="e">
        <f t="shared" si="28"/>
        <v>#DIV/0!</v>
      </c>
      <c r="G44" s="108" t="e">
        <f t="shared" si="28"/>
        <v>#DIV/0!</v>
      </c>
      <c r="H44" s="108" t="e">
        <f t="shared" si="28"/>
        <v>#DIV/0!</v>
      </c>
      <c r="I44" s="108" t="e">
        <f t="shared" si="28"/>
        <v>#DIV/0!</v>
      </c>
      <c r="J44" s="108" t="e">
        <f t="shared" si="28"/>
        <v>#DIV/0!</v>
      </c>
      <c r="K44" s="108" t="e">
        <f t="shared" si="28"/>
        <v>#DIV/0!</v>
      </c>
      <c r="L44" s="108" t="e">
        <f t="shared" si="28"/>
        <v>#DIV/0!</v>
      </c>
      <c r="M44" s="109" t="e">
        <f t="shared" si="28"/>
        <v>#DIV/0!</v>
      </c>
      <c r="N44" s="87"/>
      <c r="O44" s="104"/>
      <c r="P44" s="104"/>
      <c r="Q44" s="104"/>
      <c r="R44" s="104"/>
      <c r="S44" s="104"/>
    </row>
    <row r="45" spans="2:19">
      <c r="B45" s="110" t="s">
        <v>305</v>
      </c>
      <c r="C45" s="161"/>
      <c r="D45" s="136"/>
      <c r="E45" s="129" t="e">
        <f t="shared" ref="E45:M45" si="29">E44/D44-1</f>
        <v>#DIV/0!</v>
      </c>
      <c r="F45" s="129" t="e">
        <f t="shared" si="29"/>
        <v>#DIV/0!</v>
      </c>
      <c r="G45" s="129" t="e">
        <f t="shared" si="29"/>
        <v>#DIV/0!</v>
      </c>
      <c r="H45" s="129" t="e">
        <f t="shared" si="29"/>
        <v>#DIV/0!</v>
      </c>
      <c r="I45" s="129" t="e">
        <f t="shared" si="29"/>
        <v>#DIV/0!</v>
      </c>
      <c r="J45" s="129" t="e">
        <f t="shared" si="29"/>
        <v>#DIV/0!</v>
      </c>
      <c r="K45" s="129" t="e">
        <f t="shared" si="29"/>
        <v>#DIV/0!</v>
      </c>
      <c r="L45" s="129" t="e">
        <f t="shared" si="29"/>
        <v>#DIV/0!</v>
      </c>
      <c r="M45" s="130" t="e">
        <f t="shared" si="29"/>
        <v>#DIV/0!</v>
      </c>
      <c r="O45" s="104"/>
      <c r="P45" s="104"/>
      <c r="Q45" s="104"/>
      <c r="R45" s="104"/>
      <c r="S45" s="104"/>
    </row>
    <row r="46" spans="2:19">
      <c r="B46" s="162"/>
      <c r="C46" s="111"/>
      <c r="D46" s="163"/>
      <c r="E46" s="163"/>
      <c r="F46" s="163"/>
      <c r="G46" s="163"/>
      <c r="H46" s="163"/>
      <c r="I46" s="163"/>
      <c r="J46" s="163"/>
      <c r="K46" s="163"/>
      <c r="L46" s="163"/>
      <c r="M46" s="164"/>
      <c r="O46" s="104"/>
      <c r="P46" s="104"/>
      <c r="Q46" s="104"/>
      <c r="R46" s="104"/>
      <c r="S46" s="104"/>
    </row>
    <row r="47" spans="2:19">
      <c r="B47" s="153" t="s">
        <v>435</v>
      </c>
      <c r="C47" s="104"/>
      <c r="D47" s="132" t="e">
        <f>D48*D44</f>
        <v>#DIV/0!</v>
      </c>
      <c r="E47" s="132" t="e">
        <f t="shared" ref="E47:M47" si="30">E48*E44</f>
        <v>#DIV/0!</v>
      </c>
      <c r="F47" s="132" t="e">
        <f t="shared" si="30"/>
        <v>#DIV/0!</v>
      </c>
      <c r="G47" s="132" t="e">
        <f t="shared" si="30"/>
        <v>#DIV/0!</v>
      </c>
      <c r="H47" s="132" t="e">
        <f t="shared" si="30"/>
        <v>#DIV/0!</v>
      </c>
      <c r="I47" s="132" t="e">
        <f t="shared" si="30"/>
        <v>#DIV/0!</v>
      </c>
      <c r="J47" s="132" t="e">
        <f t="shared" si="30"/>
        <v>#DIV/0!</v>
      </c>
      <c r="K47" s="132" t="e">
        <f t="shared" si="30"/>
        <v>#DIV/0!</v>
      </c>
      <c r="L47" s="132" t="e">
        <f t="shared" si="30"/>
        <v>#DIV/0!</v>
      </c>
      <c r="M47" s="133" t="e">
        <f t="shared" si="30"/>
        <v>#DIV/0!</v>
      </c>
      <c r="O47" s="104"/>
      <c r="P47" s="104"/>
      <c r="Q47" s="104"/>
      <c r="R47" s="104"/>
      <c r="S47" s="104"/>
    </row>
    <row r="48" spans="2:19" s="159" customFormat="1">
      <c r="B48" s="154" t="s">
        <v>320</v>
      </c>
      <c r="C48" s="155"/>
      <c r="D48" s="165">
        <f>-'DADOS DE ENTRADA'!C97/100</f>
        <v>0</v>
      </c>
      <c r="E48" s="156">
        <f>D48</f>
        <v>0</v>
      </c>
      <c r="F48" s="156">
        <f t="shared" ref="F48:M48" si="31">E48</f>
        <v>0</v>
      </c>
      <c r="G48" s="156">
        <f t="shared" si="31"/>
        <v>0</v>
      </c>
      <c r="H48" s="156">
        <f t="shared" si="31"/>
        <v>0</v>
      </c>
      <c r="I48" s="156">
        <f t="shared" si="31"/>
        <v>0</v>
      </c>
      <c r="J48" s="156">
        <f t="shared" si="31"/>
        <v>0</v>
      </c>
      <c r="K48" s="156">
        <f t="shared" si="31"/>
        <v>0</v>
      </c>
      <c r="L48" s="156">
        <f t="shared" si="31"/>
        <v>0</v>
      </c>
      <c r="M48" s="157">
        <f t="shared" si="31"/>
        <v>0</v>
      </c>
      <c r="N48" s="158"/>
      <c r="O48" s="155"/>
      <c r="P48" s="155"/>
      <c r="Q48" s="155"/>
      <c r="R48" s="155"/>
      <c r="S48" s="155"/>
    </row>
    <row r="49" spans="1:19">
      <c r="B49" s="162"/>
      <c r="C49" s="111"/>
      <c r="D49" s="163"/>
      <c r="E49" s="163"/>
      <c r="F49" s="163"/>
      <c r="G49" s="163"/>
      <c r="H49" s="163"/>
      <c r="I49" s="163"/>
      <c r="J49" s="163"/>
      <c r="K49" s="163"/>
      <c r="L49" s="163"/>
      <c r="M49" s="164"/>
      <c r="O49" s="104"/>
      <c r="P49" s="104"/>
      <c r="Q49" s="104"/>
      <c r="R49" s="104"/>
      <c r="S49" s="104"/>
    </row>
    <row r="50" spans="1:19">
      <c r="B50" s="175" t="s">
        <v>323</v>
      </c>
      <c r="C50" s="332"/>
      <c r="D50" s="177" t="e">
        <f>D44+D47</f>
        <v>#DIV/0!</v>
      </c>
      <c r="E50" s="177" t="e">
        <f t="shared" ref="E50:M50" si="32">E44+E47</f>
        <v>#DIV/0!</v>
      </c>
      <c r="F50" s="177" t="e">
        <f t="shared" si="32"/>
        <v>#DIV/0!</v>
      </c>
      <c r="G50" s="177" t="e">
        <f t="shared" si="32"/>
        <v>#DIV/0!</v>
      </c>
      <c r="H50" s="177" t="e">
        <f t="shared" si="32"/>
        <v>#DIV/0!</v>
      </c>
      <c r="I50" s="177" t="e">
        <f t="shared" si="32"/>
        <v>#DIV/0!</v>
      </c>
      <c r="J50" s="177" t="e">
        <f t="shared" si="32"/>
        <v>#DIV/0!</v>
      </c>
      <c r="K50" s="177" t="e">
        <f t="shared" si="32"/>
        <v>#DIV/0!</v>
      </c>
      <c r="L50" s="177" t="e">
        <f t="shared" si="32"/>
        <v>#DIV/0!</v>
      </c>
      <c r="M50" s="178" t="e">
        <f t="shared" si="32"/>
        <v>#DIV/0!</v>
      </c>
      <c r="O50" s="104"/>
      <c r="P50" s="166"/>
      <c r="Q50" s="104"/>
      <c r="R50" s="104"/>
      <c r="S50" s="104"/>
    </row>
    <row r="51" spans="1:19">
      <c r="B51" s="225" t="s">
        <v>305</v>
      </c>
      <c r="C51" s="333"/>
      <c r="D51" s="334"/>
      <c r="E51" s="227" t="e">
        <f t="shared" ref="E51:M51" si="33">E50/D50-1</f>
        <v>#DIV/0!</v>
      </c>
      <c r="F51" s="227" t="e">
        <f t="shared" si="33"/>
        <v>#DIV/0!</v>
      </c>
      <c r="G51" s="227" t="e">
        <f t="shared" si="33"/>
        <v>#DIV/0!</v>
      </c>
      <c r="H51" s="227" t="e">
        <f t="shared" si="33"/>
        <v>#DIV/0!</v>
      </c>
      <c r="I51" s="227" t="e">
        <f t="shared" si="33"/>
        <v>#DIV/0!</v>
      </c>
      <c r="J51" s="227" t="e">
        <f t="shared" si="33"/>
        <v>#DIV/0!</v>
      </c>
      <c r="K51" s="227" t="e">
        <f t="shared" si="33"/>
        <v>#DIV/0!</v>
      </c>
      <c r="L51" s="227" t="e">
        <f t="shared" si="33"/>
        <v>#DIV/0!</v>
      </c>
      <c r="M51" s="228" t="e">
        <f t="shared" si="33"/>
        <v>#DIV/0!</v>
      </c>
      <c r="O51" s="104"/>
      <c r="P51" s="104"/>
      <c r="Q51" s="104"/>
      <c r="R51" s="104"/>
      <c r="S51" s="104"/>
    </row>
    <row r="52" spans="1:19" s="167" customFormat="1" ht="13.5" thickBot="1">
      <c r="B52" s="168"/>
      <c r="C52" s="169"/>
      <c r="D52" s="170"/>
      <c r="E52" s="170"/>
      <c r="F52" s="170"/>
      <c r="G52" s="170"/>
      <c r="H52" s="170"/>
      <c r="I52" s="170"/>
      <c r="J52" s="170"/>
      <c r="K52" s="170"/>
      <c r="L52" s="170"/>
      <c r="M52" s="171"/>
      <c r="O52" s="172"/>
      <c r="P52" s="172"/>
      <c r="Q52" s="172"/>
      <c r="R52" s="172"/>
      <c r="S52" s="172"/>
    </row>
    <row r="53" spans="1:19" ht="13.5" thickBot="1">
      <c r="O53" s="104"/>
      <c r="P53" s="104"/>
      <c r="Q53" s="104"/>
      <c r="R53" s="104"/>
      <c r="S53" s="104"/>
    </row>
    <row r="54" spans="1:19">
      <c r="B54" s="144" t="s">
        <v>324</v>
      </c>
      <c r="C54" s="145"/>
      <c r="D54" s="146" t="s">
        <v>317</v>
      </c>
      <c r="E54" s="146" t="s">
        <v>317</v>
      </c>
      <c r="F54" s="146" t="s">
        <v>317</v>
      </c>
      <c r="G54" s="146" t="s">
        <v>317</v>
      </c>
      <c r="H54" s="146" t="s">
        <v>317</v>
      </c>
      <c r="I54" s="146" t="s">
        <v>317</v>
      </c>
      <c r="J54" s="146" t="s">
        <v>317</v>
      </c>
      <c r="K54" s="146" t="s">
        <v>317</v>
      </c>
      <c r="L54" s="146" t="s">
        <v>317</v>
      </c>
      <c r="M54" s="147" t="s">
        <v>317</v>
      </c>
      <c r="O54" s="104"/>
      <c r="P54" s="104"/>
      <c r="Q54" s="104"/>
      <c r="R54" s="104"/>
      <c r="S54" s="104"/>
    </row>
    <row r="55" spans="1:19">
      <c r="B55" s="148" t="s">
        <v>318</v>
      </c>
      <c r="C55" s="149"/>
      <c r="D55" s="173" t="str">
        <f t="shared" ref="D55:M55" si="34">D$7</f>
        <v>Ano 1</v>
      </c>
      <c r="E55" s="173" t="str">
        <f t="shared" si="34"/>
        <v>Ano 2</v>
      </c>
      <c r="F55" s="173" t="str">
        <f t="shared" si="34"/>
        <v>Ano 3</v>
      </c>
      <c r="G55" s="173" t="str">
        <f t="shared" si="34"/>
        <v>Ano 4</v>
      </c>
      <c r="H55" s="173" t="str">
        <f t="shared" si="34"/>
        <v>Ano 5</v>
      </c>
      <c r="I55" s="173" t="str">
        <f t="shared" si="34"/>
        <v>Ano 6</v>
      </c>
      <c r="J55" s="173" t="str">
        <f t="shared" si="34"/>
        <v>Ano 7</v>
      </c>
      <c r="K55" s="173" t="str">
        <f t="shared" si="34"/>
        <v>Ano 8</v>
      </c>
      <c r="L55" s="173" t="str">
        <f t="shared" si="34"/>
        <v>Ano 9</v>
      </c>
      <c r="M55" s="174" t="str">
        <f t="shared" si="34"/>
        <v>Ano 10</v>
      </c>
      <c r="O55" s="104"/>
      <c r="P55" s="104"/>
      <c r="Q55" s="104"/>
      <c r="R55" s="104"/>
      <c r="S55" s="104"/>
    </row>
    <row r="56" spans="1:19">
      <c r="B56" s="152"/>
      <c r="C56" s="104"/>
      <c r="D56" s="132"/>
      <c r="E56" s="132"/>
      <c r="F56" s="132"/>
      <c r="G56" s="132"/>
      <c r="H56" s="132"/>
      <c r="I56" s="132"/>
      <c r="J56" s="132"/>
      <c r="K56" s="132"/>
      <c r="L56" s="132"/>
      <c r="M56" s="133"/>
      <c r="O56" s="104"/>
      <c r="P56" s="104"/>
      <c r="Q56" s="104"/>
      <c r="R56" s="104"/>
      <c r="S56" s="104"/>
    </row>
    <row r="57" spans="1:19">
      <c r="B57" s="175" t="s">
        <v>325</v>
      </c>
      <c r="C57" s="176"/>
      <c r="D57" s="177">
        <f>-(D61+D68+D73+D80)</f>
        <v>0</v>
      </c>
      <c r="E57" s="177">
        <f t="shared" ref="E57:M57" si="35">-(E61+E68+E73+E80)</f>
        <v>0</v>
      </c>
      <c r="F57" s="177">
        <f t="shared" si="35"/>
        <v>0</v>
      </c>
      <c r="G57" s="177">
        <f t="shared" si="35"/>
        <v>0</v>
      </c>
      <c r="H57" s="177">
        <f t="shared" si="35"/>
        <v>0</v>
      </c>
      <c r="I57" s="177">
        <f t="shared" si="35"/>
        <v>0</v>
      </c>
      <c r="J57" s="177">
        <f t="shared" si="35"/>
        <v>0</v>
      </c>
      <c r="K57" s="177">
        <f t="shared" si="35"/>
        <v>0</v>
      </c>
      <c r="L57" s="177">
        <f t="shared" si="35"/>
        <v>0</v>
      </c>
      <c r="M57" s="178">
        <f t="shared" si="35"/>
        <v>0</v>
      </c>
      <c r="O57" s="104"/>
      <c r="P57" s="104"/>
      <c r="Q57" s="104"/>
      <c r="R57" s="104"/>
      <c r="S57" s="104"/>
    </row>
    <row r="58" spans="1:19" s="179" customFormat="1">
      <c r="B58" s="180" t="s">
        <v>326</v>
      </c>
      <c r="C58" s="181"/>
      <c r="D58" s="182" t="e">
        <f t="shared" ref="D58:M58" si="36">D57/(D$31/1000)</f>
        <v>#DIV/0!</v>
      </c>
      <c r="E58" s="183" t="e">
        <f t="shared" si="36"/>
        <v>#DIV/0!</v>
      </c>
      <c r="F58" s="183" t="e">
        <f t="shared" si="36"/>
        <v>#DIV/0!</v>
      </c>
      <c r="G58" s="183" t="e">
        <f t="shared" si="36"/>
        <v>#DIV/0!</v>
      </c>
      <c r="H58" s="183" t="e">
        <f t="shared" si="36"/>
        <v>#DIV/0!</v>
      </c>
      <c r="I58" s="183" t="e">
        <f t="shared" si="36"/>
        <v>#DIV/0!</v>
      </c>
      <c r="J58" s="183" t="e">
        <f t="shared" si="36"/>
        <v>#DIV/0!</v>
      </c>
      <c r="K58" s="183" t="e">
        <f t="shared" si="36"/>
        <v>#DIV/0!</v>
      </c>
      <c r="L58" s="183" t="e">
        <f t="shared" si="36"/>
        <v>#DIV/0!</v>
      </c>
      <c r="M58" s="184" t="e">
        <f t="shared" si="36"/>
        <v>#DIV/0!</v>
      </c>
      <c r="O58" s="185"/>
      <c r="P58" s="185"/>
      <c r="Q58" s="185"/>
      <c r="R58" s="185"/>
      <c r="S58" s="185"/>
    </row>
    <row r="59" spans="1:19" s="159" customFormat="1">
      <c r="B59" s="186" t="s">
        <v>327</v>
      </c>
      <c r="C59" s="155"/>
      <c r="D59" s="156" t="e">
        <f t="shared" ref="D59:M59" si="37">D57/D$44</f>
        <v>#DIV/0!</v>
      </c>
      <c r="E59" s="156" t="e">
        <f t="shared" si="37"/>
        <v>#DIV/0!</v>
      </c>
      <c r="F59" s="156" t="e">
        <f t="shared" si="37"/>
        <v>#DIV/0!</v>
      </c>
      <c r="G59" s="156" t="e">
        <f t="shared" si="37"/>
        <v>#DIV/0!</v>
      </c>
      <c r="H59" s="156" t="e">
        <f t="shared" si="37"/>
        <v>#DIV/0!</v>
      </c>
      <c r="I59" s="156" t="e">
        <f t="shared" si="37"/>
        <v>#DIV/0!</v>
      </c>
      <c r="J59" s="156" t="e">
        <f t="shared" si="37"/>
        <v>#DIV/0!</v>
      </c>
      <c r="K59" s="156" t="e">
        <f t="shared" si="37"/>
        <v>#DIV/0!</v>
      </c>
      <c r="L59" s="156" t="e">
        <f t="shared" si="37"/>
        <v>#DIV/0!</v>
      </c>
      <c r="M59" s="157" t="e">
        <f t="shared" si="37"/>
        <v>#DIV/0!</v>
      </c>
      <c r="N59" s="187"/>
      <c r="O59" s="155"/>
      <c r="P59" s="155"/>
      <c r="Q59" s="155"/>
      <c r="R59" s="155"/>
      <c r="S59" s="155"/>
    </row>
    <row r="60" spans="1:19">
      <c r="B60" s="188"/>
      <c r="C60" s="104"/>
      <c r="D60" s="132"/>
      <c r="E60" s="132"/>
      <c r="F60" s="132"/>
      <c r="G60" s="132"/>
      <c r="H60" s="132"/>
      <c r="I60" s="132"/>
      <c r="J60" s="132"/>
      <c r="K60" s="132"/>
      <c r="L60" s="132"/>
      <c r="M60" s="133"/>
      <c r="O60" s="104"/>
      <c r="P60" s="104"/>
      <c r="Q60" s="104"/>
      <c r="R60" s="104"/>
      <c r="S60" s="104"/>
    </row>
    <row r="61" spans="1:19">
      <c r="A61" s="77" t="s">
        <v>328</v>
      </c>
      <c r="B61" s="189" t="s">
        <v>329</v>
      </c>
      <c r="C61" s="104"/>
      <c r="D61" s="437">
        <f>CUSTOS!C6*12/1000</f>
        <v>0</v>
      </c>
      <c r="E61" s="132">
        <f>D61</f>
        <v>0</v>
      </c>
      <c r="F61" s="132">
        <f t="shared" ref="F61:M61" si="38">E61</f>
        <v>0</v>
      </c>
      <c r="G61" s="132">
        <f t="shared" si="38"/>
        <v>0</v>
      </c>
      <c r="H61" s="132">
        <f t="shared" si="38"/>
        <v>0</v>
      </c>
      <c r="I61" s="132">
        <f t="shared" si="38"/>
        <v>0</v>
      </c>
      <c r="J61" s="132">
        <f t="shared" si="38"/>
        <v>0</v>
      </c>
      <c r="K61" s="132">
        <f t="shared" si="38"/>
        <v>0</v>
      </c>
      <c r="L61" s="132">
        <f t="shared" si="38"/>
        <v>0</v>
      </c>
      <c r="M61" s="133">
        <f t="shared" si="38"/>
        <v>0</v>
      </c>
      <c r="O61" s="104"/>
      <c r="P61" s="104"/>
      <c r="Q61" s="104"/>
      <c r="R61" s="104"/>
      <c r="S61" s="104"/>
    </row>
    <row r="62" spans="1:19" s="179" customFormat="1">
      <c r="B62" s="328" t="s">
        <v>326</v>
      </c>
      <c r="C62" s="185"/>
      <c r="D62" s="190" t="e">
        <f>D61/(D$31/1000)</f>
        <v>#DIV/0!</v>
      </c>
      <c r="E62" s="438" t="e">
        <f t="shared" ref="E62:M62" si="39">E61/(E31/1000)</f>
        <v>#DIV/0!</v>
      </c>
      <c r="F62" s="438" t="e">
        <f t="shared" si="39"/>
        <v>#DIV/0!</v>
      </c>
      <c r="G62" s="438" t="e">
        <f t="shared" si="39"/>
        <v>#DIV/0!</v>
      </c>
      <c r="H62" s="438" t="e">
        <f t="shared" si="39"/>
        <v>#DIV/0!</v>
      </c>
      <c r="I62" s="438" t="e">
        <f t="shared" si="39"/>
        <v>#DIV/0!</v>
      </c>
      <c r="J62" s="438" t="e">
        <f t="shared" si="39"/>
        <v>#DIV/0!</v>
      </c>
      <c r="K62" s="438" t="e">
        <f t="shared" si="39"/>
        <v>#DIV/0!</v>
      </c>
      <c r="L62" s="438" t="e">
        <f t="shared" si="39"/>
        <v>#DIV/0!</v>
      </c>
      <c r="M62" s="191" t="e">
        <f t="shared" si="39"/>
        <v>#DIV/0!</v>
      </c>
      <c r="O62" s="185"/>
      <c r="P62" s="185"/>
      <c r="Q62" s="185"/>
      <c r="R62" s="185"/>
      <c r="S62" s="185"/>
    </row>
    <row r="63" spans="1:19">
      <c r="B63" s="194" t="s">
        <v>305</v>
      </c>
      <c r="C63" s="111"/>
      <c r="D63" s="320" t="s">
        <v>307</v>
      </c>
      <c r="E63" s="135" t="e">
        <f>E61/D61-1</f>
        <v>#DIV/0!</v>
      </c>
      <c r="F63" s="135" t="e">
        <f t="shared" ref="F63:M63" si="40">F61/E61-1</f>
        <v>#DIV/0!</v>
      </c>
      <c r="G63" s="135" t="e">
        <f t="shared" si="40"/>
        <v>#DIV/0!</v>
      </c>
      <c r="H63" s="135" t="e">
        <f t="shared" si="40"/>
        <v>#DIV/0!</v>
      </c>
      <c r="I63" s="135" t="e">
        <f t="shared" si="40"/>
        <v>#DIV/0!</v>
      </c>
      <c r="J63" s="135" t="e">
        <f t="shared" si="40"/>
        <v>#DIV/0!</v>
      </c>
      <c r="K63" s="135" t="e">
        <f t="shared" si="40"/>
        <v>#DIV/0!</v>
      </c>
      <c r="L63" s="135" t="e">
        <f t="shared" si="40"/>
        <v>#DIV/0!</v>
      </c>
      <c r="M63" s="193" t="e">
        <f t="shared" si="40"/>
        <v>#DIV/0!</v>
      </c>
      <c r="O63" s="104"/>
      <c r="P63" s="104"/>
    </row>
    <row r="64" spans="1:19" s="159" customFormat="1">
      <c r="A64" s="77"/>
      <c r="B64" s="329" t="s">
        <v>320</v>
      </c>
      <c r="C64" s="155"/>
      <c r="D64" s="156" t="e">
        <f t="shared" ref="D64:M64" si="41">D61/D$44</f>
        <v>#DIV/0!</v>
      </c>
      <c r="E64" s="156" t="e">
        <f t="shared" si="41"/>
        <v>#DIV/0!</v>
      </c>
      <c r="F64" s="156" t="e">
        <f t="shared" si="41"/>
        <v>#DIV/0!</v>
      </c>
      <c r="G64" s="156" t="e">
        <f t="shared" si="41"/>
        <v>#DIV/0!</v>
      </c>
      <c r="H64" s="156" t="e">
        <f t="shared" si="41"/>
        <v>#DIV/0!</v>
      </c>
      <c r="I64" s="156" t="e">
        <f t="shared" si="41"/>
        <v>#DIV/0!</v>
      </c>
      <c r="J64" s="156" t="e">
        <f t="shared" si="41"/>
        <v>#DIV/0!</v>
      </c>
      <c r="K64" s="156" t="e">
        <f t="shared" si="41"/>
        <v>#DIV/0!</v>
      </c>
      <c r="L64" s="156" t="e">
        <f t="shared" si="41"/>
        <v>#DIV/0!</v>
      </c>
      <c r="M64" s="157" t="e">
        <f t="shared" si="41"/>
        <v>#DIV/0!</v>
      </c>
      <c r="O64" s="155"/>
      <c r="P64" s="155"/>
    </row>
    <row r="65" spans="1:19" hidden="1">
      <c r="B65" s="321" t="s">
        <v>330</v>
      </c>
      <c r="C65" s="439"/>
      <c r="D65" s="440">
        <f>'DADOS DE ENTRADA'!C6</f>
        <v>0</v>
      </c>
      <c r="E65" s="441">
        <f>D65*(1+E66)</f>
        <v>0</v>
      </c>
      <c r="F65" s="441">
        <f t="shared" ref="F65:M65" si="42">E65*(1+F66)</f>
        <v>0</v>
      </c>
      <c r="G65" s="441">
        <f t="shared" si="42"/>
        <v>0</v>
      </c>
      <c r="H65" s="441">
        <f t="shared" si="42"/>
        <v>0</v>
      </c>
      <c r="I65" s="441">
        <f t="shared" si="42"/>
        <v>0</v>
      </c>
      <c r="J65" s="441">
        <f t="shared" si="42"/>
        <v>0</v>
      </c>
      <c r="K65" s="441">
        <f t="shared" si="42"/>
        <v>0</v>
      </c>
      <c r="L65" s="441">
        <f t="shared" si="42"/>
        <v>0</v>
      </c>
      <c r="M65" s="322">
        <f t="shared" si="42"/>
        <v>0</v>
      </c>
      <c r="O65" s="104"/>
      <c r="P65" s="104"/>
    </row>
    <row r="66" spans="1:19" hidden="1">
      <c r="B66" s="323" t="s">
        <v>305</v>
      </c>
      <c r="C66" s="442"/>
      <c r="D66" s="324">
        <f t="shared" ref="D66:M66" si="43">D$9</f>
        <v>0</v>
      </c>
      <c r="E66" s="324">
        <f t="shared" si="43"/>
        <v>0</v>
      </c>
      <c r="F66" s="324">
        <f t="shared" si="43"/>
        <v>0</v>
      </c>
      <c r="G66" s="324">
        <f t="shared" si="43"/>
        <v>0</v>
      </c>
      <c r="H66" s="324">
        <f t="shared" si="43"/>
        <v>0</v>
      </c>
      <c r="I66" s="324">
        <f t="shared" si="43"/>
        <v>0</v>
      </c>
      <c r="J66" s="324">
        <f t="shared" si="43"/>
        <v>0</v>
      </c>
      <c r="K66" s="324">
        <f t="shared" si="43"/>
        <v>0</v>
      </c>
      <c r="L66" s="324">
        <f t="shared" si="43"/>
        <v>0</v>
      </c>
      <c r="M66" s="325">
        <f t="shared" si="43"/>
        <v>0</v>
      </c>
      <c r="O66" s="104"/>
      <c r="P66" s="104"/>
    </row>
    <row r="67" spans="1:19" hidden="1">
      <c r="B67" s="326" t="s">
        <v>426</v>
      </c>
      <c r="C67" s="439"/>
      <c r="D67" s="443" t="e">
        <f>'DADOS DE ENTRADA'!#REF!</f>
        <v>#REF!</v>
      </c>
      <c r="E67" s="444" t="e">
        <f>D67</f>
        <v>#REF!</v>
      </c>
      <c r="F67" s="444" t="e">
        <f t="shared" ref="F67:M68" si="44">E67</f>
        <v>#REF!</v>
      </c>
      <c r="G67" s="444" t="e">
        <f t="shared" si="44"/>
        <v>#REF!</v>
      </c>
      <c r="H67" s="444" t="e">
        <f t="shared" si="44"/>
        <v>#REF!</v>
      </c>
      <c r="I67" s="444" t="e">
        <f t="shared" si="44"/>
        <v>#REF!</v>
      </c>
      <c r="J67" s="444" t="e">
        <f t="shared" si="44"/>
        <v>#REF!</v>
      </c>
      <c r="K67" s="444" t="e">
        <f t="shared" si="44"/>
        <v>#REF!</v>
      </c>
      <c r="L67" s="444" t="e">
        <f t="shared" si="44"/>
        <v>#REF!</v>
      </c>
      <c r="M67" s="327" t="e">
        <f t="shared" si="44"/>
        <v>#REF!</v>
      </c>
      <c r="O67" s="104"/>
      <c r="P67" s="104"/>
    </row>
    <row r="68" spans="1:19">
      <c r="A68" s="77" t="s">
        <v>328</v>
      </c>
      <c r="B68" s="189" t="s">
        <v>332</v>
      </c>
      <c r="C68" s="104"/>
      <c r="D68" s="132">
        <f>CUSTOS!C10*12/1000</f>
        <v>0</v>
      </c>
      <c r="E68" s="132">
        <f>D68</f>
        <v>0</v>
      </c>
      <c r="F68" s="132">
        <f t="shared" si="44"/>
        <v>0</v>
      </c>
      <c r="G68" s="132">
        <f t="shared" si="44"/>
        <v>0</v>
      </c>
      <c r="H68" s="132">
        <f t="shared" si="44"/>
        <v>0</v>
      </c>
      <c r="I68" s="132">
        <f t="shared" si="44"/>
        <v>0</v>
      </c>
      <c r="J68" s="132">
        <f t="shared" si="44"/>
        <v>0</v>
      </c>
      <c r="K68" s="132">
        <f t="shared" si="44"/>
        <v>0</v>
      </c>
      <c r="L68" s="132">
        <f t="shared" si="44"/>
        <v>0</v>
      </c>
      <c r="M68" s="133">
        <f t="shared" si="44"/>
        <v>0</v>
      </c>
      <c r="O68" s="104"/>
      <c r="P68" s="104"/>
    </row>
    <row r="69" spans="1:19" s="179" customFormat="1">
      <c r="B69" s="328" t="s">
        <v>326</v>
      </c>
      <c r="C69" s="185"/>
      <c r="D69" s="190" t="e">
        <f t="shared" ref="D69:M69" si="45">D68/(D$31/1000)</f>
        <v>#DIV/0!</v>
      </c>
      <c r="E69" s="438" t="e">
        <f t="shared" si="45"/>
        <v>#DIV/0!</v>
      </c>
      <c r="F69" s="438" t="e">
        <f t="shared" si="45"/>
        <v>#DIV/0!</v>
      </c>
      <c r="G69" s="438" t="e">
        <f t="shared" si="45"/>
        <v>#DIV/0!</v>
      </c>
      <c r="H69" s="438" t="e">
        <f t="shared" si="45"/>
        <v>#DIV/0!</v>
      </c>
      <c r="I69" s="438" t="e">
        <f t="shared" si="45"/>
        <v>#DIV/0!</v>
      </c>
      <c r="J69" s="438" t="e">
        <f t="shared" si="45"/>
        <v>#DIV/0!</v>
      </c>
      <c r="K69" s="438" t="e">
        <f t="shared" si="45"/>
        <v>#DIV/0!</v>
      </c>
      <c r="L69" s="438" t="e">
        <f t="shared" si="45"/>
        <v>#DIV/0!</v>
      </c>
      <c r="M69" s="191" t="e">
        <f t="shared" si="45"/>
        <v>#DIV/0!</v>
      </c>
      <c r="O69" s="185"/>
      <c r="P69" s="185"/>
    </row>
    <row r="70" spans="1:19">
      <c r="B70" s="194" t="s">
        <v>305</v>
      </c>
      <c r="C70" s="111"/>
      <c r="D70" s="163"/>
      <c r="E70" s="135" t="e">
        <f>E68/D68-1</f>
        <v>#DIV/0!</v>
      </c>
      <c r="F70" s="135" t="e">
        <f t="shared" ref="F70:M70" si="46">F68/E68-1</f>
        <v>#DIV/0!</v>
      </c>
      <c r="G70" s="135" t="e">
        <f t="shared" si="46"/>
        <v>#DIV/0!</v>
      </c>
      <c r="H70" s="135" t="e">
        <f t="shared" si="46"/>
        <v>#DIV/0!</v>
      </c>
      <c r="I70" s="135" t="e">
        <f t="shared" si="46"/>
        <v>#DIV/0!</v>
      </c>
      <c r="J70" s="135" t="e">
        <f t="shared" si="46"/>
        <v>#DIV/0!</v>
      </c>
      <c r="K70" s="135" t="e">
        <f t="shared" si="46"/>
        <v>#DIV/0!</v>
      </c>
      <c r="L70" s="135" t="e">
        <f t="shared" si="46"/>
        <v>#DIV/0!</v>
      </c>
      <c r="M70" s="193" t="e">
        <f t="shared" si="46"/>
        <v>#DIV/0!</v>
      </c>
      <c r="O70" s="104"/>
      <c r="P70" s="104"/>
    </row>
    <row r="71" spans="1:19" s="159" customFormat="1">
      <c r="A71" s="77"/>
      <c r="B71" s="329" t="s">
        <v>320</v>
      </c>
      <c r="C71" s="155"/>
      <c r="D71" s="156" t="e">
        <f t="shared" ref="D71:M71" si="47">D68/D$44</f>
        <v>#DIV/0!</v>
      </c>
      <c r="E71" s="156" t="e">
        <f t="shared" si="47"/>
        <v>#DIV/0!</v>
      </c>
      <c r="F71" s="156" t="e">
        <f t="shared" si="47"/>
        <v>#DIV/0!</v>
      </c>
      <c r="G71" s="156" t="e">
        <f t="shared" si="47"/>
        <v>#DIV/0!</v>
      </c>
      <c r="H71" s="156" t="e">
        <f t="shared" si="47"/>
        <v>#DIV/0!</v>
      </c>
      <c r="I71" s="156" t="e">
        <f t="shared" si="47"/>
        <v>#DIV/0!</v>
      </c>
      <c r="J71" s="156" t="e">
        <f t="shared" si="47"/>
        <v>#DIV/0!</v>
      </c>
      <c r="K71" s="156" t="e">
        <f t="shared" si="47"/>
        <v>#DIV/0!</v>
      </c>
      <c r="L71" s="156" t="e">
        <f t="shared" si="47"/>
        <v>#DIV/0!</v>
      </c>
      <c r="M71" s="157" t="e">
        <f t="shared" si="47"/>
        <v>#DIV/0!</v>
      </c>
      <c r="O71" s="155"/>
      <c r="P71" s="155"/>
    </row>
    <row r="72" spans="1:19" hidden="1">
      <c r="B72" s="326" t="s">
        <v>331</v>
      </c>
      <c r="C72" s="439"/>
      <c r="D72" s="443">
        <f>'DADOS DE ENTRADA'!C15</f>
        <v>0</v>
      </c>
      <c r="E72" s="444">
        <f>D72</f>
        <v>0</v>
      </c>
      <c r="F72" s="444">
        <f t="shared" ref="F72:M73" si="48">E72</f>
        <v>0</v>
      </c>
      <c r="G72" s="444">
        <f t="shared" si="48"/>
        <v>0</v>
      </c>
      <c r="H72" s="444">
        <f t="shared" si="48"/>
        <v>0</v>
      </c>
      <c r="I72" s="444">
        <f t="shared" si="48"/>
        <v>0</v>
      </c>
      <c r="J72" s="444">
        <f t="shared" si="48"/>
        <v>0</v>
      </c>
      <c r="K72" s="444">
        <f t="shared" si="48"/>
        <v>0</v>
      </c>
      <c r="L72" s="444">
        <f t="shared" si="48"/>
        <v>0</v>
      </c>
      <c r="M72" s="327">
        <f t="shared" si="48"/>
        <v>0</v>
      </c>
      <c r="O72" s="104"/>
      <c r="P72" s="104"/>
    </row>
    <row r="73" spans="1:19">
      <c r="A73" s="77" t="s">
        <v>328</v>
      </c>
      <c r="B73" s="189" t="s">
        <v>333</v>
      </c>
      <c r="C73" s="104"/>
      <c r="D73" s="132">
        <f>CUSTOS!C16*12/1000</f>
        <v>0</v>
      </c>
      <c r="E73" s="132">
        <f>D73</f>
        <v>0</v>
      </c>
      <c r="F73" s="132">
        <f t="shared" si="48"/>
        <v>0</v>
      </c>
      <c r="G73" s="132">
        <f t="shared" si="48"/>
        <v>0</v>
      </c>
      <c r="H73" s="132">
        <f t="shared" si="48"/>
        <v>0</v>
      </c>
      <c r="I73" s="132">
        <f t="shared" si="48"/>
        <v>0</v>
      </c>
      <c r="J73" s="132">
        <f t="shared" si="48"/>
        <v>0</v>
      </c>
      <c r="K73" s="132">
        <f t="shared" si="48"/>
        <v>0</v>
      </c>
      <c r="L73" s="132">
        <f t="shared" si="48"/>
        <v>0</v>
      </c>
      <c r="M73" s="133">
        <f t="shared" si="48"/>
        <v>0</v>
      </c>
      <c r="O73" s="104"/>
      <c r="P73" s="104"/>
    </row>
    <row r="74" spans="1:19" s="179" customFormat="1">
      <c r="B74" s="328" t="s">
        <v>326</v>
      </c>
      <c r="C74" s="185"/>
      <c r="D74" s="190" t="e">
        <f t="shared" ref="D74:M74" si="49">D73/(D$31/1000)</f>
        <v>#DIV/0!</v>
      </c>
      <c r="E74" s="438" t="e">
        <f t="shared" si="49"/>
        <v>#DIV/0!</v>
      </c>
      <c r="F74" s="438" t="e">
        <f t="shared" si="49"/>
        <v>#DIV/0!</v>
      </c>
      <c r="G74" s="438" t="e">
        <f t="shared" si="49"/>
        <v>#DIV/0!</v>
      </c>
      <c r="H74" s="438" t="e">
        <f t="shared" si="49"/>
        <v>#DIV/0!</v>
      </c>
      <c r="I74" s="438" t="e">
        <f t="shared" si="49"/>
        <v>#DIV/0!</v>
      </c>
      <c r="J74" s="438" t="e">
        <f t="shared" si="49"/>
        <v>#DIV/0!</v>
      </c>
      <c r="K74" s="438" t="e">
        <f t="shared" si="49"/>
        <v>#DIV/0!</v>
      </c>
      <c r="L74" s="438" t="e">
        <f t="shared" si="49"/>
        <v>#DIV/0!</v>
      </c>
      <c r="M74" s="191" t="e">
        <f t="shared" si="49"/>
        <v>#DIV/0!</v>
      </c>
      <c r="O74" s="185"/>
      <c r="P74" s="185"/>
    </row>
    <row r="75" spans="1:19">
      <c r="B75" s="194" t="s">
        <v>305</v>
      </c>
      <c r="C75" s="111"/>
      <c r="D75" s="163"/>
      <c r="E75" s="135" t="e">
        <f>E73/D73-1</f>
        <v>#DIV/0!</v>
      </c>
      <c r="F75" s="135" t="e">
        <f t="shared" ref="F75:M75" si="50">F73/E73-1</f>
        <v>#DIV/0!</v>
      </c>
      <c r="G75" s="135" t="e">
        <f t="shared" si="50"/>
        <v>#DIV/0!</v>
      </c>
      <c r="H75" s="135" t="e">
        <f t="shared" si="50"/>
        <v>#DIV/0!</v>
      </c>
      <c r="I75" s="135" t="e">
        <f t="shared" si="50"/>
        <v>#DIV/0!</v>
      </c>
      <c r="J75" s="135" t="e">
        <f t="shared" si="50"/>
        <v>#DIV/0!</v>
      </c>
      <c r="K75" s="135" t="e">
        <f t="shared" si="50"/>
        <v>#DIV/0!</v>
      </c>
      <c r="L75" s="135" t="e">
        <f t="shared" si="50"/>
        <v>#DIV/0!</v>
      </c>
      <c r="M75" s="193" t="e">
        <f t="shared" si="50"/>
        <v>#DIV/0!</v>
      </c>
      <c r="O75" s="104"/>
      <c r="P75" s="195"/>
      <c r="Q75" s="104"/>
      <c r="R75" s="104"/>
      <c r="S75" s="104"/>
    </row>
    <row r="76" spans="1:19" s="159" customFormat="1">
      <c r="A76" s="77"/>
      <c r="B76" s="329" t="s">
        <v>320</v>
      </c>
      <c r="C76" s="155"/>
      <c r="D76" s="156" t="e">
        <f t="shared" ref="D76:M76" si="51">D73/D$44</f>
        <v>#DIV/0!</v>
      </c>
      <c r="E76" s="156" t="e">
        <f t="shared" si="51"/>
        <v>#DIV/0!</v>
      </c>
      <c r="F76" s="156" t="e">
        <f t="shared" si="51"/>
        <v>#DIV/0!</v>
      </c>
      <c r="G76" s="156" t="e">
        <f t="shared" si="51"/>
        <v>#DIV/0!</v>
      </c>
      <c r="H76" s="156" t="e">
        <f t="shared" si="51"/>
        <v>#DIV/0!</v>
      </c>
      <c r="I76" s="156" t="e">
        <f t="shared" si="51"/>
        <v>#DIV/0!</v>
      </c>
      <c r="J76" s="156" t="e">
        <f t="shared" si="51"/>
        <v>#DIV/0!</v>
      </c>
      <c r="K76" s="156" t="e">
        <f t="shared" si="51"/>
        <v>#DIV/0!</v>
      </c>
      <c r="L76" s="156" t="e">
        <f t="shared" si="51"/>
        <v>#DIV/0!</v>
      </c>
      <c r="M76" s="157" t="e">
        <f t="shared" si="51"/>
        <v>#DIV/0!</v>
      </c>
      <c r="O76" s="155"/>
      <c r="P76" s="155"/>
      <c r="Q76" s="155"/>
      <c r="R76" s="155"/>
      <c r="S76" s="155"/>
    </row>
    <row r="77" spans="1:19" hidden="1">
      <c r="B77" s="321" t="s">
        <v>334</v>
      </c>
      <c r="C77" s="439"/>
      <c r="D77" s="440">
        <f>CUSTOS!C16*12/1000</f>
        <v>0</v>
      </c>
      <c r="E77" s="441">
        <f>D77*(1+E78)</f>
        <v>0</v>
      </c>
      <c r="F77" s="441">
        <f t="shared" ref="F77:M77" si="52">E77*(1+F78)</f>
        <v>0</v>
      </c>
      <c r="G77" s="441">
        <f t="shared" si="52"/>
        <v>0</v>
      </c>
      <c r="H77" s="441">
        <f t="shared" si="52"/>
        <v>0</v>
      </c>
      <c r="I77" s="441">
        <f t="shared" si="52"/>
        <v>0</v>
      </c>
      <c r="J77" s="441">
        <f t="shared" si="52"/>
        <v>0</v>
      </c>
      <c r="K77" s="441">
        <f t="shared" si="52"/>
        <v>0</v>
      </c>
      <c r="L77" s="441">
        <f t="shared" si="52"/>
        <v>0</v>
      </c>
      <c r="M77" s="322">
        <f t="shared" si="52"/>
        <v>0</v>
      </c>
      <c r="O77" s="104"/>
      <c r="P77" s="104"/>
      <c r="Q77" s="104"/>
      <c r="R77" s="104"/>
      <c r="S77" s="104"/>
    </row>
    <row r="78" spans="1:19" hidden="1">
      <c r="B78" s="323" t="s">
        <v>305</v>
      </c>
      <c r="C78" s="442"/>
      <c r="D78" s="324">
        <f t="shared" ref="D78:M78" si="53">D$9</f>
        <v>0</v>
      </c>
      <c r="E78" s="324">
        <f t="shared" si="53"/>
        <v>0</v>
      </c>
      <c r="F78" s="324">
        <f t="shared" si="53"/>
        <v>0</v>
      </c>
      <c r="G78" s="324">
        <f t="shared" si="53"/>
        <v>0</v>
      </c>
      <c r="H78" s="324">
        <f t="shared" si="53"/>
        <v>0</v>
      </c>
      <c r="I78" s="324">
        <f t="shared" si="53"/>
        <v>0</v>
      </c>
      <c r="J78" s="324">
        <f t="shared" si="53"/>
        <v>0</v>
      </c>
      <c r="K78" s="324">
        <f t="shared" si="53"/>
        <v>0</v>
      </c>
      <c r="L78" s="324">
        <f t="shared" si="53"/>
        <v>0</v>
      </c>
      <c r="M78" s="325">
        <f t="shared" si="53"/>
        <v>0</v>
      </c>
      <c r="O78" s="104"/>
      <c r="P78" s="104"/>
      <c r="Q78" s="104"/>
      <c r="R78" s="104"/>
      <c r="S78" s="104"/>
    </row>
    <row r="79" spans="1:19" hidden="1">
      <c r="B79" s="326" t="s">
        <v>335</v>
      </c>
      <c r="C79" s="439"/>
      <c r="D79" s="445" t="e">
        <f>'DADOS DE ENTRADA'!#REF!</f>
        <v>#REF!</v>
      </c>
      <c r="E79" s="446" t="e">
        <f>D79</f>
        <v>#REF!</v>
      </c>
      <c r="F79" s="446" t="e">
        <f t="shared" ref="F79:M80" si="54">E79</f>
        <v>#REF!</v>
      </c>
      <c r="G79" s="446" t="e">
        <f t="shared" si="54"/>
        <v>#REF!</v>
      </c>
      <c r="H79" s="446" t="e">
        <f t="shared" si="54"/>
        <v>#REF!</v>
      </c>
      <c r="I79" s="446" t="e">
        <f t="shared" si="54"/>
        <v>#REF!</v>
      </c>
      <c r="J79" s="446" t="e">
        <f t="shared" si="54"/>
        <v>#REF!</v>
      </c>
      <c r="K79" s="446" t="e">
        <f t="shared" si="54"/>
        <v>#REF!</v>
      </c>
      <c r="L79" s="446" t="e">
        <f t="shared" si="54"/>
        <v>#REF!</v>
      </c>
      <c r="M79" s="330" t="e">
        <f t="shared" si="54"/>
        <v>#REF!</v>
      </c>
      <c r="O79" s="104"/>
      <c r="P79" s="104"/>
      <c r="Q79" s="104"/>
      <c r="R79" s="104"/>
      <c r="S79" s="104"/>
    </row>
    <row r="80" spans="1:19">
      <c r="A80" s="77" t="s">
        <v>328</v>
      </c>
      <c r="B80" s="189" t="s">
        <v>336</v>
      </c>
      <c r="C80" s="104"/>
      <c r="D80" s="132">
        <f>CUSTOS!C22*12/1000</f>
        <v>0</v>
      </c>
      <c r="E80" s="132">
        <f>D80</f>
        <v>0</v>
      </c>
      <c r="F80" s="132">
        <f t="shared" si="54"/>
        <v>0</v>
      </c>
      <c r="G80" s="132">
        <f t="shared" si="54"/>
        <v>0</v>
      </c>
      <c r="H80" s="132">
        <f t="shared" si="54"/>
        <v>0</v>
      </c>
      <c r="I80" s="132">
        <f t="shared" si="54"/>
        <v>0</v>
      </c>
      <c r="J80" s="132">
        <f t="shared" si="54"/>
        <v>0</v>
      </c>
      <c r="K80" s="132">
        <f t="shared" si="54"/>
        <v>0</v>
      </c>
      <c r="L80" s="132">
        <f t="shared" si="54"/>
        <v>0</v>
      </c>
      <c r="M80" s="133">
        <f t="shared" si="54"/>
        <v>0</v>
      </c>
      <c r="O80" s="104"/>
      <c r="P80" s="104"/>
      <c r="Q80" s="104"/>
      <c r="R80" s="104"/>
      <c r="S80" s="104"/>
    </row>
    <row r="81" spans="1:19" s="179" customFormat="1">
      <c r="B81" s="328" t="s">
        <v>326</v>
      </c>
      <c r="C81" s="185"/>
      <c r="D81" s="190" t="e">
        <f t="shared" ref="D81:M81" si="55">D80/(D$31/1000)</f>
        <v>#DIV/0!</v>
      </c>
      <c r="E81" s="190" t="e">
        <f t="shared" si="55"/>
        <v>#DIV/0!</v>
      </c>
      <c r="F81" s="190" t="e">
        <f t="shared" si="55"/>
        <v>#DIV/0!</v>
      </c>
      <c r="G81" s="190" t="e">
        <f t="shared" si="55"/>
        <v>#DIV/0!</v>
      </c>
      <c r="H81" s="190" t="e">
        <f t="shared" si="55"/>
        <v>#DIV/0!</v>
      </c>
      <c r="I81" s="190" t="e">
        <f t="shared" si="55"/>
        <v>#DIV/0!</v>
      </c>
      <c r="J81" s="190" t="e">
        <f t="shared" si="55"/>
        <v>#DIV/0!</v>
      </c>
      <c r="K81" s="190" t="e">
        <f t="shared" si="55"/>
        <v>#DIV/0!</v>
      </c>
      <c r="L81" s="190" t="e">
        <f t="shared" si="55"/>
        <v>#DIV/0!</v>
      </c>
      <c r="M81" s="447" t="e">
        <f t="shared" si="55"/>
        <v>#DIV/0!</v>
      </c>
      <c r="O81" s="185"/>
      <c r="P81" s="185"/>
      <c r="Q81" s="185"/>
      <c r="R81" s="185"/>
      <c r="S81" s="185"/>
    </row>
    <row r="82" spans="1:19">
      <c r="B82" s="194" t="s">
        <v>305</v>
      </c>
      <c r="C82" s="111"/>
      <c r="D82" s="135"/>
      <c r="E82" s="135" t="e">
        <f>E80/D80-1</f>
        <v>#DIV/0!</v>
      </c>
      <c r="F82" s="135" t="e">
        <f>F80/E80-1</f>
        <v>#DIV/0!</v>
      </c>
      <c r="G82" s="135" t="e">
        <f t="shared" ref="G82:M82" si="56">G80/F80-1</f>
        <v>#DIV/0!</v>
      </c>
      <c r="H82" s="135" t="e">
        <f t="shared" si="56"/>
        <v>#DIV/0!</v>
      </c>
      <c r="I82" s="135" t="e">
        <f t="shared" si="56"/>
        <v>#DIV/0!</v>
      </c>
      <c r="J82" s="135" t="e">
        <f t="shared" si="56"/>
        <v>#DIV/0!</v>
      </c>
      <c r="K82" s="135" t="e">
        <f t="shared" si="56"/>
        <v>#DIV/0!</v>
      </c>
      <c r="L82" s="135" t="e">
        <f t="shared" si="56"/>
        <v>#DIV/0!</v>
      </c>
      <c r="M82" s="193" t="e">
        <f t="shared" si="56"/>
        <v>#DIV/0!</v>
      </c>
      <c r="O82" s="104"/>
      <c r="P82" s="104"/>
      <c r="Q82" s="104"/>
      <c r="R82" s="104"/>
      <c r="S82" s="104"/>
    </row>
    <row r="83" spans="1:19" s="159" customFormat="1">
      <c r="A83" s="77"/>
      <c r="B83" s="329" t="s">
        <v>320</v>
      </c>
      <c r="C83" s="155"/>
      <c r="D83" s="156" t="e">
        <f>D80/D$44</f>
        <v>#DIV/0!</v>
      </c>
      <c r="E83" s="156" t="e">
        <f t="shared" ref="E83:M83" si="57">E80/E$44</f>
        <v>#DIV/0!</v>
      </c>
      <c r="F83" s="156" t="e">
        <f t="shared" si="57"/>
        <v>#DIV/0!</v>
      </c>
      <c r="G83" s="156" t="e">
        <f t="shared" si="57"/>
        <v>#DIV/0!</v>
      </c>
      <c r="H83" s="156" t="e">
        <f t="shared" si="57"/>
        <v>#DIV/0!</v>
      </c>
      <c r="I83" s="156" t="e">
        <f t="shared" si="57"/>
        <v>#DIV/0!</v>
      </c>
      <c r="J83" s="156" t="e">
        <f t="shared" si="57"/>
        <v>#DIV/0!</v>
      </c>
      <c r="K83" s="156" t="e">
        <f t="shared" si="57"/>
        <v>#DIV/0!</v>
      </c>
      <c r="L83" s="156" t="e">
        <f t="shared" si="57"/>
        <v>#DIV/0!</v>
      </c>
      <c r="M83" s="157" t="e">
        <f t="shared" si="57"/>
        <v>#DIV/0!</v>
      </c>
      <c r="O83" s="155"/>
      <c r="P83" s="155"/>
      <c r="Q83" s="155"/>
      <c r="R83" s="155"/>
      <c r="S83" s="155"/>
    </row>
    <row r="84" spans="1:19" hidden="1">
      <c r="B84" s="326" t="s">
        <v>331</v>
      </c>
      <c r="C84" s="439"/>
      <c r="D84" s="443">
        <v>5.7999999999999996E-3</v>
      </c>
      <c r="E84" s="448">
        <v>5.7999999999999996E-3</v>
      </c>
      <c r="F84" s="448">
        <v>5.7999999999999996E-3</v>
      </c>
      <c r="G84" s="448">
        <v>5.7999999999999996E-3</v>
      </c>
      <c r="H84" s="448">
        <v>5.7999999999999996E-3</v>
      </c>
      <c r="I84" s="448">
        <v>5.7999999999999996E-3</v>
      </c>
      <c r="J84" s="448">
        <v>5.7999999999999996E-3</v>
      </c>
      <c r="K84" s="448">
        <v>5.7999999999999996E-3</v>
      </c>
      <c r="L84" s="448">
        <v>5.7999999999999996E-3</v>
      </c>
      <c r="M84" s="331">
        <v>5.7999999999999996E-3</v>
      </c>
      <c r="N84" s="196"/>
      <c r="O84" s="104"/>
      <c r="P84" s="104"/>
      <c r="Q84" s="104"/>
      <c r="R84" s="104"/>
      <c r="S84" s="104"/>
    </row>
    <row r="85" spans="1:19" hidden="1">
      <c r="B85" s="326" t="s">
        <v>337</v>
      </c>
      <c r="C85" s="439"/>
      <c r="D85" s="440" t="e">
        <f>'DADOS DE ENTRADA'!#REF!/'DADOS DE ENTRADA'!#REF!</f>
        <v>#REF!</v>
      </c>
      <c r="E85" s="441">
        <v>5.2423999999999999</v>
      </c>
      <c r="F85" s="441">
        <v>5.2423999999999999</v>
      </c>
      <c r="G85" s="441">
        <v>5.2423999999999999</v>
      </c>
      <c r="H85" s="441">
        <v>5.2423999999999999</v>
      </c>
      <c r="I85" s="441">
        <v>5.2423999999999999</v>
      </c>
      <c r="J85" s="441">
        <v>5.2423999999999999</v>
      </c>
      <c r="K85" s="441">
        <v>5.2423999999999999</v>
      </c>
      <c r="L85" s="441">
        <v>5.2423999999999999</v>
      </c>
      <c r="M85" s="322">
        <v>5.2423999999999999</v>
      </c>
      <c r="N85" s="196"/>
      <c r="O85" s="104"/>
      <c r="P85" s="104"/>
      <c r="Q85" s="104"/>
      <c r="R85" s="104"/>
      <c r="S85" s="104"/>
    </row>
    <row r="86" spans="1:19" s="159" customFormat="1">
      <c r="A86" s="77"/>
      <c r="B86" s="154"/>
      <c r="C86" s="155"/>
      <c r="D86" s="156"/>
      <c r="E86" s="156"/>
      <c r="F86" s="156"/>
      <c r="G86" s="156"/>
      <c r="H86" s="156"/>
      <c r="I86" s="156"/>
      <c r="J86" s="156"/>
      <c r="K86" s="156"/>
      <c r="L86" s="156"/>
      <c r="M86" s="157"/>
      <c r="O86" s="155"/>
      <c r="P86" s="155"/>
      <c r="Q86" s="155"/>
      <c r="R86" s="155"/>
      <c r="S86" s="155"/>
    </row>
    <row r="87" spans="1:19">
      <c r="B87" s="175" t="s">
        <v>338</v>
      </c>
      <c r="C87" s="176"/>
      <c r="D87" s="177" t="e">
        <f>-(D90+D94+D98+D102)</f>
        <v>#DIV/0!</v>
      </c>
      <c r="E87" s="177" t="e">
        <f t="shared" ref="E87:M87" si="58">-(E90+E94+E98+E102)</f>
        <v>#DIV/0!</v>
      </c>
      <c r="F87" s="177" t="e">
        <f t="shared" si="58"/>
        <v>#DIV/0!</v>
      </c>
      <c r="G87" s="177" t="e">
        <f t="shared" si="58"/>
        <v>#DIV/0!</v>
      </c>
      <c r="H87" s="177" t="e">
        <f t="shared" si="58"/>
        <v>#DIV/0!</v>
      </c>
      <c r="I87" s="177" t="e">
        <f t="shared" si="58"/>
        <v>#DIV/0!</v>
      </c>
      <c r="J87" s="177" t="e">
        <f t="shared" si="58"/>
        <v>#DIV/0!</v>
      </c>
      <c r="K87" s="177" t="e">
        <f t="shared" si="58"/>
        <v>#DIV/0!</v>
      </c>
      <c r="L87" s="177" t="e">
        <f t="shared" si="58"/>
        <v>#DIV/0!</v>
      </c>
      <c r="M87" s="178" t="e">
        <f t="shared" si="58"/>
        <v>#DIV/0!</v>
      </c>
      <c r="O87" s="104"/>
      <c r="P87" s="104"/>
      <c r="Q87" s="104"/>
      <c r="R87" s="104"/>
      <c r="S87" s="104"/>
    </row>
    <row r="88" spans="1:19" s="159" customFormat="1">
      <c r="B88" s="197" t="s">
        <v>327</v>
      </c>
      <c r="C88" s="198"/>
      <c r="D88" s="199" t="e">
        <f t="shared" ref="D88:M88" si="59">D87/D$44</f>
        <v>#DIV/0!</v>
      </c>
      <c r="E88" s="199" t="e">
        <f t="shared" si="59"/>
        <v>#DIV/0!</v>
      </c>
      <c r="F88" s="199" t="e">
        <f t="shared" si="59"/>
        <v>#DIV/0!</v>
      </c>
      <c r="G88" s="199" t="e">
        <f t="shared" si="59"/>
        <v>#DIV/0!</v>
      </c>
      <c r="H88" s="199" t="e">
        <f t="shared" si="59"/>
        <v>#DIV/0!</v>
      </c>
      <c r="I88" s="199" t="e">
        <f t="shared" si="59"/>
        <v>#DIV/0!</v>
      </c>
      <c r="J88" s="199" t="e">
        <f t="shared" si="59"/>
        <v>#DIV/0!</v>
      </c>
      <c r="K88" s="199" t="e">
        <f t="shared" si="59"/>
        <v>#DIV/0!</v>
      </c>
      <c r="L88" s="199" t="e">
        <f t="shared" si="59"/>
        <v>#DIV/0!</v>
      </c>
      <c r="M88" s="200" t="e">
        <f t="shared" si="59"/>
        <v>#DIV/0!</v>
      </c>
      <c r="N88" s="187"/>
      <c r="O88" s="155"/>
      <c r="P88" s="155"/>
      <c r="Q88" s="155"/>
      <c r="R88" s="155"/>
      <c r="S88" s="155"/>
    </row>
    <row r="89" spans="1:19">
      <c r="B89" s="152"/>
      <c r="C89" s="104"/>
      <c r="D89" s="132"/>
      <c r="E89" s="132"/>
      <c r="F89" s="132"/>
      <c r="G89" s="132"/>
      <c r="H89" s="132"/>
      <c r="I89" s="132"/>
      <c r="J89" s="132"/>
      <c r="K89" s="132"/>
      <c r="L89" s="132"/>
      <c r="M89" s="133"/>
      <c r="O89" s="104"/>
      <c r="P89" s="104"/>
      <c r="Q89" s="104"/>
      <c r="R89" s="104"/>
      <c r="S89" s="104"/>
    </row>
    <row r="90" spans="1:19">
      <c r="A90" s="77" t="s">
        <v>328</v>
      </c>
      <c r="B90" s="189" t="s">
        <v>392</v>
      </c>
      <c r="C90" s="104"/>
      <c r="D90" s="437" t="e">
        <f>CUSTOS!$C$38*12/1000</f>
        <v>#DIV/0!</v>
      </c>
      <c r="E90" s="437" t="e">
        <f>CUSTOS!$C$38*12/1000</f>
        <v>#DIV/0!</v>
      </c>
      <c r="F90" s="437" t="e">
        <f>CUSTOS!$C$38*12/1000</f>
        <v>#DIV/0!</v>
      </c>
      <c r="G90" s="437" t="e">
        <f>CUSTOS!$C$38*12/1000</f>
        <v>#DIV/0!</v>
      </c>
      <c r="H90" s="437" t="e">
        <f>CUSTOS!$C$38*12/1000</f>
        <v>#DIV/0!</v>
      </c>
      <c r="I90" s="437" t="e">
        <f>CUSTOS!$C$38*12/1000</f>
        <v>#DIV/0!</v>
      </c>
      <c r="J90" s="437" t="e">
        <f>CUSTOS!$C$38*12/1000</f>
        <v>#DIV/0!</v>
      </c>
      <c r="K90" s="437" t="e">
        <f>CUSTOS!$C$38*12/1000</f>
        <v>#DIV/0!</v>
      </c>
      <c r="L90" s="437" t="e">
        <f>CUSTOS!$C$38*12/1000</f>
        <v>#DIV/0!</v>
      </c>
      <c r="M90" s="201" t="e">
        <f>CUSTOS!$C$38*12/1000</f>
        <v>#DIV/0!</v>
      </c>
      <c r="O90" s="104"/>
      <c r="P90" s="104"/>
      <c r="Q90" s="104"/>
      <c r="R90" s="104"/>
      <c r="S90" s="104"/>
    </row>
    <row r="91" spans="1:19" s="179" customFormat="1">
      <c r="B91" s="328" t="s">
        <v>326</v>
      </c>
      <c r="C91" s="185"/>
      <c r="D91" s="190" t="e">
        <f t="shared" ref="D91:M91" si="60">D90/(D$31/1000)</f>
        <v>#DIV/0!</v>
      </c>
      <c r="E91" s="438" t="e">
        <f t="shared" si="60"/>
        <v>#DIV/0!</v>
      </c>
      <c r="F91" s="438" t="e">
        <f t="shared" si="60"/>
        <v>#DIV/0!</v>
      </c>
      <c r="G91" s="438" t="e">
        <f t="shared" si="60"/>
        <v>#DIV/0!</v>
      </c>
      <c r="H91" s="438" t="e">
        <f t="shared" si="60"/>
        <v>#DIV/0!</v>
      </c>
      <c r="I91" s="438" t="e">
        <f t="shared" si="60"/>
        <v>#DIV/0!</v>
      </c>
      <c r="J91" s="438" t="e">
        <f t="shared" si="60"/>
        <v>#DIV/0!</v>
      </c>
      <c r="K91" s="438" t="e">
        <f t="shared" si="60"/>
        <v>#DIV/0!</v>
      </c>
      <c r="L91" s="438" t="e">
        <f t="shared" si="60"/>
        <v>#DIV/0!</v>
      </c>
      <c r="M91" s="191" t="e">
        <f t="shared" si="60"/>
        <v>#DIV/0!</v>
      </c>
      <c r="O91" s="185"/>
      <c r="P91" s="185"/>
      <c r="Q91" s="185"/>
      <c r="R91" s="185"/>
      <c r="S91" s="185"/>
    </row>
    <row r="92" spans="1:19">
      <c r="B92" s="194" t="s">
        <v>305</v>
      </c>
      <c r="C92" s="111"/>
      <c r="D92" s="163"/>
      <c r="E92" s="135" t="e">
        <f>E90/D90-1</f>
        <v>#DIV/0!</v>
      </c>
      <c r="F92" s="135" t="e">
        <f t="shared" ref="F92" si="61">F90/E90-1</f>
        <v>#DIV/0!</v>
      </c>
      <c r="G92" s="135" t="e">
        <f t="shared" ref="G92" si="62">G90/F90-1</f>
        <v>#DIV/0!</v>
      </c>
      <c r="H92" s="135" t="e">
        <f t="shared" ref="H92" si="63">H90/G90-1</f>
        <v>#DIV/0!</v>
      </c>
      <c r="I92" s="135" t="e">
        <f t="shared" ref="I92" si="64">I90/H90-1</f>
        <v>#DIV/0!</v>
      </c>
      <c r="J92" s="135" t="e">
        <f t="shared" ref="J92" si="65">J90/I90-1</f>
        <v>#DIV/0!</v>
      </c>
      <c r="K92" s="135" t="e">
        <f t="shared" ref="K92" si="66">K90/J90-1</f>
        <v>#DIV/0!</v>
      </c>
      <c r="L92" s="135" t="e">
        <f t="shared" ref="L92" si="67">L90/K90-1</f>
        <v>#DIV/0!</v>
      </c>
      <c r="M92" s="193" t="e">
        <f t="shared" ref="M92" si="68">M90/L90-1</f>
        <v>#DIV/0!</v>
      </c>
      <c r="O92" s="104"/>
      <c r="P92" s="104"/>
      <c r="Q92" s="104"/>
      <c r="R92" s="104"/>
      <c r="S92" s="104"/>
    </row>
    <row r="93" spans="1:19" s="159" customFormat="1">
      <c r="A93" s="77"/>
      <c r="B93" s="329" t="s">
        <v>320</v>
      </c>
      <c r="C93" s="155"/>
      <c r="D93" s="156" t="e">
        <f t="shared" ref="D93:M93" si="69">D90/D$44</f>
        <v>#DIV/0!</v>
      </c>
      <c r="E93" s="156" t="e">
        <f t="shared" si="69"/>
        <v>#DIV/0!</v>
      </c>
      <c r="F93" s="156" t="e">
        <f t="shared" si="69"/>
        <v>#DIV/0!</v>
      </c>
      <c r="G93" s="156" t="e">
        <f t="shared" si="69"/>
        <v>#DIV/0!</v>
      </c>
      <c r="H93" s="156" t="e">
        <f t="shared" si="69"/>
        <v>#DIV/0!</v>
      </c>
      <c r="I93" s="156" t="e">
        <f t="shared" si="69"/>
        <v>#DIV/0!</v>
      </c>
      <c r="J93" s="156" t="e">
        <f t="shared" si="69"/>
        <v>#DIV/0!</v>
      </c>
      <c r="K93" s="156" t="e">
        <f t="shared" si="69"/>
        <v>#DIV/0!</v>
      </c>
      <c r="L93" s="156" t="e">
        <f t="shared" si="69"/>
        <v>#DIV/0!</v>
      </c>
      <c r="M93" s="157" t="e">
        <f t="shared" si="69"/>
        <v>#DIV/0!</v>
      </c>
      <c r="O93" s="155"/>
      <c r="P93" s="155"/>
      <c r="Q93" s="155"/>
      <c r="R93" s="155"/>
      <c r="S93" s="155"/>
    </row>
    <row r="94" spans="1:19" s="159" customFormat="1">
      <c r="A94" s="77"/>
      <c r="B94" s="189" t="s">
        <v>427</v>
      </c>
      <c r="C94" s="104"/>
      <c r="D94" s="437">
        <f>CUSTOS!$C$42*12/1000</f>
        <v>0</v>
      </c>
      <c r="E94" s="437">
        <f>CUSTOS!$C$42*12/1000</f>
        <v>0</v>
      </c>
      <c r="F94" s="437">
        <f>CUSTOS!$C$42*12/1000</f>
        <v>0</v>
      </c>
      <c r="G94" s="437">
        <f>CUSTOS!$C$42*12/1000</f>
        <v>0</v>
      </c>
      <c r="H94" s="437">
        <f>CUSTOS!$C$42*12/1000</f>
        <v>0</v>
      </c>
      <c r="I94" s="437">
        <f>CUSTOS!$C$42*12/1000</f>
        <v>0</v>
      </c>
      <c r="J94" s="437">
        <f>CUSTOS!$C$42*12/1000</f>
        <v>0</v>
      </c>
      <c r="K94" s="437">
        <f>CUSTOS!$C$42*12/1000</f>
        <v>0</v>
      </c>
      <c r="L94" s="437">
        <f>CUSTOS!$C$42*12/1000</f>
        <v>0</v>
      </c>
      <c r="M94" s="201">
        <f>CUSTOS!$C$42*12/1000</f>
        <v>0</v>
      </c>
      <c r="O94" s="155"/>
      <c r="P94" s="155"/>
      <c r="Q94" s="155"/>
      <c r="R94" s="155"/>
      <c r="S94" s="155"/>
    </row>
    <row r="95" spans="1:19" s="159" customFormat="1">
      <c r="A95" s="77"/>
      <c r="B95" s="328" t="s">
        <v>326</v>
      </c>
      <c r="C95" s="185"/>
      <c r="D95" s="190" t="e">
        <f t="shared" ref="D95:M95" si="70">D94/(D$31/1000)</f>
        <v>#DIV/0!</v>
      </c>
      <c r="E95" s="438" t="e">
        <f t="shared" si="70"/>
        <v>#DIV/0!</v>
      </c>
      <c r="F95" s="438" t="e">
        <f t="shared" si="70"/>
        <v>#DIV/0!</v>
      </c>
      <c r="G95" s="438" t="e">
        <f t="shared" si="70"/>
        <v>#DIV/0!</v>
      </c>
      <c r="H95" s="438" t="e">
        <f t="shared" si="70"/>
        <v>#DIV/0!</v>
      </c>
      <c r="I95" s="438" t="e">
        <f t="shared" si="70"/>
        <v>#DIV/0!</v>
      </c>
      <c r="J95" s="438" t="e">
        <f t="shared" si="70"/>
        <v>#DIV/0!</v>
      </c>
      <c r="K95" s="438" t="e">
        <f t="shared" si="70"/>
        <v>#DIV/0!</v>
      </c>
      <c r="L95" s="438" t="e">
        <f t="shared" si="70"/>
        <v>#DIV/0!</v>
      </c>
      <c r="M95" s="191" t="e">
        <f t="shared" si="70"/>
        <v>#DIV/0!</v>
      </c>
      <c r="O95" s="155"/>
      <c r="P95" s="155"/>
      <c r="Q95" s="155"/>
      <c r="R95" s="155"/>
      <c r="S95" s="155"/>
    </row>
    <row r="96" spans="1:19" s="159" customFormat="1">
      <c r="A96" s="77"/>
      <c r="B96" s="194" t="s">
        <v>305</v>
      </c>
      <c r="C96" s="111"/>
      <c r="D96" s="163"/>
      <c r="E96" s="135" t="e">
        <f>E94/D94-1</f>
        <v>#DIV/0!</v>
      </c>
      <c r="F96" s="135" t="e">
        <f t="shared" ref="F96" si="71">F94/E94-1</f>
        <v>#DIV/0!</v>
      </c>
      <c r="G96" s="135" t="e">
        <f t="shared" ref="G96" si="72">G94/F94-1</f>
        <v>#DIV/0!</v>
      </c>
      <c r="H96" s="135" t="e">
        <f t="shared" ref="H96" si="73">H94/G94-1</f>
        <v>#DIV/0!</v>
      </c>
      <c r="I96" s="135" t="e">
        <f t="shared" ref="I96" si="74">I94/H94-1</f>
        <v>#DIV/0!</v>
      </c>
      <c r="J96" s="135" t="e">
        <f t="shared" ref="J96" si="75">J94/I94-1</f>
        <v>#DIV/0!</v>
      </c>
      <c r="K96" s="135" t="e">
        <f t="shared" ref="K96" si="76">K94/J94-1</f>
        <v>#DIV/0!</v>
      </c>
      <c r="L96" s="135" t="e">
        <f t="shared" ref="L96" si="77">L94/K94-1</f>
        <v>#DIV/0!</v>
      </c>
      <c r="M96" s="193" t="e">
        <f t="shared" ref="M96" si="78">M94/L94-1</f>
        <v>#DIV/0!</v>
      </c>
      <c r="O96" s="155"/>
      <c r="P96" s="155"/>
      <c r="Q96" s="155"/>
      <c r="R96" s="155"/>
      <c r="S96" s="155"/>
    </row>
    <row r="97" spans="1:19" s="159" customFormat="1">
      <c r="A97" s="77"/>
      <c r="B97" s="329" t="s">
        <v>320</v>
      </c>
      <c r="C97" s="155"/>
      <c r="D97" s="156" t="e">
        <f t="shared" ref="D97:M97" si="79">D94/D$44</f>
        <v>#DIV/0!</v>
      </c>
      <c r="E97" s="156" t="e">
        <f t="shared" si="79"/>
        <v>#DIV/0!</v>
      </c>
      <c r="F97" s="156" t="e">
        <f t="shared" si="79"/>
        <v>#DIV/0!</v>
      </c>
      <c r="G97" s="156" t="e">
        <f t="shared" si="79"/>
        <v>#DIV/0!</v>
      </c>
      <c r="H97" s="156" t="e">
        <f t="shared" si="79"/>
        <v>#DIV/0!</v>
      </c>
      <c r="I97" s="156" t="e">
        <f t="shared" si="79"/>
        <v>#DIV/0!</v>
      </c>
      <c r="J97" s="156" t="e">
        <f t="shared" si="79"/>
        <v>#DIV/0!</v>
      </c>
      <c r="K97" s="156" t="e">
        <f t="shared" si="79"/>
        <v>#DIV/0!</v>
      </c>
      <c r="L97" s="156" t="e">
        <f t="shared" si="79"/>
        <v>#DIV/0!</v>
      </c>
      <c r="M97" s="157" t="e">
        <f t="shared" si="79"/>
        <v>#DIV/0!</v>
      </c>
      <c r="O97" s="155"/>
      <c r="P97" s="155"/>
      <c r="Q97" s="155"/>
      <c r="R97" s="155"/>
      <c r="S97" s="155"/>
    </row>
    <row r="98" spans="1:19">
      <c r="A98" s="77" t="s">
        <v>328</v>
      </c>
      <c r="B98" s="418" t="s">
        <v>428</v>
      </c>
      <c r="C98" s="419"/>
      <c r="D98" s="420">
        <v>0</v>
      </c>
      <c r="E98" s="420">
        <v>0</v>
      </c>
      <c r="F98" s="420">
        <v>0</v>
      </c>
      <c r="G98" s="420">
        <v>0</v>
      </c>
      <c r="H98" s="420">
        <v>0</v>
      </c>
      <c r="I98" s="420">
        <v>0</v>
      </c>
      <c r="J98" s="420">
        <v>0</v>
      </c>
      <c r="K98" s="420">
        <v>0</v>
      </c>
      <c r="L98" s="420">
        <v>0</v>
      </c>
      <c r="M98" s="431">
        <v>0</v>
      </c>
      <c r="O98" s="104"/>
      <c r="P98" s="104"/>
      <c r="Q98" s="104"/>
      <c r="R98" s="104"/>
      <c r="S98" s="104"/>
    </row>
    <row r="99" spans="1:19" s="179" customFormat="1">
      <c r="B99" s="421" t="s">
        <v>326</v>
      </c>
      <c r="C99" s="449"/>
      <c r="D99" s="422" t="e">
        <f t="shared" ref="D99:M99" si="80">D98/(D$31/1000)</f>
        <v>#DIV/0!</v>
      </c>
      <c r="E99" s="450" t="e">
        <f t="shared" si="80"/>
        <v>#DIV/0!</v>
      </c>
      <c r="F99" s="450" t="e">
        <f t="shared" si="80"/>
        <v>#DIV/0!</v>
      </c>
      <c r="G99" s="450" t="e">
        <f t="shared" si="80"/>
        <v>#DIV/0!</v>
      </c>
      <c r="H99" s="450" t="e">
        <f t="shared" si="80"/>
        <v>#DIV/0!</v>
      </c>
      <c r="I99" s="450" t="e">
        <f t="shared" si="80"/>
        <v>#DIV/0!</v>
      </c>
      <c r="J99" s="450" t="e">
        <f t="shared" si="80"/>
        <v>#DIV/0!</v>
      </c>
      <c r="K99" s="450" t="e">
        <f t="shared" si="80"/>
        <v>#DIV/0!</v>
      </c>
      <c r="L99" s="450" t="e">
        <f t="shared" si="80"/>
        <v>#DIV/0!</v>
      </c>
      <c r="M99" s="423" t="e">
        <f t="shared" si="80"/>
        <v>#DIV/0!</v>
      </c>
      <c r="O99" s="185"/>
      <c r="P99" s="185"/>
      <c r="Q99" s="185"/>
      <c r="R99" s="185"/>
      <c r="S99" s="185"/>
    </row>
    <row r="100" spans="1:19">
      <c r="B100" s="424" t="s">
        <v>305</v>
      </c>
      <c r="C100" s="451"/>
      <c r="D100" s="425"/>
      <c r="E100" s="426" t="e">
        <f>E98/D98-1</f>
        <v>#DIV/0!</v>
      </c>
      <c r="F100" s="426" t="e">
        <f t="shared" ref="F100" si="81">F98/E98-1</f>
        <v>#DIV/0!</v>
      </c>
      <c r="G100" s="426" t="e">
        <f t="shared" ref="G100" si="82">G98/F98-1</f>
        <v>#DIV/0!</v>
      </c>
      <c r="H100" s="426" t="e">
        <f t="shared" ref="H100" si="83">H98/G98-1</f>
        <v>#DIV/0!</v>
      </c>
      <c r="I100" s="426" t="e">
        <f t="shared" ref="I100" si="84">I98/H98-1</f>
        <v>#DIV/0!</v>
      </c>
      <c r="J100" s="426" t="e">
        <f t="shared" ref="J100" si="85">J98/I98-1</f>
        <v>#DIV/0!</v>
      </c>
      <c r="K100" s="426" t="e">
        <f t="shared" ref="K100" si="86">K98/J98-1</f>
        <v>#DIV/0!</v>
      </c>
      <c r="L100" s="426" t="e">
        <f t="shared" ref="L100" si="87">L98/K98-1</f>
        <v>#DIV/0!</v>
      </c>
      <c r="M100" s="427" t="e">
        <f t="shared" ref="M100" si="88">M98/L98-1</f>
        <v>#DIV/0!</v>
      </c>
      <c r="O100" s="104"/>
      <c r="P100" s="104"/>
      <c r="Q100" s="104"/>
      <c r="R100" s="104"/>
      <c r="S100" s="104"/>
    </row>
    <row r="101" spans="1:19" s="159" customFormat="1">
      <c r="A101" s="77"/>
      <c r="B101" s="428" t="s">
        <v>320</v>
      </c>
      <c r="C101" s="452"/>
      <c r="D101" s="429" t="e">
        <f t="shared" ref="D101:M101" si="89">D98/D$44</f>
        <v>#DIV/0!</v>
      </c>
      <c r="E101" s="429" t="e">
        <f t="shared" si="89"/>
        <v>#DIV/0!</v>
      </c>
      <c r="F101" s="429" t="e">
        <f t="shared" si="89"/>
        <v>#DIV/0!</v>
      </c>
      <c r="G101" s="429" t="e">
        <f t="shared" si="89"/>
        <v>#DIV/0!</v>
      </c>
      <c r="H101" s="429" t="e">
        <f t="shared" si="89"/>
        <v>#DIV/0!</v>
      </c>
      <c r="I101" s="429" t="e">
        <f t="shared" si="89"/>
        <v>#DIV/0!</v>
      </c>
      <c r="J101" s="429" t="e">
        <f t="shared" si="89"/>
        <v>#DIV/0!</v>
      </c>
      <c r="K101" s="429" t="e">
        <f t="shared" si="89"/>
        <v>#DIV/0!</v>
      </c>
      <c r="L101" s="429" t="e">
        <f t="shared" si="89"/>
        <v>#DIV/0!</v>
      </c>
      <c r="M101" s="430" t="e">
        <f t="shared" si="89"/>
        <v>#DIV/0!</v>
      </c>
      <c r="O101" s="155"/>
      <c r="P101" s="155"/>
      <c r="Q101" s="155"/>
      <c r="R101" s="155"/>
      <c r="S101" s="155"/>
    </row>
    <row r="102" spans="1:19">
      <c r="A102" s="77" t="s">
        <v>328</v>
      </c>
      <c r="B102" s="418" t="s">
        <v>429</v>
      </c>
      <c r="C102" s="419"/>
      <c r="D102" s="420">
        <v>0</v>
      </c>
      <c r="E102" s="420">
        <v>0</v>
      </c>
      <c r="F102" s="420">
        <v>0</v>
      </c>
      <c r="G102" s="420">
        <v>0</v>
      </c>
      <c r="H102" s="420">
        <v>0</v>
      </c>
      <c r="I102" s="420">
        <v>0</v>
      </c>
      <c r="J102" s="420">
        <v>0</v>
      </c>
      <c r="K102" s="420">
        <v>0</v>
      </c>
      <c r="L102" s="420">
        <v>0</v>
      </c>
      <c r="M102" s="431">
        <v>0</v>
      </c>
      <c r="O102" s="104"/>
      <c r="P102" s="104"/>
      <c r="Q102" s="104"/>
      <c r="R102" s="104"/>
      <c r="S102" s="104"/>
    </row>
    <row r="103" spans="1:19" s="179" customFormat="1">
      <c r="B103" s="421" t="s">
        <v>326</v>
      </c>
      <c r="C103" s="449"/>
      <c r="D103" s="422" t="e">
        <f t="shared" ref="D103:M103" si="90">D102/(D$31/1000)</f>
        <v>#DIV/0!</v>
      </c>
      <c r="E103" s="450" t="e">
        <f t="shared" si="90"/>
        <v>#DIV/0!</v>
      </c>
      <c r="F103" s="450" t="e">
        <f t="shared" si="90"/>
        <v>#DIV/0!</v>
      </c>
      <c r="G103" s="450" t="e">
        <f t="shared" si="90"/>
        <v>#DIV/0!</v>
      </c>
      <c r="H103" s="450" t="e">
        <f t="shared" si="90"/>
        <v>#DIV/0!</v>
      </c>
      <c r="I103" s="450" t="e">
        <f t="shared" si="90"/>
        <v>#DIV/0!</v>
      </c>
      <c r="J103" s="450" t="e">
        <f t="shared" si="90"/>
        <v>#DIV/0!</v>
      </c>
      <c r="K103" s="450" t="e">
        <f t="shared" si="90"/>
        <v>#DIV/0!</v>
      </c>
      <c r="L103" s="450" t="e">
        <f t="shared" si="90"/>
        <v>#DIV/0!</v>
      </c>
      <c r="M103" s="423" t="e">
        <f t="shared" si="90"/>
        <v>#DIV/0!</v>
      </c>
      <c r="O103" s="185"/>
      <c r="P103" s="185"/>
      <c r="Q103" s="185"/>
      <c r="R103" s="185"/>
      <c r="S103" s="185"/>
    </row>
    <row r="104" spans="1:19">
      <c r="B104" s="424" t="s">
        <v>305</v>
      </c>
      <c r="C104" s="451"/>
      <c r="D104" s="425"/>
      <c r="E104" s="426" t="e">
        <f>E102/D102-1</f>
        <v>#DIV/0!</v>
      </c>
      <c r="F104" s="426" t="e">
        <f t="shared" ref="F104" si="91">F102/E102-1</f>
        <v>#DIV/0!</v>
      </c>
      <c r="G104" s="426" t="e">
        <f t="shared" ref="G104" si="92">G102/F102-1</f>
        <v>#DIV/0!</v>
      </c>
      <c r="H104" s="426" t="e">
        <f t="shared" ref="H104" si="93">H102/G102-1</f>
        <v>#DIV/0!</v>
      </c>
      <c r="I104" s="426" t="e">
        <f t="shared" ref="I104" si="94">I102/H102-1</f>
        <v>#DIV/0!</v>
      </c>
      <c r="J104" s="426" t="e">
        <f t="shared" ref="J104" si="95">J102/I102-1</f>
        <v>#DIV/0!</v>
      </c>
      <c r="K104" s="426" t="e">
        <f t="shared" ref="K104" si="96">K102/J102-1</f>
        <v>#DIV/0!</v>
      </c>
      <c r="L104" s="426" t="e">
        <f t="shared" ref="L104" si="97">L102/K102-1</f>
        <v>#DIV/0!</v>
      </c>
      <c r="M104" s="427" t="e">
        <f t="shared" ref="M104" si="98">M102/L102-1</f>
        <v>#DIV/0!</v>
      </c>
      <c r="O104" s="104"/>
      <c r="P104" s="104"/>
      <c r="Q104" s="104"/>
      <c r="R104" s="104"/>
      <c r="S104" s="104"/>
    </row>
    <row r="105" spans="1:19" s="159" customFormat="1">
      <c r="A105" s="77"/>
      <c r="B105" s="428" t="s">
        <v>320</v>
      </c>
      <c r="C105" s="452"/>
      <c r="D105" s="429" t="e">
        <f t="shared" ref="D105:M105" si="99">D102/D$44</f>
        <v>#DIV/0!</v>
      </c>
      <c r="E105" s="429" t="e">
        <f t="shared" si="99"/>
        <v>#DIV/0!</v>
      </c>
      <c r="F105" s="429" t="e">
        <f t="shared" si="99"/>
        <v>#DIV/0!</v>
      </c>
      <c r="G105" s="429" t="e">
        <f t="shared" si="99"/>
        <v>#DIV/0!</v>
      </c>
      <c r="H105" s="429" t="e">
        <f t="shared" si="99"/>
        <v>#DIV/0!</v>
      </c>
      <c r="I105" s="429" t="e">
        <f t="shared" si="99"/>
        <v>#DIV/0!</v>
      </c>
      <c r="J105" s="429" t="e">
        <f t="shared" si="99"/>
        <v>#DIV/0!</v>
      </c>
      <c r="K105" s="429" t="e">
        <f t="shared" si="99"/>
        <v>#DIV/0!</v>
      </c>
      <c r="L105" s="429" t="e">
        <f t="shared" si="99"/>
        <v>#DIV/0!</v>
      </c>
      <c r="M105" s="430" t="e">
        <f t="shared" si="99"/>
        <v>#DIV/0!</v>
      </c>
      <c r="O105" s="155"/>
      <c r="P105" s="155"/>
      <c r="Q105" s="155"/>
      <c r="R105" s="155"/>
      <c r="S105" s="155"/>
    </row>
    <row r="106" spans="1:19" hidden="1">
      <c r="A106" s="77" t="s">
        <v>328</v>
      </c>
      <c r="B106" s="336" t="s">
        <v>339</v>
      </c>
      <c r="C106" s="439"/>
      <c r="D106" s="446">
        <f t="shared" ref="D106:M106" si="100">-(D110*12*D27)</f>
        <v>0</v>
      </c>
      <c r="E106" s="446" t="e">
        <f t="shared" si="100"/>
        <v>#DIV/0!</v>
      </c>
      <c r="F106" s="446" t="e">
        <f t="shared" si="100"/>
        <v>#DIV/0!</v>
      </c>
      <c r="G106" s="446" t="e">
        <f t="shared" si="100"/>
        <v>#DIV/0!</v>
      </c>
      <c r="H106" s="446" t="e">
        <f t="shared" si="100"/>
        <v>#DIV/0!</v>
      </c>
      <c r="I106" s="446" t="e">
        <f t="shared" si="100"/>
        <v>#DIV/0!</v>
      </c>
      <c r="J106" s="446" t="e">
        <f t="shared" si="100"/>
        <v>#DIV/0!</v>
      </c>
      <c r="K106" s="446" t="e">
        <f t="shared" si="100"/>
        <v>#DIV/0!</v>
      </c>
      <c r="L106" s="446" t="e">
        <f t="shared" si="100"/>
        <v>#DIV/0!</v>
      </c>
      <c r="M106" s="330" t="e">
        <f t="shared" si="100"/>
        <v>#DIV/0!</v>
      </c>
      <c r="O106" s="104"/>
      <c r="P106" s="104"/>
      <c r="Q106" s="104"/>
      <c r="R106" s="104"/>
      <c r="S106" s="104"/>
    </row>
    <row r="107" spans="1:19" s="179" customFormat="1" hidden="1">
      <c r="B107" s="337" t="s">
        <v>326</v>
      </c>
      <c r="C107" s="453"/>
      <c r="D107" s="338" t="e">
        <f t="shared" ref="D107:M107" si="101">D106/(D$31/1000)</f>
        <v>#DIV/0!</v>
      </c>
      <c r="E107" s="454" t="e">
        <f t="shared" si="101"/>
        <v>#DIV/0!</v>
      </c>
      <c r="F107" s="454" t="e">
        <f t="shared" si="101"/>
        <v>#DIV/0!</v>
      </c>
      <c r="G107" s="454" t="e">
        <f t="shared" si="101"/>
        <v>#DIV/0!</v>
      </c>
      <c r="H107" s="454" t="e">
        <f t="shared" si="101"/>
        <v>#DIV/0!</v>
      </c>
      <c r="I107" s="454" t="e">
        <f t="shared" si="101"/>
        <v>#DIV/0!</v>
      </c>
      <c r="J107" s="454" t="e">
        <f t="shared" si="101"/>
        <v>#DIV/0!</v>
      </c>
      <c r="K107" s="454" t="e">
        <f t="shared" si="101"/>
        <v>#DIV/0!</v>
      </c>
      <c r="L107" s="454" t="e">
        <f t="shared" si="101"/>
        <v>#DIV/0!</v>
      </c>
      <c r="M107" s="339" t="e">
        <f t="shared" si="101"/>
        <v>#DIV/0!</v>
      </c>
      <c r="O107" s="185"/>
      <c r="P107" s="185"/>
      <c r="Q107" s="185"/>
      <c r="R107" s="185"/>
      <c r="S107" s="185"/>
    </row>
    <row r="108" spans="1:19" hidden="1">
      <c r="B108" s="340" t="s">
        <v>305</v>
      </c>
      <c r="C108" s="442"/>
      <c r="D108" s="341"/>
      <c r="E108" s="324" t="e">
        <f>E106/D106-1</f>
        <v>#DIV/0!</v>
      </c>
      <c r="F108" s="324" t="e">
        <f t="shared" ref="F108:M108" si="102">F106/E106-1</f>
        <v>#DIV/0!</v>
      </c>
      <c r="G108" s="324" t="e">
        <f t="shared" si="102"/>
        <v>#DIV/0!</v>
      </c>
      <c r="H108" s="324" t="e">
        <f t="shared" si="102"/>
        <v>#DIV/0!</v>
      </c>
      <c r="I108" s="324" t="e">
        <f t="shared" si="102"/>
        <v>#DIV/0!</v>
      </c>
      <c r="J108" s="324" t="e">
        <f t="shared" si="102"/>
        <v>#DIV/0!</v>
      </c>
      <c r="K108" s="324" t="e">
        <f t="shared" si="102"/>
        <v>#DIV/0!</v>
      </c>
      <c r="L108" s="324" t="e">
        <f t="shared" si="102"/>
        <v>#DIV/0!</v>
      </c>
      <c r="M108" s="325" t="e">
        <f t="shared" si="102"/>
        <v>#DIV/0!</v>
      </c>
      <c r="O108" s="104"/>
      <c r="P108" s="104"/>
      <c r="Q108" s="104"/>
      <c r="R108" s="104"/>
      <c r="S108" s="104"/>
    </row>
    <row r="109" spans="1:19" s="159" customFormat="1" hidden="1">
      <c r="A109" s="77"/>
      <c r="B109" s="342" t="s">
        <v>320</v>
      </c>
      <c r="C109" s="455"/>
      <c r="D109" s="343" t="e">
        <f t="shared" ref="D109:M109" si="103">D106/D$44</f>
        <v>#DIV/0!</v>
      </c>
      <c r="E109" s="343" t="e">
        <f t="shared" si="103"/>
        <v>#DIV/0!</v>
      </c>
      <c r="F109" s="343" t="e">
        <f t="shared" si="103"/>
        <v>#DIV/0!</v>
      </c>
      <c r="G109" s="343" t="e">
        <f t="shared" si="103"/>
        <v>#DIV/0!</v>
      </c>
      <c r="H109" s="343" t="e">
        <f t="shared" si="103"/>
        <v>#DIV/0!</v>
      </c>
      <c r="I109" s="343" t="e">
        <f t="shared" si="103"/>
        <v>#DIV/0!</v>
      </c>
      <c r="J109" s="343" t="e">
        <f t="shared" si="103"/>
        <v>#DIV/0!</v>
      </c>
      <c r="K109" s="343" t="e">
        <f t="shared" si="103"/>
        <v>#DIV/0!</v>
      </c>
      <c r="L109" s="343" t="e">
        <f t="shared" si="103"/>
        <v>#DIV/0!</v>
      </c>
      <c r="M109" s="344" t="e">
        <f t="shared" si="103"/>
        <v>#DIV/0!</v>
      </c>
      <c r="O109" s="155"/>
      <c r="P109" s="155"/>
      <c r="Q109" s="155"/>
      <c r="R109" s="155"/>
      <c r="S109" s="155"/>
    </row>
    <row r="110" spans="1:19" hidden="1">
      <c r="B110" s="326" t="s">
        <v>340</v>
      </c>
      <c r="C110" s="439"/>
      <c r="D110" s="445">
        <v>8.4401751191240102</v>
      </c>
      <c r="E110" s="446">
        <f>D110*(1+E111)</f>
        <v>8.4401751191240102</v>
      </c>
      <c r="F110" s="446">
        <f t="shared" ref="F110:M110" si="104">E110*(1+F111)</f>
        <v>8.4401751191240102</v>
      </c>
      <c r="G110" s="446">
        <f t="shared" si="104"/>
        <v>8.4401751191240102</v>
      </c>
      <c r="H110" s="446">
        <f t="shared" si="104"/>
        <v>8.4401751191240102</v>
      </c>
      <c r="I110" s="446">
        <f t="shared" si="104"/>
        <v>8.4401751191240102</v>
      </c>
      <c r="J110" s="446">
        <f t="shared" si="104"/>
        <v>8.4401751191240102</v>
      </c>
      <c r="K110" s="446">
        <f t="shared" si="104"/>
        <v>8.4401751191240102</v>
      </c>
      <c r="L110" s="446">
        <f t="shared" si="104"/>
        <v>8.4401751191240102</v>
      </c>
      <c r="M110" s="330">
        <f t="shared" si="104"/>
        <v>8.4401751191240102</v>
      </c>
      <c r="O110" s="104"/>
      <c r="P110" s="104"/>
      <c r="Q110" s="104"/>
      <c r="R110" s="104"/>
      <c r="S110" s="104"/>
    </row>
    <row r="111" spans="1:19" hidden="1">
      <c r="B111" s="323" t="s">
        <v>305</v>
      </c>
      <c r="C111" s="442"/>
      <c r="D111" s="324">
        <f t="shared" ref="D111:M111" si="105">D$9</f>
        <v>0</v>
      </c>
      <c r="E111" s="324">
        <f t="shared" si="105"/>
        <v>0</v>
      </c>
      <c r="F111" s="324">
        <f t="shared" si="105"/>
        <v>0</v>
      </c>
      <c r="G111" s="324">
        <f t="shared" si="105"/>
        <v>0</v>
      </c>
      <c r="H111" s="324">
        <f t="shared" si="105"/>
        <v>0</v>
      </c>
      <c r="I111" s="324">
        <f t="shared" si="105"/>
        <v>0</v>
      </c>
      <c r="J111" s="324">
        <f t="shared" si="105"/>
        <v>0</v>
      </c>
      <c r="K111" s="324">
        <f t="shared" si="105"/>
        <v>0</v>
      </c>
      <c r="L111" s="324">
        <f t="shared" si="105"/>
        <v>0</v>
      </c>
      <c r="M111" s="325">
        <f t="shared" si="105"/>
        <v>0</v>
      </c>
      <c r="O111" s="104"/>
      <c r="P111" s="104"/>
      <c r="Q111" s="104"/>
      <c r="R111" s="104"/>
      <c r="S111" s="104"/>
    </row>
    <row r="112" spans="1:19" hidden="1">
      <c r="A112" s="77" t="s">
        <v>328</v>
      </c>
      <c r="B112" s="336" t="s">
        <v>341</v>
      </c>
      <c r="C112" s="439"/>
      <c r="D112" s="446">
        <f>D116*D106</f>
        <v>0</v>
      </c>
      <c r="E112" s="446" t="e">
        <f t="shared" ref="E112:M112" si="106">E116*E106</f>
        <v>#DIV/0!</v>
      </c>
      <c r="F112" s="446" t="e">
        <f t="shared" si="106"/>
        <v>#DIV/0!</v>
      </c>
      <c r="G112" s="446" t="e">
        <f t="shared" si="106"/>
        <v>#DIV/0!</v>
      </c>
      <c r="H112" s="446" t="e">
        <f t="shared" si="106"/>
        <v>#DIV/0!</v>
      </c>
      <c r="I112" s="446" t="e">
        <f t="shared" si="106"/>
        <v>#DIV/0!</v>
      </c>
      <c r="J112" s="446" t="e">
        <f t="shared" si="106"/>
        <v>#DIV/0!</v>
      </c>
      <c r="K112" s="446" t="e">
        <f t="shared" si="106"/>
        <v>#DIV/0!</v>
      </c>
      <c r="L112" s="446" t="e">
        <f t="shared" si="106"/>
        <v>#DIV/0!</v>
      </c>
      <c r="M112" s="330" t="e">
        <f t="shared" si="106"/>
        <v>#DIV/0!</v>
      </c>
      <c r="O112" s="104"/>
      <c r="P112" s="104"/>
      <c r="Q112" s="104"/>
      <c r="R112" s="104"/>
      <c r="S112" s="104"/>
    </row>
    <row r="113" spans="1:19" s="179" customFormat="1" hidden="1">
      <c r="B113" s="337" t="s">
        <v>326</v>
      </c>
      <c r="C113" s="453"/>
      <c r="D113" s="338" t="e">
        <f t="shared" ref="D113:M113" si="107">D112/(D$31/1000)</f>
        <v>#DIV/0!</v>
      </c>
      <c r="E113" s="454" t="e">
        <f t="shared" si="107"/>
        <v>#DIV/0!</v>
      </c>
      <c r="F113" s="454" t="e">
        <f t="shared" si="107"/>
        <v>#DIV/0!</v>
      </c>
      <c r="G113" s="454" t="e">
        <f t="shared" si="107"/>
        <v>#DIV/0!</v>
      </c>
      <c r="H113" s="454" t="e">
        <f t="shared" si="107"/>
        <v>#DIV/0!</v>
      </c>
      <c r="I113" s="454" t="e">
        <f t="shared" si="107"/>
        <v>#DIV/0!</v>
      </c>
      <c r="J113" s="454" t="e">
        <f t="shared" si="107"/>
        <v>#DIV/0!</v>
      </c>
      <c r="K113" s="454" t="e">
        <f t="shared" si="107"/>
        <v>#DIV/0!</v>
      </c>
      <c r="L113" s="454" t="e">
        <f t="shared" si="107"/>
        <v>#DIV/0!</v>
      </c>
      <c r="M113" s="339" t="e">
        <f t="shared" si="107"/>
        <v>#DIV/0!</v>
      </c>
      <c r="O113" s="185"/>
      <c r="P113" s="185"/>
      <c r="Q113" s="185"/>
      <c r="R113" s="185"/>
      <c r="S113" s="185"/>
    </row>
    <row r="114" spans="1:19" hidden="1">
      <c r="B114" s="340" t="s">
        <v>305</v>
      </c>
      <c r="C114" s="442"/>
      <c r="D114" s="324">
        <v>0</v>
      </c>
      <c r="E114" s="324" t="e">
        <f>E112/D112-1</f>
        <v>#DIV/0!</v>
      </c>
      <c r="F114" s="324" t="e">
        <f t="shared" ref="F114:M114" si="108">F112/E112-1</f>
        <v>#DIV/0!</v>
      </c>
      <c r="G114" s="324" t="e">
        <f t="shared" si="108"/>
        <v>#DIV/0!</v>
      </c>
      <c r="H114" s="324" t="e">
        <f t="shared" si="108"/>
        <v>#DIV/0!</v>
      </c>
      <c r="I114" s="324" t="e">
        <f t="shared" si="108"/>
        <v>#DIV/0!</v>
      </c>
      <c r="J114" s="324" t="e">
        <f t="shared" si="108"/>
        <v>#DIV/0!</v>
      </c>
      <c r="K114" s="324" t="e">
        <f t="shared" si="108"/>
        <v>#DIV/0!</v>
      </c>
      <c r="L114" s="324" t="e">
        <f t="shared" si="108"/>
        <v>#DIV/0!</v>
      </c>
      <c r="M114" s="325" t="e">
        <f t="shared" si="108"/>
        <v>#DIV/0!</v>
      </c>
      <c r="O114" s="104"/>
      <c r="P114" s="104"/>
      <c r="Q114" s="104"/>
      <c r="R114" s="104"/>
      <c r="S114" s="104"/>
    </row>
    <row r="115" spans="1:19" s="159" customFormat="1" hidden="1">
      <c r="A115" s="77"/>
      <c r="B115" s="342" t="s">
        <v>320</v>
      </c>
      <c r="C115" s="455"/>
      <c r="D115" s="343" t="e">
        <f t="shared" ref="D115:M115" si="109">D112/D$44</f>
        <v>#DIV/0!</v>
      </c>
      <c r="E115" s="343" t="e">
        <f t="shared" si="109"/>
        <v>#DIV/0!</v>
      </c>
      <c r="F115" s="343" t="e">
        <f t="shared" si="109"/>
        <v>#DIV/0!</v>
      </c>
      <c r="G115" s="343" t="e">
        <f t="shared" si="109"/>
        <v>#DIV/0!</v>
      </c>
      <c r="H115" s="343" t="e">
        <f t="shared" si="109"/>
        <v>#DIV/0!</v>
      </c>
      <c r="I115" s="343" t="e">
        <f t="shared" si="109"/>
        <v>#DIV/0!</v>
      </c>
      <c r="J115" s="343" t="e">
        <f t="shared" si="109"/>
        <v>#DIV/0!</v>
      </c>
      <c r="K115" s="343" t="e">
        <f t="shared" si="109"/>
        <v>#DIV/0!</v>
      </c>
      <c r="L115" s="343" t="e">
        <f t="shared" si="109"/>
        <v>#DIV/0!</v>
      </c>
      <c r="M115" s="344" t="e">
        <f t="shared" si="109"/>
        <v>#DIV/0!</v>
      </c>
      <c r="O115" s="155"/>
      <c r="P115" s="155"/>
      <c r="Q115" s="155"/>
      <c r="R115" s="155"/>
      <c r="S115" s="155"/>
    </row>
    <row r="116" spans="1:19" hidden="1">
      <c r="B116" s="326" t="s">
        <v>342</v>
      </c>
      <c r="C116" s="439"/>
      <c r="D116" s="443">
        <v>0.12</v>
      </c>
      <c r="E116" s="444">
        <f>D116</f>
        <v>0.12</v>
      </c>
      <c r="F116" s="444">
        <f t="shared" ref="F116:M116" si="110">E116</f>
        <v>0.12</v>
      </c>
      <c r="G116" s="444">
        <f t="shared" si="110"/>
        <v>0.12</v>
      </c>
      <c r="H116" s="444">
        <f t="shared" si="110"/>
        <v>0.12</v>
      </c>
      <c r="I116" s="444">
        <f t="shared" si="110"/>
        <v>0.12</v>
      </c>
      <c r="J116" s="444">
        <f t="shared" si="110"/>
        <v>0.12</v>
      </c>
      <c r="K116" s="444">
        <f t="shared" si="110"/>
        <v>0.12</v>
      </c>
      <c r="L116" s="444">
        <f t="shared" si="110"/>
        <v>0.12</v>
      </c>
      <c r="M116" s="327">
        <f t="shared" si="110"/>
        <v>0.12</v>
      </c>
      <c r="O116" s="104"/>
      <c r="P116" s="104"/>
      <c r="Q116" s="104"/>
      <c r="R116" s="104"/>
      <c r="S116" s="104"/>
    </row>
    <row r="117" spans="1:19" hidden="1">
      <c r="A117" s="77" t="s">
        <v>328</v>
      </c>
      <c r="B117" s="336" t="s">
        <v>343</v>
      </c>
      <c r="C117" s="439"/>
      <c r="D117" s="446">
        <f>D121*D106</f>
        <v>0</v>
      </c>
      <c r="E117" s="446" t="e">
        <f t="shared" ref="E117:M117" si="111">E121*E106</f>
        <v>#DIV/0!</v>
      </c>
      <c r="F117" s="446" t="e">
        <f t="shared" si="111"/>
        <v>#DIV/0!</v>
      </c>
      <c r="G117" s="446" t="e">
        <f t="shared" si="111"/>
        <v>#DIV/0!</v>
      </c>
      <c r="H117" s="446" t="e">
        <f t="shared" si="111"/>
        <v>#DIV/0!</v>
      </c>
      <c r="I117" s="446" t="e">
        <f t="shared" si="111"/>
        <v>#DIV/0!</v>
      </c>
      <c r="J117" s="446" t="e">
        <f t="shared" si="111"/>
        <v>#DIV/0!</v>
      </c>
      <c r="K117" s="446" t="e">
        <f t="shared" si="111"/>
        <v>#DIV/0!</v>
      </c>
      <c r="L117" s="446" t="e">
        <f t="shared" si="111"/>
        <v>#DIV/0!</v>
      </c>
      <c r="M117" s="330" t="e">
        <f t="shared" si="111"/>
        <v>#DIV/0!</v>
      </c>
      <c r="O117" s="104"/>
      <c r="P117" s="104"/>
      <c r="Q117" s="104"/>
      <c r="R117" s="104"/>
      <c r="S117" s="104"/>
    </row>
    <row r="118" spans="1:19" s="179" customFormat="1" hidden="1">
      <c r="B118" s="337" t="s">
        <v>326</v>
      </c>
      <c r="C118" s="453"/>
      <c r="D118" s="338" t="e">
        <f t="shared" ref="D118:M118" si="112">D117/(D$31/1000)</f>
        <v>#DIV/0!</v>
      </c>
      <c r="E118" s="454" t="e">
        <f t="shared" si="112"/>
        <v>#DIV/0!</v>
      </c>
      <c r="F118" s="454" t="e">
        <f t="shared" si="112"/>
        <v>#DIV/0!</v>
      </c>
      <c r="G118" s="454" t="e">
        <f t="shared" si="112"/>
        <v>#DIV/0!</v>
      </c>
      <c r="H118" s="454" t="e">
        <f t="shared" si="112"/>
        <v>#DIV/0!</v>
      </c>
      <c r="I118" s="454" t="e">
        <f t="shared" si="112"/>
        <v>#DIV/0!</v>
      </c>
      <c r="J118" s="454" t="e">
        <f t="shared" si="112"/>
        <v>#DIV/0!</v>
      </c>
      <c r="K118" s="454" t="e">
        <f t="shared" si="112"/>
        <v>#DIV/0!</v>
      </c>
      <c r="L118" s="454" t="e">
        <f t="shared" si="112"/>
        <v>#DIV/0!</v>
      </c>
      <c r="M118" s="339" t="e">
        <f t="shared" si="112"/>
        <v>#DIV/0!</v>
      </c>
      <c r="O118" s="185"/>
      <c r="P118" s="185"/>
      <c r="Q118" s="185"/>
      <c r="R118" s="185"/>
      <c r="S118" s="185"/>
    </row>
    <row r="119" spans="1:19" hidden="1">
      <c r="B119" s="340" t="s">
        <v>305</v>
      </c>
      <c r="C119" s="442"/>
      <c r="D119" s="324">
        <v>0</v>
      </c>
      <c r="E119" s="324" t="e">
        <f t="shared" ref="E119:M119" si="113">E117/D117-1</f>
        <v>#DIV/0!</v>
      </c>
      <c r="F119" s="324" t="e">
        <f t="shared" si="113"/>
        <v>#DIV/0!</v>
      </c>
      <c r="G119" s="324" t="e">
        <f t="shared" si="113"/>
        <v>#DIV/0!</v>
      </c>
      <c r="H119" s="324" t="e">
        <f t="shared" si="113"/>
        <v>#DIV/0!</v>
      </c>
      <c r="I119" s="324" t="e">
        <f t="shared" si="113"/>
        <v>#DIV/0!</v>
      </c>
      <c r="J119" s="324" t="e">
        <f t="shared" si="113"/>
        <v>#DIV/0!</v>
      </c>
      <c r="K119" s="324" t="e">
        <f t="shared" si="113"/>
        <v>#DIV/0!</v>
      </c>
      <c r="L119" s="324" t="e">
        <f t="shared" si="113"/>
        <v>#DIV/0!</v>
      </c>
      <c r="M119" s="325" t="e">
        <f t="shared" si="113"/>
        <v>#DIV/0!</v>
      </c>
      <c r="O119" s="104"/>
      <c r="P119" s="104"/>
      <c r="Q119" s="104"/>
      <c r="R119" s="104"/>
      <c r="S119" s="104"/>
    </row>
    <row r="120" spans="1:19" s="159" customFormat="1" hidden="1">
      <c r="A120" s="77"/>
      <c r="B120" s="342" t="s">
        <v>320</v>
      </c>
      <c r="C120" s="455"/>
      <c r="D120" s="343" t="e">
        <f t="shared" ref="D120:M120" si="114">D117/D$44</f>
        <v>#DIV/0!</v>
      </c>
      <c r="E120" s="343" t="e">
        <f t="shared" si="114"/>
        <v>#DIV/0!</v>
      </c>
      <c r="F120" s="343" t="e">
        <f t="shared" si="114"/>
        <v>#DIV/0!</v>
      </c>
      <c r="G120" s="343" t="e">
        <f t="shared" si="114"/>
        <v>#DIV/0!</v>
      </c>
      <c r="H120" s="343" t="e">
        <f t="shared" si="114"/>
        <v>#DIV/0!</v>
      </c>
      <c r="I120" s="343" t="e">
        <f t="shared" si="114"/>
        <v>#DIV/0!</v>
      </c>
      <c r="J120" s="343" t="e">
        <f t="shared" si="114"/>
        <v>#DIV/0!</v>
      </c>
      <c r="K120" s="343" t="e">
        <f t="shared" si="114"/>
        <v>#DIV/0!</v>
      </c>
      <c r="L120" s="343" t="e">
        <f t="shared" si="114"/>
        <v>#DIV/0!</v>
      </c>
      <c r="M120" s="344" t="e">
        <f t="shared" si="114"/>
        <v>#DIV/0!</v>
      </c>
      <c r="O120" s="155"/>
      <c r="P120" s="155"/>
      <c r="Q120" s="155"/>
      <c r="R120" s="155"/>
      <c r="S120" s="155"/>
    </row>
    <row r="121" spans="1:19" hidden="1">
      <c r="B121" s="326" t="s">
        <v>342</v>
      </c>
      <c r="C121" s="439"/>
      <c r="D121" s="443">
        <v>0.13</v>
      </c>
      <c r="E121" s="444">
        <f t="shared" ref="E121:M121" si="115">D121</f>
        <v>0.13</v>
      </c>
      <c r="F121" s="444">
        <f t="shared" si="115"/>
        <v>0.13</v>
      </c>
      <c r="G121" s="444">
        <f t="shared" si="115"/>
        <v>0.13</v>
      </c>
      <c r="H121" s="444">
        <f t="shared" si="115"/>
        <v>0.13</v>
      </c>
      <c r="I121" s="444">
        <f t="shared" si="115"/>
        <v>0.13</v>
      </c>
      <c r="J121" s="444">
        <f t="shared" si="115"/>
        <v>0.13</v>
      </c>
      <c r="K121" s="444">
        <f t="shared" si="115"/>
        <v>0.13</v>
      </c>
      <c r="L121" s="444">
        <f t="shared" si="115"/>
        <v>0.13</v>
      </c>
      <c r="M121" s="327">
        <f t="shared" si="115"/>
        <v>0.13</v>
      </c>
      <c r="O121" s="104"/>
      <c r="P121" s="104"/>
      <c r="Q121" s="104"/>
      <c r="R121" s="104"/>
      <c r="S121" s="104"/>
    </row>
    <row r="122" spans="1:19" hidden="1">
      <c r="A122" s="77" t="s">
        <v>328</v>
      </c>
      <c r="B122" s="336" t="s">
        <v>344</v>
      </c>
      <c r="C122" s="439"/>
      <c r="D122" s="446">
        <v>-100.395</v>
      </c>
      <c r="E122" s="446">
        <f>D122*(1+E124)</f>
        <v>-100.395</v>
      </c>
      <c r="F122" s="446">
        <f t="shared" ref="F122:M122" si="116">E122*(1+F124)</f>
        <v>-100.395</v>
      </c>
      <c r="G122" s="446">
        <f t="shared" si="116"/>
        <v>-100.395</v>
      </c>
      <c r="H122" s="446">
        <f t="shared" si="116"/>
        <v>-100.395</v>
      </c>
      <c r="I122" s="446">
        <f t="shared" si="116"/>
        <v>-100.395</v>
      </c>
      <c r="J122" s="446">
        <f t="shared" si="116"/>
        <v>-100.395</v>
      </c>
      <c r="K122" s="446">
        <f t="shared" si="116"/>
        <v>-100.395</v>
      </c>
      <c r="L122" s="446">
        <f t="shared" si="116"/>
        <v>-100.395</v>
      </c>
      <c r="M122" s="330">
        <f t="shared" si="116"/>
        <v>-100.395</v>
      </c>
      <c r="O122" s="104"/>
      <c r="P122" s="104"/>
      <c r="Q122" s="104"/>
      <c r="R122" s="104"/>
      <c r="S122" s="104"/>
    </row>
    <row r="123" spans="1:19" s="179" customFormat="1" hidden="1">
      <c r="B123" s="337" t="s">
        <v>326</v>
      </c>
      <c r="C123" s="453"/>
      <c r="D123" s="338" t="e">
        <f t="shared" ref="D123:M123" si="117">D122/(D$31/1000)</f>
        <v>#DIV/0!</v>
      </c>
      <c r="E123" s="454" t="e">
        <f t="shared" si="117"/>
        <v>#DIV/0!</v>
      </c>
      <c r="F123" s="454" t="e">
        <f t="shared" si="117"/>
        <v>#DIV/0!</v>
      </c>
      <c r="G123" s="454" t="e">
        <f t="shared" si="117"/>
        <v>#DIV/0!</v>
      </c>
      <c r="H123" s="454" t="e">
        <f t="shared" si="117"/>
        <v>#DIV/0!</v>
      </c>
      <c r="I123" s="454" t="e">
        <f t="shared" si="117"/>
        <v>#DIV/0!</v>
      </c>
      <c r="J123" s="454" t="e">
        <f t="shared" si="117"/>
        <v>#DIV/0!</v>
      </c>
      <c r="K123" s="454" t="e">
        <f t="shared" si="117"/>
        <v>#DIV/0!</v>
      </c>
      <c r="L123" s="454" t="e">
        <f t="shared" si="117"/>
        <v>#DIV/0!</v>
      </c>
      <c r="M123" s="339" t="e">
        <f t="shared" si="117"/>
        <v>#DIV/0!</v>
      </c>
      <c r="O123" s="185"/>
      <c r="P123" s="185"/>
      <c r="Q123" s="185"/>
      <c r="R123" s="185"/>
      <c r="S123" s="185"/>
    </row>
    <row r="124" spans="1:19" hidden="1">
      <c r="B124" s="340" t="s">
        <v>305</v>
      </c>
      <c r="C124" s="442"/>
      <c r="D124" s="324">
        <f t="shared" ref="D124:M124" si="118">D$9</f>
        <v>0</v>
      </c>
      <c r="E124" s="324">
        <f t="shared" si="118"/>
        <v>0</v>
      </c>
      <c r="F124" s="324">
        <f t="shared" si="118"/>
        <v>0</v>
      </c>
      <c r="G124" s="324">
        <f t="shared" si="118"/>
        <v>0</v>
      </c>
      <c r="H124" s="324">
        <f t="shared" si="118"/>
        <v>0</v>
      </c>
      <c r="I124" s="324">
        <f t="shared" si="118"/>
        <v>0</v>
      </c>
      <c r="J124" s="324">
        <f t="shared" si="118"/>
        <v>0</v>
      </c>
      <c r="K124" s="324">
        <f t="shared" si="118"/>
        <v>0</v>
      </c>
      <c r="L124" s="324">
        <f t="shared" si="118"/>
        <v>0</v>
      </c>
      <c r="M124" s="325">
        <f t="shared" si="118"/>
        <v>0</v>
      </c>
      <c r="O124" s="104"/>
      <c r="P124" s="104"/>
      <c r="Q124" s="104"/>
      <c r="R124" s="104"/>
      <c r="S124" s="104"/>
    </row>
    <row r="125" spans="1:19" s="159" customFormat="1" hidden="1">
      <c r="A125" s="77"/>
      <c r="B125" s="342" t="s">
        <v>320</v>
      </c>
      <c r="C125" s="455"/>
      <c r="D125" s="343" t="e">
        <f t="shared" ref="D125:M125" si="119">D122/D$44</f>
        <v>#DIV/0!</v>
      </c>
      <c r="E125" s="343" t="e">
        <f t="shared" si="119"/>
        <v>#DIV/0!</v>
      </c>
      <c r="F125" s="343" t="e">
        <f t="shared" si="119"/>
        <v>#DIV/0!</v>
      </c>
      <c r="G125" s="343" t="e">
        <f t="shared" si="119"/>
        <v>#DIV/0!</v>
      </c>
      <c r="H125" s="343" t="e">
        <f t="shared" si="119"/>
        <v>#DIV/0!</v>
      </c>
      <c r="I125" s="343" t="e">
        <f t="shared" si="119"/>
        <v>#DIV/0!</v>
      </c>
      <c r="J125" s="343" t="e">
        <f t="shared" si="119"/>
        <v>#DIV/0!</v>
      </c>
      <c r="K125" s="343" t="e">
        <f t="shared" si="119"/>
        <v>#DIV/0!</v>
      </c>
      <c r="L125" s="343" t="e">
        <f t="shared" si="119"/>
        <v>#DIV/0!</v>
      </c>
      <c r="M125" s="344" t="e">
        <f t="shared" si="119"/>
        <v>#DIV/0!</v>
      </c>
      <c r="O125" s="155"/>
      <c r="P125" s="155"/>
      <c r="Q125" s="155"/>
      <c r="R125" s="155"/>
      <c r="S125" s="155"/>
    </row>
    <row r="126" spans="1:19" hidden="1">
      <c r="A126" s="77" t="s">
        <v>328</v>
      </c>
      <c r="B126" s="336" t="s">
        <v>345</v>
      </c>
      <c r="C126" s="439"/>
      <c r="D126" s="446">
        <f t="shared" ref="D126:M126" si="120">-D130*D27</f>
        <v>0</v>
      </c>
      <c r="E126" s="446" t="e">
        <f t="shared" si="120"/>
        <v>#DIV/0!</v>
      </c>
      <c r="F126" s="446" t="e">
        <f t="shared" si="120"/>
        <v>#DIV/0!</v>
      </c>
      <c r="G126" s="446" t="e">
        <f t="shared" si="120"/>
        <v>#DIV/0!</v>
      </c>
      <c r="H126" s="446" t="e">
        <f t="shared" si="120"/>
        <v>#DIV/0!</v>
      </c>
      <c r="I126" s="446" t="e">
        <f t="shared" si="120"/>
        <v>#DIV/0!</v>
      </c>
      <c r="J126" s="446" t="e">
        <f t="shared" si="120"/>
        <v>#DIV/0!</v>
      </c>
      <c r="K126" s="446" t="e">
        <f t="shared" si="120"/>
        <v>#DIV/0!</v>
      </c>
      <c r="L126" s="446" t="e">
        <f t="shared" si="120"/>
        <v>#DIV/0!</v>
      </c>
      <c r="M126" s="330" t="e">
        <f t="shared" si="120"/>
        <v>#DIV/0!</v>
      </c>
      <c r="O126" s="104"/>
      <c r="P126" s="104"/>
      <c r="Q126" s="104"/>
      <c r="R126" s="104"/>
      <c r="S126" s="104"/>
    </row>
    <row r="127" spans="1:19" s="179" customFormat="1" hidden="1">
      <c r="B127" s="337" t="s">
        <v>326</v>
      </c>
      <c r="C127" s="453"/>
      <c r="D127" s="338" t="e">
        <f>D126/(D$31/1000)</f>
        <v>#DIV/0!</v>
      </c>
      <c r="E127" s="454" t="e">
        <f t="shared" ref="E127:M127" si="121">E126/(E$31/1000)</f>
        <v>#DIV/0!</v>
      </c>
      <c r="F127" s="454" t="e">
        <f t="shared" si="121"/>
        <v>#DIV/0!</v>
      </c>
      <c r="G127" s="454" t="e">
        <f t="shared" si="121"/>
        <v>#DIV/0!</v>
      </c>
      <c r="H127" s="454" t="e">
        <f t="shared" si="121"/>
        <v>#DIV/0!</v>
      </c>
      <c r="I127" s="454" t="e">
        <f t="shared" si="121"/>
        <v>#DIV/0!</v>
      </c>
      <c r="J127" s="454" t="e">
        <f t="shared" si="121"/>
        <v>#DIV/0!</v>
      </c>
      <c r="K127" s="454" t="e">
        <f t="shared" si="121"/>
        <v>#DIV/0!</v>
      </c>
      <c r="L127" s="454" t="e">
        <f t="shared" si="121"/>
        <v>#DIV/0!</v>
      </c>
      <c r="M127" s="339" t="e">
        <f t="shared" si="121"/>
        <v>#DIV/0!</v>
      </c>
      <c r="O127" s="185"/>
      <c r="P127" s="185"/>
      <c r="Q127" s="185"/>
      <c r="R127" s="185"/>
      <c r="S127" s="185"/>
    </row>
    <row r="128" spans="1:19" hidden="1">
      <c r="B128" s="340" t="s">
        <v>305</v>
      </c>
      <c r="C128" s="442"/>
      <c r="D128" s="324">
        <v>0</v>
      </c>
      <c r="E128" s="324" t="e">
        <f t="shared" ref="E128:M128" si="122">E126/D126-1</f>
        <v>#DIV/0!</v>
      </c>
      <c r="F128" s="324" t="e">
        <f t="shared" si="122"/>
        <v>#DIV/0!</v>
      </c>
      <c r="G128" s="324" t="e">
        <f t="shared" si="122"/>
        <v>#DIV/0!</v>
      </c>
      <c r="H128" s="324" t="e">
        <f t="shared" si="122"/>
        <v>#DIV/0!</v>
      </c>
      <c r="I128" s="324" t="e">
        <f t="shared" si="122"/>
        <v>#DIV/0!</v>
      </c>
      <c r="J128" s="324" t="e">
        <f t="shared" si="122"/>
        <v>#DIV/0!</v>
      </c>
      <c r="K128" s="324" t="e">
        <f t="shared" si="122"/>
        <v>#DIV/0!</v>
      </c>
      <c r="L128" s="324" t="e">
        <f t="shared" si="122"/>
        <v>#DIV/0!</v>
      </c>
      <c r="M128" s="325" t="e">
        <f t="shared" si="122"/>
        <v>#DIV/0!</v>
      </c>
      <c r="O128" s="104"/>
      <c r="P128" s="104"/>
      <c r="Q128" s="104"/>
      <c r="R128" s="104"/>
      <c r="S128" s="104"/>
    </row>
    <row r="129" spans="1:19" s="159" customFormat="1" hidden="1">
      <c r="A129" s="77"/>
      <c r="B129" s="342" t="s">
        <v>320</v>
      </c>
      <c r="C129" s="455"/>
      <c r="D129" s="343" t="e">
        <f t="shared" ref="D129:M129" si="123">D126/D$44</f>
        <v>#DIV/0!</v>
      </c>
      <c r="E129" s="343" t="e">
        <f t="shared" si="123"/>
        <v>#DIV/0!</v>
      </c>
      <c r="F129" s="343" t="e">
        <f t="shared" si="123"/>
        <v>#DIV/0!</v>
      </c>
      <c r="G129" s="343" t="e">
        <f t="shared" si="123"/>
        <v>#DIV/0!</v>
      </c>
      <c r="H129" s="343" t="e">
        <f t="shared" si="123"/>
        <v>#DIV/0!</v>
      </c>
      <c r="I129" s="343" t="e">
        <f t="shared" si="123"/>
        <v>#DIV/0!</v>
      </c>
      <c r="J129" s="343" t="e">
        <f t="shared" si="123"/>
        <v>#DIV/0!</v>
      </c>
      <c r="K129" s="343" t="e">
        <f t="shared" si="123"/>
        <v>#DIV/0!</v>
      </c>
      <c r="L129" s="343" t="e">
        <f t="shared" si="123"/>
        <v>#DIV/0!</v>
      </c>
      <c r="M129" s="344" t="e">
        <f t="shared" si="123"/>
        <v>#DIV/0!</v>
      </c>
      <c r="O129" s="155"/>
      <c r="P129" s="155"/>
      <c r="Q129" s="155"/>
      <c r="R129" s="155"/>
      <c r="S129" s="155"/>
    </row>
    <row r="130" spans="1:19" hidden="1">
      <c r="B130" s="326" t="s">
        <v>346</v>
      </c>
      <c r="C130" s="439"/>
      <c r="D130" s="440">
        <v>6.2476799999999999</v>
      </c>
      <c r="E130" s="441">
        <f t="shared" ref="E130:M130" si="124">D130*(1+E131)</f>
        <v>6.2476799999999999</v>
      </c>
      <c r="F130" s="441">
        <f t="shared" si="124"/>
        <v>6.2476799999999999</v>
      </c>
      <c r="G130" s="441">
        <f t="shared" si="124"/>
        <v>6.2476799999999999</v>
      </c>
      <c r="H130" s="441">
        <f t="shared" si="124"/>
        <v>6.2476799999999999</v>
      </c>
      <c r="I130" s="441">
        <f t="shared" si="124"/>
        <v>6.2476799999999999</v>
      </c>
      <c r="J130" s="441">
        <f t="shared" si="124"/>
        <v>6.2476799999999999</v>
      </c>
      <c r="K130" s="441">
        <f t="shared" si="124"/>
        <v>6.2476799999999999</v>
      </c>
      <c r="L130" s="441">
        <f t="shared" si="124"/>
        <v>6.2476799999999999</v>
      </c>
      <c r="M130" s="322">
        <f t="shared" si="124"/>
        <v>6.2476799999999999</v>
      </c>
      <c r="O130" s="104"/>
      <c r="P130" s="104"/>
      <c r="Q130" s="104"/>
      <c r="R130" s="104"/>
      <c r="S130" s="104"/>
    </row>
    <row r="131" spans="1:19" hidden="1">
      <c r="B131" s="323" t="s">
        <v>305</v>
      </c>
      <c r="C131" s="442"/>
      <c r="D131" s="324">
        <f t="shared" ref="D131:M131" si="125">D$9</f>
        <v>0</v>
      </c>
      <c r="E131" s="324">
        <f t="shared" si="125"/>
        <v>0</v>
      </c>
      <c r="F131" s="324">
        <f t="shared" si="125"/>
        <v>0</v>
      </c>
      <c r="G131" s="324">
        <f t="shared" si="125"/>
        <v>0</v>
      </c>
      <c r="H131" s="324">
        <f t="shared" si="125"/>
        <v>0</v>
      </c>
      <c r="I131" s="324">
        <f t="shared" si="125"/>
        <v>0</v>
      </c>
      <c r="J131" s="324">
        <f t="shared" si="125"/>
        <v>0</v>
      </c>
      <c r="K131" s="324">
        <f t="shared" si="125"/>
        <v>0</v>
      </c>
      <c r="L131" s="324">
        <f t="shared" si="125"/>
        <v>0</v>
      </c>
      <c r="M131" s="325">
        <f t="shared" si="125"/>
        <v>0</v>
      </c>
      <c r="O131" s="104"/>
      <c r="P131" s="104"/>
      <c r="Q131" s="104"/>
      <c r="R131" s="104"/>
      <c r="S131" s="104"/>
    </row>
    <row r="132" spans="1:19" hidden="1">
      <c r="A132" s="77" t="s">
        <v>328</v>
      </c>
      <c r="B132" s="336" t="s">
        <v>425</v>
      </c>
      <c r="C132" s="439"/>
      <c r="D132" s="446">
        <f t="shared" ref="D132:M132" si="126">-D136*D27</f>
        <v>0</v>
      </c>
      <c r="E132" s="446" t="e">
        <f t="shared" si="126"/>
        <v>#DIV/0!</v>
      </c>
      <c r="F132" s="446" t="e">
        <f t="shared" si="126"/>
        <v>#DIV/0!</v>
      </c>
      <c r="G132" s="446" t="e">
        <f t="shared" si="126"/>
        <v>#DIV/0!</v>
      </c>
      <c r="H132" s="446" t="e">
        <f t="shared" si="126"/>
        <v>#DIV/0!</v>
      </c>
      <c r="I132" s="446" t="e">
        <f t="shared" si="126"/>
        <v>#DIV/0!</v>
      </c>
      <c r="J132" s="446" t="e">
        <f t="shared" si="126"/>
        <v>#DIV/0!</v>
      </c>
      <c r="K132" s="446" t="e">
        <f t="shared" si="126"/>
        <v>#DIV/0!</v>
      </c>
      <c r="L132" s="446" t="e">
        <f t="shared" si="126"/>
        <v>#DIV/0!</v>
      </c>
      <c r="M132" s="330" t="e">
        <f t="shared" si="126"/>
        <v>#DIV/0!</v>
      </c>
      <c r="O132" s="104"/>
      <c r="P132" s="104"/>
      <c r="Q132" s="104"/>
      <c r="R132" s="104"/>
      <c r="S132" s="104"/>
    </row>
    <row r="133" spans="1:19" s="179" customFormat="1" hidden="1">
      <c r="B133" s="337" t="s">
        <v>326</v>
      </c>
      <c r="C133" s="453"/>
      <c r="D133" s="338" t="e">
        <f t="shared" ref="D133:M133" si="127">D132/(D$31/1000)</f>
        <v>#DIV/0!</v>
      </c>
      <c r="E133" s="454" t="e">
        <f t="shared" si="127"/>
        <v>#DIV/0!</v>
      </c>
      <c r="F133" s="454" t="e">
        <f t="shared" si="127"/>
        <v>#DIV/0!</v>
      </c>
      <c r="G133" s="454" t="e">
        <f t="shared" si="127"/>
        <v>#DIV/0!</v>
      </c>
      <c r="H133" s="454" t="e">
        <f t="shared" si="127"/>
        <v>#DIV/0!</v>
      </c>
      <c r="I133" s="454" t="e">
        <f t="shared" si="127"/>
        <v>#DIV/0!</v>
      </c>
      <c r="J133" s="454" t="e">
        <f t="shared" si="127"/>
        <v>#DIV/0!</v>
      </c>
      <c r="K133" s="454" t="e">
        <f t="shared" si="127"/>
        <v>#DIV/0!</v>
      </c>
      <c r="L133" s="454" t="e">
        <f t="shared" si="127"/>
        <v>#DIV/0!</v>
      </c>
      <c r="M133" s="339" t="e">
        <f t="shared" si="127"/>
        <v>#DIV/0!</v>
      </c>
      <c r="O133" s="185"/>
      <c r="P133" s="185"/>
      <c r="Q133" s="185"/>
      <c r="R133" s="185"/>
      <c r="S133" s="185"/>
    </row>
    <row r="134" spans="1:19" hidden="1">
      <c r="B134" s="340" t="s">
        <v>305</v>
      </c>
      <c r="C134" s="442"/>
      <c r="D134" s="324">
        <v>0</v>
      </c>
      <c r="E134" s="324" t="e">
        <f t="shared" ref="E134:M134" si="128">E132/D132-1</f>
        <v>#DIV/0!</v>
      </c>
      <c r="F134" s="324" t="e">
        <f t="shared" si="128"/>
        <v>#DIV/0!</v>
      </c>
      <c r="G134" s="324" t="e">
        <f t="shared" si="128"/>
        <v>#DIV/0!</v>
      </c>
      <c r="H134" s="324" t="e">
        <f t="shared" si="128"/>
        <v>#DIV/0!</v>
      </c>
      <c r="I134" s="324" t="e">
        <f t="shared" si="128"/>
        <v>#DIV/0!</v>
      </c>
      <c r="J134" s="324" t="e">
        <f t="shared" si="128"/>
        <v>#DIV/0!</v>
      </c>
      <c r="K134" s="324" t="e">
        <f t="shared" si="128"/>
        <v>#DIV/0!</v>
      </c>
      <c r="L134" s="324" t="e">
        <f t="shared" si="128"/>
        <v>#DIV/0!</v>
      </c>
      <c r="M134" s="325" t="e">
        <f t="shared" si="128"/>
        <v>#DIV/0!</v>
      </c>
      <c r="O134" s="104"/>
      <c r="P134" s="104"/>
      <c r="Q134" s="104"/>
      <c r="R134" s="104"/>
      <c r="S134" s="104"/>
    </row>
    <row r="135" spans="1:19" s="159" customFormat="1" hidden="1">
      <c r="A135" s="77"/>
      <c r="B135" s="342" t="s">
        <v>320</v>
      </c>
      <c r="C135" s="455"/>
      <c r="D135" s="343" t="e">
        <f t="shared" ref="D135:M135" si="129">D132/D$44</f>
        <v>#DIV/0!</v>
      </c>
      <c r="E135" s="343" t="e">
        <f t="shared" si="129"/>
        <v>#DIV/0!</v>
      </c>
      <c r="F135" s="343" t="e">
        <f t="shared" si="129"/>
        <v>#DIV/0!</v>
      </c>
      <c r="G135" s="343" t="e">
        <f t="shared" si="129"/>
        <v>#DIV/0!</v>
      </c>
      <c r="H135" s="343" t="e">
        <f t="shared" si="129"/>
        <v>#DIV/0!</v>
      </c>
      <c r="I135" s="343" t="e">
        <f t="shared" si="129"/>
        <v>#DIV/0!</v>
      </c>
      <c r="J135" s="343" t="e">
        <f t="shared" si="129"/>
        <v>#DIV/0!</v>
      </c>
      <c r="K135" s="343" t="e">
        <f t="shared" si="129"/>
        <v>#DIV/0!</v>
      </c>
      <c r="L135" s="343" t="e">
        <f t="shared" si="129"/>
        <v>#DIV/0!</v>
      </c>
      <c r="M135" s="344" t="e">
        <f t="shared" si="129"/>
        <v>#DIV/0!</v>
      </c>
      <c r="O135" s="155"/>
      <c r="P135" s="155"/>
      <c r="Q135" s="155"/>
      <c r="R135" s="155"/>
      <c r="S135" s="155"/>
    </row>
    <row r="136" spans="1:19" hidden="1">
      <c r="B136" s="326" t="s">
        <v>347</v>
      </c>
      <c r="C136" s="439"/>
      <c r="D136" s="440">
        <v>4.8479999999999999</v>
      </c>
      <c r="E136" s="441">
        <f t="shared" ref="E136:M136" si="130">D136*(1+E137)</f>
        <v>4.8479999999999999</v>
      </c>
      <c r="F136" s="441">
        <f t="shared" si="130"/>
        <v>4.8479999999999999</v>
      </c>
      <c r="G136" s="441">
        <f t="shared" si="130"/>
        <v>4.8479999999999999</v>
      </c>
      <c r="H136" s="441">
        <f t="shared" si="130"/>
        <v>4.8479999999999999</v>
      </c>
      <c r="I136" s="441">
        <f t="shared" si="130"/>
        <v>4.8479999999999999</v>
      </c>
      <c r="J136" s="441">
        <f t="shared" si="130"/>
        <v>4.8479999999999999</v>
      </c>
      <c r="K136" s="441">
        <f t="shared" si="130"/>
        <v>4.8479999999999999</v>
      </c>
      <c r="L136" s="441">
        <f t="shared" si="130"/>
        <v>4.8479999999999999</v>
      </c>
      <c r="M136" s="322">
        <f t="shared" si="130"/>
        <v>4.8479999999999999</v>
      </c>
      <c r="O136" s="104"/>
      <c r="P136" s="104"/>
      <c r="Q136" s="104"/>
      <c r="R136" s="104"/>
      <c r="S136" s="104"/>
    </row>
    <row r="137" spans="1:19" hidden="1">
      <c r="B137" s="323" t="s">
        <v>305</v>
      </c>
      <c r="C137" s="442"/>
      <c r="D137" s="324">
        <f t="shared" ref="D137:M137" si="131">D$9</f>
        <v>0</v>
      </c>
      <c r="E137" s="324">
        <f t="shared" si="131"/>
        <v>0</v>
      </c>
      <c r="F137" s="324">
        <f t="shared" si="131"/>
        <v>0</v>
      </c>
      <c r="G137" s="324">
        <f t="shared" si="131"/>
        <v>0</v>
      </c>
      <c r="H137" s="324">
        <f t="shared" si="131"/>
        <v>0</v>
      </c>
      <c r="I137" s="324">
        <f t="shared" si="131"/>
        <v>0</v>
      </c>
      <c r="J137" s="324">
        <f t="shared" si="131"/>
        <v>0</v>
      </c>
      <c r="K137" s="324">
        <f t="shared" si="131"/>
        <v>0</v>
      </c>
      <c r="L137" s="324">
        <f t="shared" si="131"/>
        <v>0</v>
      </c>
      <c r="M137" s="325">
        <f t="shared" si="131"/>
        <v>0</v>
      </c>
      <c r="O137" s="104"/>
      <c r="P137" s="104"/>
      <c r="Q137" s="104"/>
      <c r="R137" s="104"/>
      <c r="S137" s="104"/>
    </row>
    <row r="138" spans="1:19" hidden="1">
      <c r="A138" s="77" t="s">
        <v>328</v>
      </c>
      <c r="B138" s="336" t="s">
        <v>348</v>
      </c>
      <c r="C138" s="439"/>
      <c r="D138" s="446">
        <f t="shared" ref="D138:M138" si="132">-D142*D27</f>
        <v>0</v>
      </c>
      <c r="E138" s="446" t="e">
        <f t="shared" si="132"/>
        <v>#DIV/0!</v>
      </c>
      <c r="F138" s="446" t="e">
        <f t="shared" si="132"/>
        <v>#DIV/0!</v>
      </c>
      <c r="G138" s="446" t="e">
        <f t="shared" si="132"/>
        <v>#DIV/0!</v>
      </c>
      <c r="H138" s="446" t="e">
        <f t="shared" si="132"/>
        <v>#DIV/0!</v>
      </c>
      <c r="I138" s="446" t="e">
        <f t="shared" si="132"/>
        <v>#DIV/0!</v>
      </c>
      <c r="J138" s="446" t="e">
        <f t="shared" si="132"/>
        <v>#DIV/0!</v>
      </c>
      <c r="K138" s="446" t="e">
        <f t="shared" si="132"/>
        <v>#DIV/0!</v>
      </c>
      <c r="L138" s="446" t="e">
        <f t="shared" si="132"/>
        <v>#DIV/0!</v>
      </c>
      <c r="M138" s="330" t="e">
        <f t="shared" si="132"/>
        <v>#DIV/0!</v>
      </c>
      <c r="O138" s="104"/>
      <c r="P138" s="104"/>
      <c r="Q138" s="104"/>
      <c r="R138" s="104"/>
      <c r="S138" s="104"/>
    </row>
    <row r="139" spans="1:19" s="179" customFormat="1" hidden="1">
      <c r="B139" s="337" t="s">
        <v>326</v>
      </c>
      <c r="C139" s="453"/>
      <c r="D139" s="338" t="e">
        <f t="shared" ref="D139:M139" si="133">D138/(D$31/1000)</f>
        <v>#DIV/0!</v>
      </c>
      <c r="E139" s="454" t="e">
        <f t="shared" si="133"/>
        <v>#DIV/0!</v>
      </c>
      <c r="F139" s="454" t="e">
        <f t="shared" si="133"/>
        <v>#DIV/0!</v>
      </c>
      <c r="G139" s="454" t="e">
        <f t="shared" si="133"/>
        <v>#DIV/0!</v>
      </c>
      <c r="H139" s="454" t="e">
        <f t="shared" si="133"/>
        <v>#DIV/0!</v>
      </c>
      <c r="I139" s="454" t="e">
        <f t="shared" si="133"/>
        <v>#DIV/0!</v>
      </c>
      <c r="J139" s="454" t="e">
        <f t="shared" si="133"/>
        <v>#DIV/0!</v>
      </c>
      <c r="K139" s="454" t="e">
        <f t="shared" si="133"/>
        <v>#DIV/0!</v>
      </c>
      <c r="L139" s="454" t="e">
        <f t="shared" si="133"/>
        <v>#DIV/0!</v>
      </c>
      <c r="M139" s="339" t="e">
        <f t="shared" si="133"/>
        <v>#DIV/0!</v>
      </c>
      <c r="O139" s="185"/>
      <c r="P139" s="185"/>
      <c r="Q139" s="185"/>
      <c r="R139" s="185"/>
      <c r="S139" s="185"/>
    </row>
    <row r="140" spans="1:19" hidden="1">
      <c r="B140" s="340" t="s">
        <v>305</v>
      </c>
      <c r="C140" s="442"/>
      <c r="D140" s="324">
        <v>0</v>
      </c>
      <c r="E140" s="324" t="e">
        <f t="shared" ref="E140:M140" si="134">E138/D138-1</f>
        <v>#DIV/0!</v>
      </c>
      <c r="F140" s="324" t="e">
        <f t="shared" si="134"/>
        <v>#DIV/0!</v>
      </c>
      <c r="G140" s="324" t="e">
        <f t="shared" si="134"/>
        <v>#DIV/0!</v>
      </c>
      <c r="H140" s="324" t="e">
        <f t="shared" si="134"/>
        <v>#DIV/0!</v>
      </c>
      <c r="I140" s="324" t="e">
        <f t="shared" si="134"/>
        <v>#DIV/0!</v>
      </c>
      <c r="J140" s="324" t="e">
        <f t="shared" si="134"/>
        <v>#DIV/0!</v>
      </c>
      <c r="K140" s="324" t="e">
        <f t="shared" si="134"/>
        <v>#DIV/0!</v>
      </c>
      <c r="L140" s="324" t="e">
        <f t="shared" si="134"/>
        <v>#DIV/0!</v>
      </c>
      <c r="M140" s="325" t="e">
        <f t="shared" si="134"/>
        <v>#DIV/0!</v>
      </c>
      <c r="O140" s="104"/>
      <c r="P140" s="104"/>
      <c r="Q140" s="104"/>
      <c r="R140" s="104"/>
      <c r="S140" s="104"/>
    </row>
    <row r="141" spans="1:19" s="159" customFormat="1" hidden="1">
      <c r="A141" s="77"/>
      <c r="B141" s="342" t="s">
        <v>320</v>
      </c>
      <c r="C141" s="455"/>
      <c r="D141" s="343" t="e">
        <f t="shared" ref="D141:M141" si="135">D138/D$44</f>
        <v>#DIV/0!</v>
      </c>
      <c r="E141" s="343" t="e">
        <f t="shared" si="135"/>
        <v>#DIV/0!</v>
      </c>
      <c r="F141" s="343" t="e">
        <f t="shared" si="135"/>
        <v>#DIV/0!</v>
      </c>
      <c r="G141" s="343" t="e">
        <f t="shared" si="135"/>
        <v>#DIV/0!</v>
      </c>
      <c r="H141" s="343" t="e">
        <f t="shared" si="135"/>
        <v>#DIV/0!</v>
      </c>
      <c r="I141" s="343" t="e">
        <f t="shared" si="135"/>
        <v>#DIV/0!</v>
      </c>
      <c r="J141" s="343" t="e">
        <f t="shared" si="135"/>
        <v>#DIV/0!</v>
      </c>
      <c r="K141" s="343" t="e">
        <f t="shared" si="135"/>
        <v>#DIV/0!</v>
      </c>
      <c r="L141" s="343" t="e">
        <f t="shared" si="135"/>
        <v>#DIV/0!</v>
      </c>
      <c r="M141" s="344" t="e">
        <f t="shared" si="135"/>
        <v>#DIV/0!</v>
      </c>
      <c r="O141" s="155"/>
      <c r="P141" s="155"/>
      <c r="Q141" s="155"/>
      <c r="R141" s="155"/>
      <c r="S141" s="155"/>
    </row>
    <row r="142" spans="1:19" hidden="1">
      <c r="B142" s="326" t="s">
        <v>349</v>
      </c>
      <c r="C142" s="439"/>
      <c r="D142" s="440">
        <v>18.329505132991137</v>
      </c>
      <c r="E142" s="441">
        <f t="shared" ref="E142:M142" si="136">D142*(1+E143)</f>
        <v>18.329505132991137</v>
      </c>
      <c r="F142" s="441">
        <f t="shared" si="136"/>
        <v>18.329505132991137</v>
      </c>
      <c r="G142" s="441">
        <f t="shared" si="136"/>
        <v>18.329505132991137</v>
      </c>
      <c r="H142" s="441">
        <f t="shared" si="136"/>
        <v>18.329505132991137</v>
      </c>
      <c r="I142" s="441">
        <f t="shared" si="136"/>
        <v>18.329505132991137</v>
      </c>
      <c r="J142" s="441">
        <f t="shared" si="136"/>
        <v>18.329505132991137</v>
      </c>
      <c r="K142" s="441">
        <f t="shared" si="136"/>
        <v>18.329505132991137</v>
      </c>
      <c r="L142" s="441">
        <f t="shared" si="136"/>
        <v>18.329505132991137</v>
      </c>
      <c r="M142" s="322">
        <f t="shared" si="136"/>
        <v>18.329505132991137</v>
      </c>
      <c r="O142" s="104"/>
      <c r="P142" s="104"/>
      <c r="Q142" s="104"/>
      <c r="R142" s="104"/>
      <c r="S142" s="104"/>
    </row>
    <row r="143" spans="1:19" hidden="1">
      <c r="B143" s="323" t="s">
        <v>305</v>
      </c>
      <c r="C143" s="442"/>
      <c r="D143" s="324">
        <f t="shared" ref="D143:M143" si="137">D$9</f>
        <v>0</v>
      </c>
      <c r="E143" s="324">
        <f t="shared" si="137"/>
        <v>0</v>
      </c>
      <c r="F143" s="324">
        <f t="shared" si="137"/>
        <v>0</v>
      </c>
      <c r="G143" s="324">
        <f t="shared" si="137"/>
        <v>0</v>
      </c>
      <c r="H143" s="324">
        <f t="shared" si="137"/>
        <v>0</v>
      </c>
      <c r="I143" s="324">
        <f t="shared" si="137"/>
        <v>0</v>
      </c>
      <c r="J143" s="324">
        <f t="shared" si="137"/>
        <v>0</v>
      </c>
      <c r="K143" s="324">
        <f t="shared" si="137"/>
        <v>0</v>
      </c>
      <c r="L143" s="324">
        <f t="shared" si="137"/>
        <v>0</v>
      </c>
      <c r="M143" s="325">
        <f t="shared" si="137"/>
        <v>0</v>
      </c>
      <c r="O143" s="104"/>
      <c r="P143" s="104"/>
      <c r="Q143" s="104"/>
      <c r="R143" s="104"/>
      <c r="S143" s="104"/>
    </row>
    <row r="144" spans="1:19" hidden="1">
      <c r="A144" s="77" t="s">
        <v>328</v>
      </c>
      <c r="B144" s="336" t="s">
        <v>250</v>
      </c>
      <c r="C144" s="439"/>
      <c r="D144" s="446">
        <f t="shared" ref="D144:M144" si="138">-D148*D27</f>
        <v>0</v>
      </c>
      <c r="E144" s="446" t="e">
        <f t="shared" si="138"/>
        <v>#DIV/0!</v>
      </c>
      <c r="F144" s="446" t="e">
        <f t="shared" si="138"/>
        <v>#DIV/0!</v>
      </c>
      <c r="G144" s="446" t="e">
        <f t="shared" si="138"/>
        <v>#DIV/0!</v>
      </c>
      <c r="H144" s="446" t="e">
        <f t="shared" si="138"/>
        <v>#DIV/0!</v>
      </c>
      <c r="I144" s="446" t="e">
        <f t="shared" si="138"/>
        <v>#DIV/0!</v>
      </c>
      <c r="J144" s="446" t="e">
        <f t="shared" si="138"/>
        <v>#DIV/0!</v>
      </c>
      <c r="K144" s="446" t="e">
        <f t="shared" si="138"/>
        <v>#DIV/0!</v>
      </c>
      <c r="L144" s="446" t="e">
        <f t="shared" si="138"/>
        <v>#DIV/0!</v>
      </c>
      <c r="M144" s="330" t="e">
        <f t="shared" si="138"/>
        <v>#DIV/0!</v>
      </c>
      <c r="O144" s="104"/>
      <c r="P144" s="104"/>
      <c r="Q144" s="104"/>
      <c r="R144" s="104"/>
      <c r="S144" s="104"/>
    </row>
    <row r="145" spans="1:19" s="179" customFormat="1" hidden="1">
      <c r="B145" s="337" t="s">
        <v>326</v>
      </c>
      <c r="C145" s="453"/>
      <c r="D145" s="338" t="e">
        <f t="shared" ref="D145:M145" si="139">D144/(D$31/1000)</f>
        <v>#DIV/0!</v>
      </c>
      <c r="E145" s="454" t="e">
        <f t="shared" si="139"/>
        <v>#DIV/0!</v>
      </c>
      <c r="F145" s="454" t="e">
        <f t="shared" si="139"/>
        <v>#DIV/0!</v>
      </c>
      <c r="G145" s="454" t="e">
        <f t="shared" si="139"/>
        <v>#DIV/0!</v>
      </c>
      <c r="H145" s="454" t="e">
        <f t="shared" si="139"/>
        <v>#DIV/0!</v>
      </c>
      <c r="I145" s="454" t="e">
        <f t="shared" si="139"/>
        <v>#DIV/0!</v>
      </c>
      <c r="J145" s="454" t="e">
        <f t="shared" si="139"/>
        <v>#DIV/0!</v>
      </c>
      <c r="K145" s="454" t="e">
        <f t="shared" si="139"/>
        <v>#DIV/0!</v>
      </c>
      <c r="L145" s="454" t="e">
        <f t="shared" si="139"/>
        <v>#DIV/0!</v>
      </c>
      <c r="M145" s="339" t="e">
        <f t="shared" si="139"/>
        <v>#DIV/0!</v>
      </c>
      <c r="O145" s="185"/>
      <c r="P145" s="185"/>
      <c r="Q145" s="185"/>
      <c r="R145" s="185"/>
      <c r="S145" s="185"/>
    </row>
    <row r="146" spans="1:19" hidden="1">
      <c r="B146" s="340" t="s">
        <v>305</v>
      </c>
      <c r="C146" s="442"/>
      <c r="D146" s="324">
        <v>0</v>
      </c>
      <c r="E146" s="324" t="e">
        <f>E144/D144-1</f>
        <v>#DIV/0!</v>
      </c>
      <c r="F146" s="324" t="e">
        <f t="shared" ref="F146:M146" si="140">F144/E144-1</f>
        <v>#DIV/0!</v>
      </c>
      <c r="G146" s="324" t="e">
        <f t="shared" si="140"/>
        <v>#DIV/0!</v>
      </c>
      <c r="H146" s="324" t="e">
        <f t="shared" si="140"/>
        <v>#DIV/0!</v>
      </c>
      <c r="I146" s="324" t="e">
        <f t="shared" si="140"/>
        <v>#DIV/0!</v>
      </c>
      <c r="J146" s="324" t="e">
        <f t="shared" si="140"/>
        <v>#DIV/0!</v>
      </c>
      <c r="K146" s="324" t="e">
        <f t="shared" si="140"/>
        <v>#DIV/0!</v>
      </c>
      <c r="L146" s="324" t="e">
        <f t="shared" si="140"/>
        <v>#DIV/0!</v>
      </c>
      <c r="M146" s="325" t="e">
        <f t="shared" si="140"/>
        <v>#DIV/0!</v>
      </c>
      <c r="O146" s="104"/>
      <c r="P146" s="104"/>
      <c r="Q146" s="104"/>
      <c r="R146" s="104"/>
      <c r="S146" s="104"/>
    </row>
    <row r="147" spans="1:19" s="159" customFormat="1" hidden="1">
      <c r="A147" s="77"/>
      <c r="B147" s="342" t="s">
        <v>320</v>
      </c>
      <c r="C147" s="455"/>
      <c r="D147" s="343" t="e">
        <f t="shared" ref="D147:M147" si="141">D144/D$44</f>
        <v>#DIV/0!</v>
      </c>
      <c r="E147" s="343" t="e">
        <f t="shared" si="141"/>
        <v>#DIV/0!</v>
      </c>
      <c r="F147" s="343" t="e">
        <f t="shared" si="141"/>
        <v>#DIV/0!</v>
      </c>
      <c r="G147" s="343" t="e">
        <f t="shared" si="141"/>
        <v>#DIV/0!</v>
      </c>
      <c r="H147" s="343" t="e">
        <f t="shared" si="141"/>
        <v>#DIV/0!</v>
      </c>
      <c r="I147" s="343" t="e">
        <f t="shared" si="141"/>
        <v>#DIV/0!</v>
      </c>
      <c r="J147" s="343" t="e">
        <f t="shared" si="141"/>
        <v>#DIV/0!</v>
      </c>
      <c r="K147" s="343" t="e">
        <f t="shared" si="141"/>
        <v>#DIV/0!</v>
      </c>
      <c r="L147" s="343" t="e">
        <f t="shared" si="141"/>
        <v>#DIV/0!</v>
      </c>
      <c r="M147" s="344" t="e">
        <f t="shared" si="141"/>
        <v>#DIV/0!</v>
      </c>
      <c r="O147" s="155"/>
      <c r="P147" s="155"/>
      <c r="Q147" s="155"/>
      <c r="R147" s="155"/>
      <c r="S147" s="155"/>
    </row>
    <row r="148" spans="1:19" hidden="1">
      <c r="B148" s="326" t="s">
        <v>350</v>
      </c>
      <c r="C148" s="439"/>
      <c r="D148" s="440">
        <v>0.43424105059662677</v>
      </c>
      <c r="E148" s="441">
        <f t="shared" ref="E148:M148" si="142">D148*(1+E149)</f>
        <v>0.43424105059662677</v>
      </c>
      <c r="F148" s="441">
        <f t="shared" si="142"/>
        <v>0.43424105059662677</v>
      </c>
      <c r="G148" s="441">
        <f t="shared" si="142"/>
        <v>0.43424105059662677</v>
      </c>
      <c r="H148" s="441">
        <f t="shared" si="142"/>
        <v>0.43424105059662677</v>
      </c>
      <c r="I148" s="441">
        <f t="shared" si="142"/>
        <v>0.43424105059662677</v>
      </c>
      <c r="J148" s="441">
        <f t="shared" si="142"/>
        <v>0.43424105059662677</v>
      </c>
      <c r="K148" s="441">
        <f t="shared" si="142"/>
        <v>0.43424105059662677</v>
      </c>
      <c r="L148" s="441">
        <f t="shared" si="142"/>
        <v>0.43424105059662677</v>
      </c>
      <c r="M148" s="322">
        <f t="shared" si="142"/>
        <v>0.43424105059662677</v>
      </c>
      <c r="O148" s="104"/>
      <c r="P148" s="104"/>
      <c r="Q148" s="104"/>
      <c r="R148" s="104"/>
      <c r="S148" s="104"/>
    </row>
    <row r="149" spans="1:19" hidden="1">
      <c r="B149" s="323" t="s">
        <v>305</v>
      </c>
      <c r="C149" s="442"/>
      <c r="D149" s="324">
        <f t="shared" ref="D149:M149" si="143">D$9</f>
        <v>0</v>
      </c>
      <c r="E149" s="324">
        <f t="shared" si="143"/>
        <v>0</v>
      </c>
      <c r="F149" s="324">
        <f t="shared" si="143"/>
        <v>0</v>
      </c>
      <c r="G149" s="324">
        <f t="shared" si="143"/>
        <v>0</v>
      </c>
      <c r="H149" s="324">
        <f t="shared" si="143"/>
        <v>0</v>
      </c>
      <c r="I149" s="324">
        <f t="shared" si="143"/>
        <v>0</v>
      </c>
      <c r="J149" s="324">
        <f t="shared" si="143"/>
        <v>0</v>
      </c>
      <c r="K149" s="324">
        <f t="shared" si="143"/>
        <v>0</v>
      </c>
      <c r="L149" s="324">
        <f t="shared" si="143"/>
        <v>0</v>
      </c>
      <c r="M149" s="325">
        <f t="shared" si="143"/>
        <v>0</v>
      </c>
      <c r="O149" s="104"/>
      <c r="P149" s="104"/>
      <c r="Q149" s="104"/>
      <c r="R149" s="104"/>
      <c r="S149" s="104"/>
    </row>
    <row r="150" spans="1:19" hidden="1">
      <c r="A150" s="77" t="s">
        <v>328</v>
      </c>
      <c r="B150" s="336" t="s">
        <v>351</v>
      </c>
      <c r="C150" s="439"/>
      <c r="D150" s="446">
        <f t="shared" ref="D150:M150" si="144">-D154*D27</f>
        <v>0</v>
      </c>
      <c r="E150" s="446" t="e">
        <f t="shared" si="144"/>
        <v>#DIV/0!</v>
      </c>
      <c r="F150" s="446" t="e">
        <f t="shared" si="144"/>
        <v>#DIV/0!</v>
      </c>
      <c r="G150" s="446" t="e">
        <f t="shared" si="144"/>
        <v>#DIV/0!</v>
      </c>
      <c r="H150" s="446" t="e">
        <f t="shared" si="144"/>
        <v>#DIV/0!</v>
      </c>
      <c r="I150" s="446" t="e">
        <f t="shared" si="144"/>
        <v>#DIV/0!</v>
      </c>
      <c r="J150" s="446" t="e">
        <f t="shared" si="144"/>
        <v>#DIV/0!</v>
      </c>
      <c r="K150" s="446" t="e">
        <f t="shared" si="144"/>
        <v>#DIV/0!</v>
      </c>
      <c r="L150" s="446" t="e">
        <f t="shared" si="144"/>
        <v>#DIV/0!</v>
      </c>
      <c r="M150" s="330" t="e">
        <f t="shared" si="144"/>
        <v>#DIV/0!</v>
      </c>
      <c r="O150" s="104"/>
      <c r="P150" s="104"/>
      <c r="Q150" s="104"/>
      <c r="R150" s="104"/>
      <c r="S150" s="104"/>
    </row>
    <row r="151" spans="1:19" s="179" customFormat="1" hidden="1">
      <c r="B151" s="337" t="s">
        <v>326</v>
      </c>
      <c r="C151" s="453"/>
      <c r="D151" s="338" t="e">
        <f t="shared" ref="D151:M151" si="145">D150/(D$31/1000)</f>
        <v>#DIV/0!</v>
      </c>
      <c r="E151" s="454" t="e">
        <f t="shared" si="145"/>
        <v>#DIV/0!</v>
      </c>
      <c r="F151" s="454" t="e">
        <f t="shared" si="145"/>
        <v>#DIV/0!</v>
      </c>
      <c r="G151" s="454" t="e">
        <f t="shared" si="145"/>
        <v>#DIV/0!</v>
      </c>
      <c r="H151" s="454" t="e">
        <f t="shared" si="145"/>
        <v>#DIV/0!</v>
      </c>
      <c r="I151" s="454" t="e">
        <f t="shared" si="145"/>
        <v>#DIV/0!</v>
      </c>
      <c r="J151" s="454" t="e">
        <f t="shared" si="145"/>
        <v>#DIV/0!</v>
      </c>
      <c r="K151" s="454" t="e">
        <f t="shared" si="145"/>
        <v>#DIV/0!</v>
      </c>
      <c r="L151" s="454" t="e">
        <f t="shared" si="145"/>
        <v>#DIV/0!</v>
      </c>
      <c r="M151" s="339" t="e">
        <f t="shared" si="145"/>
        <v>#DIV/0!</v>
      </c>
      <c r="O151" s="185"/>
      <c r="P151" s="185"/>
      <c r="Q151" s="185"/>
      <c r="R151" s="185"/>
      <c r="S151" s="185"/>
    </row>
    <row r="152" spans="1:19" hidden="1">
      <c r="B152" s="340" t="s">
        <v>305</v>
      </c>
      <c r="C152" s="442"/>
      <c r="D152" s="341"/>
      <c r="E152" s="324" t="e">
        <f>E150/D150-1</f>
        <v>#DIV/0!</v>
      </c>
      <c r="F152" s="324" t="e">
        <f t="shared" ref="F152:M152" si="146">F150/E150-1</f>
        <v>#DIV/0!</v>
      </c>
      <c r="G152" s="324" t="e">
        <f t="shared" si="146"/>
        <v>#DIV/0!</v>
      </c>
      <c r="H152" s="324" t="e">
        <f t="shared" si="146"/>
        <v>#DIV/0!</v>
      </c>
      <c r="I152" s="324" t="e">
        <f t="shared" si="146"/>
        <v>#DIV/0!</v>
      </c>
      <c r="J152" s="324" t="e">
        <f t="shared" si="146"/>
        <v>#DIV/0!</v>
      </c>
      <c r="K152" s="324" t="e">
        <f t="shared" si="146"/>
        <v>#DIV/0!</v>
      </c>
      <c r="L152" s="324" t="e">
        <f t="shared" si="146"/>
        <v>#DIV/0!</v>
      </c>
      <c r="M152" s="325" t="e">
        <f t="shared" si="146"/>
        <v>#DIV/0!</v>
      </c>
      <c r="O152" s="104"/>
      <c r="P152" s="104"/>
      <c r="Q152" s="104"/>
      <c r="R152" s="104"/>
      <c r="S152" s="104"/>
    </row>
    <row r="153" spans="1:19" s="159" customFormat="1" hidden="1">
      <c r="A153" s="77"/>
      <c r="B153" s="342" t="s">
        <v>320</v>
      </c>
      <c r="C153" s="455"/>
      <c r="D153" s="343" t="e">
        <f t="shared" ref="D153:M153" si="147">D150/D$44</f>
        <v>#DIV/0!</v>
      </c>
      <c r="E153" s="343" t="e">
        <f t="shared" si="147"/>
        <v>#DIV/0!</v>
      </c>
      <c r="F153" s="343" t="e">
        <f t="shared" si="147"/>
        <v>#DIV/0!</v>
      </c>
      <c r="G153" s="343" t="e">
        <f t="shared" si="147"/>
        <v>#DIV/0!</v>
      </c>
      <c r="H153" s="343" t="e">
        <f t="shared" si="147"/>
        <v>#DIV/0!</v>
      </c>
      <c r="I153" s="343" t="e">
        <f t="shared" si="147"/>
        <v>#DIV/0!</v>
      </c>
      <c r="J153" s="343" t="e">
        <f t="shared" si="147"/>
        <v>#DIV/0!</v>
      </c>
      <c r="K153" s="343" t="e">
        <f t="shared" si="147"/>
        <v>#DIV/0!</v>
      </c>
      <c r="L153" s="343" t="e">
        <f t="shared" si="147"/>
        <v>#DIV/0!</v>
      </c>
      <c r="M153" s="344" t="e">
        <f t="shared" si="147"/>
        <v>#DIV/0!</v>
      </c>
      <c r="O153" s="155"/>
      <c r="P153" s="155"/>
      <c r="Q153" s="155"/>
      <c r="R153" s="155"/>
      <c r="S153" s="155"/>
    </row>
    <row r="154" spans="1:19" hidden="1">
      <c r="B154" s="326" t="s">
        <v>352</v>
      </c>
      <c r="C154" s="439"/>
      <c r="D154" s="440">
        <v>1.3819078728084793</v>
      </c>
      <c r="E154" s="441">
        <f>D154*(1+E155)</f>
        <v>1.3819078728084793</v>
      </c>
      <c r="F154" s="441">
        <f t="shared" ref="F154:M154" si="148">E154*(1+F155)</f>
        <v>1.3819078728084793</v>
      </c>
      <c r="G154" s="441">
        <f t="shared" si="148"/>
        <v>1.3819078728084793</v>
      </c>
      <c r="H154" s="441">
        <f t="shared" si="148"/>
        <v>1.3819078728084793</v>
      </c>
      <c r="I154" s="441">
        <f t="shared" si="148"/>
        <v>1.3819078728084793</v>
      </c>
      <c r="J154" s="441">
        <f t="shared" si="148"/>
        <v>1.3819078728084793</v>
      </c>
      <c r="K154" s="441">
        <f t="shared" si="148"/>
        <v>1.3819078728084793</v>
      </c>
      <c r="L154" s="441">
        <f t="shared" si="148"/>
        <v>1.3819078728084793</v>
      </c>
      <c r="M154" s="322">
        <f t="shared" si="148"/>
        <v>1.3819078728084793</v>
      </c>
      <c r="O154" s="104"/>
      <c r="P154" s="104"/>
      <c r="Q154" s="104"/>
      <c r="R154" s="104"/>
      <c r="S154" s="104"/>
    </row>
    <row r="155" spans="1:19" hidden="1">
      <c r="B155" s="323" t="s">
        <v>305</v>
      </c>
      <c r="C155" s="442"/>
      <c r="D155" s="324">
        <f t="shared" ref="D155:M155" si="149">D$9</f>
        <v>0</v>
      </c>
      <c r="E155" s="324">
        <f t="shared" si="149"/>
        <v>0</v>
      </c>
      <c r="F155" s="324">
        <f t="shared" si="149"/>
        <v>0</v>
      </c>
      <c r="G155" s="324">
        <f t="shared" si="149"/>
        <v>0</v>
      </c>
      <c r="H155" s="324">
        <f t="shared" si="149"/>
        <v>0</v>
      </c>
      <c r="I155" s="324">
        <f t="shared" si="149"/>
        <v>0</v>
      </c>
      <c r="J155" s="324">
        <f t="shared" si="149"/>
        <v>0</v>
      </c>
      <c r="K155" s="324">
        <f t="shared" si="149"/>
        <v>0</v>
      </c>
      <c r="L155" s="324">
        <f t="shared" si="149"/>
        <v>0</v>
      </c>
      <c r="M155" s="325">
        <f t="shared" si="149"/>
        <v>0</v>
      </c>
      <c r="O155" s="104"/>
      <c r="P155" s="104"/>
      <c r="Q155" s="104"/>
      <c r="R155" s="104"/>
      <c r="S155" s="104"/>
    </row>
    <row r="156" spans="1:19" hidden="1">
      <c r="A156" s="77" t="s">
        <v>328</v>
      </c>
      <c r="B156" s="336" t="s">
        <v>353</v>
      </c>
      <c r="C156" s="439"/>
      <c r="D156" s="446">
        <v>-8.2914472368508747</v>
      </c>
      <c r="E156" s="446">
        <f>D156*(1+E158)</f>
        <v>-8.2914472368508747</v>
      </c>
      <c r="F156" s="446">
        <f t="shared" ref="F156:M156" si="150">E156*(1+F158)</f>
        <v>-8.2914472368508747</v>
      </c>
      <c r="G156" s="446">
        <f t="shared" si="150"/>
        <v>-8.2914472368508747</v>
      </c>
      <c r="H156" s="446">
        <f t="shared" si="150"/>
        <v>-8.2914472368508747</v>
      </c>
      <c r="I156" s="446">
        <f t="shared" si="150"/>
        <v>-8.2914472368508747</v>
      </c>
      <c r="J156" s="446">
        <f t="shared" si="150"/>
        <v>-8.2914472368508747</v>
      </c>
      <c r="K156" s="446">
        <f t="shared" si="150"/>
        <v>-8.2914472368508747</v>
      </c>
      <c r="L156" s="446">
        <f t="shared" si="150"/>
        <v>-8.2914472368508747</v>
      </c>
      <c r="M156" s="330">
        <f t="shared" si="150"/>
        <v>-8.2914472368508747</v>
      </c>
      <c r="O156" s="104"/>
      <c r="P156" s="104"/>
      <c r="Q156" s="104"/>
      <c r="R156" s="104"/>
      <c r="S156" s="104"/>
    </row>
    <row r="157" spans="1:19" s="179" customFormat="1" hidden="1">
      <c r="B157" s="337" t="s">
        <v>326</v>
      </c>
      <c r="C157" s="453"/>
      <c r="D157" s="338" t="e">
        <f t="shared" ref="D157:M157" si="151">D156/(D$31/1000)</f>
        <v>#DIV/0!</v>
      </c>
      <c r="E157" s="454" t="e">
        <f t="shared" si="151"/>
        <v>#DIV/0!</v>
      </c>
      <c r="F157" s="454" t="e">
        <f t="shared" si="151"/>
        <v>#DIV/0!</v>
      </c>
      <c r="G157" s="454" t="e">
        <f t="shared" si="151"/>
        <v>#DIV/0!</v>
      </c>
      <c r="H157" s="454" t="e">
        <f t="shared" si="151"/>
        <v>#DIV/0!</v>
      </c>
      <c r="I157" s="454" t="e">
        <f t="shared" si="151"/>
        <v>#DIV/0!</v>
      </c>
      <c r="J157" s="454" t="e">
        <f t="shared" si="151"/>
        <v>#DIV/0!</v>
      </c>
      <c r="K157" s="454" t="e">
        <f t="shared" si="151"/>
        <v>#DIV/0!</v>
      </c>
      <c r="L157" s="454" t="e">
        <f t="shared" si="151"/>
        <v>#DIV/0!</v>
      </c>
      <c r="M157" s="339" t="e">
        <f t="shared" si="151"/>
        <v>#DIV/0!</v>
      </c>
      <c r="O157" s="185"/>
      <c r="P157" s="185"/>
      <c r="Q157" s="185"/>
      <c r="R157" s="185"/>
      <c r="S157" s="185"/>
    </row>
    <row r="158" spans="1:19" hidden="1">
      <c r="B158" s="340" t="s">
        <v>305</v>
      </c>
      <c r="C158" s="442"/>
      <c r="D158" s="324">
        <f t="shared" ref="D158:M158" si="152">D$9</f>
        <v>0</v>
      </c>
      <c r="E158" s="324">
        <f t="shared" si="152"/>
        <v>0</v>
      </c>
      <c r="F158" s="324">
        <f t="shared" si="152"/>
        <v>0</v>
      </c>
      <c r="G158" s="324">
        <f t="shared" si="152"/>
        <v>0</v>
      </c>
      <c r="H158" s="324">
        <f t="shared" si="152"/>
        <v>0</v>
      </c>
      <c r="I158" s="324">
        <f t="shared" si="152"/>
        <v>0</v>
      </c>
      <c r="J158" s="324">
        <f t="shared" si="152"/>
        <v>0</v>
      </c>
      <c r="K158" s="324">
        <f t="shared" si="152"/>
        <v>0</v>
      </c>
      <c r="L158" s="324">
        <f t="shared" si="152"/>
        <v>0</v>
      </c>
      <c r="M158" s="325">
        <f t="shared" si="152"/>
        <v>0</v>
      </c>
      <c r="O158" s="104"/>
      <c r="P158" s="104"/>
      <c r="Q158" s="104"/>
      <c r="R158" s="104"/>
      <c r="S158" s="104"/>
    </row>
    <row r="159" spans="1:19" s="159" customFormat="1" hidden="1">
      <c r="A159" s="77"/>
      <c r="B159" s="342" t="s">
        <v>320</v>
      </c>
      <c r="C159" s="455"/>
      <c r="D159" s="343" t="e">
        <f t="shared" ref="D159:M159" si="153">D156/D$44</f>
        <v>#DIV/0!</v>
      </c>
      <c r="E159" s="343" t="e">
        <f t="shared" si="153"/>
        <v>#DIV/0!</v>
      </c>
      <c r="F159" s="343" t="e">
        <f t="shared" si="153"/>
        <v>#DIV/0!</v>
      </c>
      <c r="G159" s="343" t="e">
        <f t="shared" si="153"/>
        <v>#DIV/0!</v>
      </c>
      <c r="H159" s="343" t="e">
        <f t="shared" si="153"/>
        <v>#DIV/0!</v>
      </c>
      <c r="I159" s="343" t="e">
        <f t="shared" si="153"/>
        <v>#DIV/0!</v>
      </c>
      <c r="J159" s="343" t="e">
        <f t="shared" si="153"/>
        <v>#DIV/0!</v>
      </c>
      <c r="K159" s="343" t="e">
        <f t="shared" si="153"/>
        <v>#DIV/0!</v>
      </c>
      <c r="L159" s="343" t="e">
        <f t="shared" si="153"/>
        <v>#DIV/0!</v>
      </c>
      <c r="M159" s="344" t="e">
        <f t="shared" si="153"/>
        <v>#DIV/0!</v>
      </c>
      <c r="O159" s="155"/>
      <c r="P159" s="155"/>
      <c r="Q159" s="155"/>
      <c r="R159" s="155"/>
      <c r="S159" s="155"/>
    </row>
    <row r="160" spans="1:19" s="202" customFormat="1" hidden="1">
      <c r="B160" s="336" t="s">
        <v>354</v>
      </c>
      <c r="C160" s="439"/>
      <c r="D160" s="446">
        <f t="shared" ref="D160:M160" si="154">(-D164*D27)</f>
        <v>0</v>
      </c>
      <c r="E160" s="446" t="e">
        <f t="shared" si="154"/>
        <v>#DIV/0!</v>
      </c>
      <c r="F160" s="446" t="e">
        <f t="shared" si="154"/>
        <v>#DIV/0!</v>
      </c>
      <c r="G160" s="446" t="e">
        <f t="shared" si="154"/>
        <v>#DIV/0!</v>
      </c>
      <c r="H160" s="446" t="e">
        <f t="shared" si="154"/>
        <v>#DIV/0!</v>
      </c>
      <c r="I160" s="446" t="e">
        <f t="shared" si="154"/>
        <v>#DIV/0!</v>
      </c>
      <c r="J160" s="446" t="e">
        <f t="shared" si="154"/>
        <v>#DIV/0!</v>
      </c>
      <c r="K160" s="446" t="e">
        <f t="shared" si="154"/>
        <v>#DIV/0!</v>
      </c>
      <c r="L160" s="446" t="e">
        <f t="shared" si="154"/>
        <v>#DIV/0!</v>
      </c>
      <c r="M160" s="330" t="e">
        <f t="shared" si="154"/>
        <v>#DIV/0!</v>
      </c>
      <c r="O160" s="203"/>
      <c r="P160" s="203"/>
      <c r="Q160" s="203"/>
      <c r="R160" s="203"/>
      <c r="S160" s="203"/>
    </row>
    <row r="161" spans="1:19" s="179" customFormat="1" hidden="1">
      <c r="B161" s="337" t="s">
        <v>326</v>
      </c>
      <c r="C161" s="453"/>
      <c r="D161" s="338" t="e">
        <f t="shared" ref="D161:M161" si="155">D160/(D$31/1000)</f>
        <v>#DIV/0!</v>
      </c>
      <c r="E161" s="454" t="e">
        <f t="shared" si="155"/>
        <v>#DIV/0!</v>
      </c>
      <c r="F161" s="454" t="e">
        <f t="shared" si="155"/>
        <v>#DIV/0!</v>
      </c>
      <c r="G161" s="454" t="e">
        <f t="shared" si="155"/>
        <v>#DIV/0!</v>
      </c>
      <c r="H161" s="454" t="e">
        <f t="shared" si="155"/>
        <v>#DIV/0!</v>
      </c>
      <c r="I161" s="454" t="e">
        <f t="shared" si="155"/>
        <v>#DIV/0!</v>
      </c>
      <c r="J161" s="454" t="e">
        <f t="shared" si="155"/>
        <v>#DIV/0!</v>
      </c>
      <c r="K161" s="454" t="e">
        <f t="shared" si="155"/>
        <v>#DIV/0!</v>
      </c>
      <c r="L161" s="454" t="e">
        <f t="shared" si="155"/>
        <v>#DIV/0!</v>
      </c>
      <c r="M161" s="339" t="e">
        <f t="shared" si="155"/>
        <v>#DIV/0!</v>
      </c>
      <c r="O161" s="185"/>
      <c r="P161" s="185"/>
      <c r="Q161" s="185"/>
      <c r="R161" s="185"/>
      <c r="S161" s="185"/>
    </row>
    <row r="162" spans="1:19" hidden="1">
      <c r="B162" s="340" t="s">
        <v>305</v>
      </c>
      <c r="C162" s="442"/>
      <c r="D162" s="324"/>
      <c r="E162" s="324" t="e">
        <f>E160/D160-1</f>
        <v>#DIV/0!</v>
      </c>
      <c r="F162" s="324" t="e">
        <f t="shared" ref="F162:M162" si="156">F160/E160-1</f>
        <v>#DIV/0!</v>
      </c>
      <c r="G162" s="324" t="e">
        <f t="shared" si="156"/>
        <v>#DIV/0!</v>
      </c>
      <c r="H162" s="324" t="e">
        <f t="shared" si="156"/>
        <v>#DIV/0!</v>
      </c>
      <c r="I162" s="324" t="e">
        <f t="shared" si="156"/>
        <v>#DIV/0!</v>
      </c>
      <c r="J162" s="324" t="e">
        <f t="shared" si="156"/>
        <v>#DIV/0!</v>
      </c>
      <c r="K162" s="324" t="e">
        <f t="shared" si="156"/>
        <v>#DIV/0!</v>
      </c>
      <c r="L162" s="324" t="e">
        <f t="shared" si="156"/>
        <v>#DIV/0!</v>
      </c>
      <c r="M162" s="325" t="e">
        <f t="shared" si="156"/>
        <v>#DIV/0!</v>
      </c>
      <c r="O162" s="104"/>
      <c r="P162" s="104"/>
      <c r="Q162" s="104"/>
      <c r="R162" s="104"/>
      <c r="S162" s="104"/>
    </row>
    <row r="163" spans="1:19" s="159" customFormat="1" hidden="1">
      <c r="A163" s="77"/>
      <c r="B163" s="342" t="s">
        <v>320</v>
      </c>
      <c r="C163" s="455"/>
      <c r="D163" s="343" t="e">
        <f t="shared" ref="D163:M163" si="157">D160/D$44</f>
        <v>#DIV/0!</v>
      </c>
      <c r="E163" s="343" t="e">
        <f t="shared" si="157"/>
        <v>#DIV/0!</v>
      </c>
      <c r="F163" s="343" t="e">
        <f t="shared" si="157"/>
        <v>#DIV/0!</v>
      </c>
      <c r="G163" s="343" t="e">
        <f t="shared" si="157"/>
        <v>#DIV/0!</v>
      </c>
      <c r="H163" s="343" t="e">
        <f t="shared" si="157"/>
        <v>#DIV/0!</v>
      </c>
      <c r="I163" s="343" t="e">
        <f t="shared" si="157"/>
        <v>#DIV/0!</v>
      </c>
      <c r="J163" s="343" t="e">
        <f t="shared" si="157"/>
        <v>#DIV/0!</v>
      </c>
      <c r="K163" s="343" t="e">
        <f t="shared" si="157"/>
        <v>#DIV/0!</v>
      </c>
      <c r="L163" s="343" t="e">
        <f t="shared" si="157"/>
        <v>#DIV/0!</v>
      </c>
      <c r="M163" s="344" t="e">
        <f t="shared" si="157"/>
        <v>#DIV/0!</v>
      </c>
      <c r="O163" s="155"/>
      <c r="P163" s="155"/>
      <c r="Q163" s="155"/>
      <c r="R163" s="155"/>
      <c r="S163" s="155"/>
    </row>
    <row r="164" spans="1:19" hidden="1">
      <c r="B164" s="326" t="s">
        <v>355</v>
      </c>
      <c r="C164" s="439"/>
      <c r="D164" s="445">
        <v>13.26252</v>
      </c>
      <c r="E164" s="446">
        <f>D164*(1+E165)</f>
        <v>13.26252</v>
      </c>
      <c r="F164" s="446">
        <f t="shared" ref="F164:M164" si="158">E164*(1+F165)</f>
        <v>13.26252</v>
      </c>
      <c r="G164" s="446">
        <f t="shared" si="158"/>
        <v>13.26252</v>
      </c>
      <c r="H164" s="446">
        <f t="shared" si="158"/>
        <v>13.26252</v>
      </c>
      <c r="I164" s="446">
        <f t="shared" si="158"/>
        <v>13.26252</v>
      </c>
      <c r="J164" s="446">
        <f t="shared" si="158"/>
        <v>13.26252</v>
      </c>
      <c r="K164" s="446">
        <f t="shared" si="158"/>
        <v>13.26252</v>
      </c>
      <c r="L164" s="446">
        <f t="shared" si="158"/>
        <v>13.26252</v>
      </c>
      <c r="M164" s="330">
        <f t="shared" si="158"/>
        <v>13.26252</v>
      </c>
      <c r="O164" s="104"/>
      <c r="P164" s="104"/>
      <c r="Q164" s="104"/>
      <c r="R164" s="104"/>
      <c r="S164" s="104"/>
    </row>
    <row r="165" spans="1:19" hidden="1">
      <c r="B165" s="323" t="s">
        <v>305</v>
      </c>
      <c r="C165" s="442"/>
      <c r="D165" s="324">
        <f t="shared" ref="D165:M165" si="159">D$9</f>
        <v>0</v>
      </c>
      <c r="E165" s="324">
        <f t="shared" si="159"/>
        <v>0</v>
      </c>
      <c r="F165" s="324">
        <f t="shared" si="159"/>
        <v>0</v>
      </c>
      <c r="G165" s="324">
        <f t="shared" si="159"/>
        <v>0</v>
      </c>
      <c r="H165" s="324">
        <f t="shared" si="159"/>
        <v>0</v>
      </c>
      <c r="I165" s="324">
        <f t="shared" si="159"/>
        <v>0</v>
      </c>
      <c r="J165" s="324">
        <f t="shared" si="159"/>
        <v>0</v>
      </c>
      <c r="K165" s="324">
        <f t="shared" si="159"/>
        <v>0</v>
      </c>
      <c r="L165" s="324">
        <f t="shared" si="159"/>
        <v>0</v>
      </c>
      <c r="M165" s="325">
        <f t="shared" si="159"/>
        <v>0</v>
      </c>
      <c r="O165" s="104"/>
      <c r="P165" s="104"/>
      <c r="Q165" s="104"/>
      <c r="R165" s="104"/>
      <c r="S165" s="104"/>
    </row>
    <row r="166" spans="1:19">
      <c r="B166" s="204"/>
      <c r="C166" s="111"/>
      <c r="D166" s="163"/>
      <c r="E166" s="163"/>
      <c r="F166" s="163"/>
      <c r="G166" s="163"/>
      <c r="H166" s="163"/>
      <c r="I166" s="163"/>
      <c r="J166" s="163"/>
      <c r="K166" s="163"/>
      <c r="L166" s="163"/>
      <c r="M166" s="164"/>
      <c r="O166" s="104"/>
      <c r="P166" s="104"/>
      <c r="Q166" s="104"/>
      <c r="R166" s="104"/>
      <c r="S166" s="104"/>
    </row>
    <row r="167" spans="1:19">
      <c r="A167" s="77" t="s">
        <v>328</v>
      </c>
      <c r="B167" s="175" t="s">
        <v>356</v>
      </c>
      <c r="C167" s="176"/>
      <c r="D167" s="432" t="e">
        <f>-D309</f>
        <v>#DIV/0!</v>
      </c>
      <c r="E167" s="177" t="e">
        <f t="shared" ref="E167:M167" si="160">-E309</f>
        <v>#DIV/0!</v>
      </c>
      <c r="F167" s="177" t="e">
        <f t="shared" si="160"/>
        <v>#DIV/0!</v>
      </c>
      <c r="G167" s="177" t="e">
        <f t="shared" si="160"/>
        <v>#DIV/0!</v>
      </c>
      <c r="H167" s="177" t="e">
        <f t="shared" si="160"/>
        <v>#DIV/0!</v>
      </c>
      <c r="I167" s="177" t="e">
        <f t="shared" si="160"/>
        <v>#DIV/0!</v>
      </c>
      <c r="J167" s="177" t="e">
        <f t="shared" si="160"/>
        <v>#DIV/0!</v>
      </c>
      <c r="K167" s="177" t="e">
        <f t="shared" si="160"/>
        <v>#DIV/0!</v>
      </c>
      <c r="L167" s="177" t="e">
        <f t="shared" si="160"/>
        <v>#DIV/0!</v>
      </c>
      <c r="M167" s="178" t="e">
        <f t="shared" si="160"/>
        <v>#DIV/0!</v>
      </c>
      <c r="O167" s="104"/>
      <c r="P167" s="104"/>
      <c r="Q167" s="104"/>
      <c r="R167" s="104"/>
      <c r="S167" s="104"/>
    </row>
    <row r="168" spans="1:19" s="159" customFormat="1">
      <c r="B168" s="197" t="s">
        <v>320</v>
      </c>
      <c r="C168" s="198"/>
      <c r="D168" s="199" t="e">
        <f t="shared" ref="D168:M168" si="161">D167/D$44</f>
        <v>#DIV/0!</v>
      </c>
      <c r="E168" s="199" t="e">
        <f t="shared" si="161"/>
        <v>#DIV/0!</v>
      </c>
      <c r="F168" s="199" t="e">
        <f t="shared" si="161"/>
        <v>#DIV/0!</v>
      </c>
      <c r="G168" s="199" t="e">
        <f t="shared" si="161"/>
        <v>#DIV/0!</v>
      </c>
      <c r="H168" s="199" t="e">
        <f t="shared" si="161"/>
        <v>#DIV/0!</v>
      </c>
      <c r="I168" s="199" t="e">
        <f t="shared" si="161"/>
        <v>#DIV/0!</v>
      </c>
      <c r="J168" s="199" t="e">
        <f t="shared" si="161"/>
        <v>#DIV/0!</v>
      </c>
      <c r="K168" s="199" t="e">
        <f t="shared" si="161"/>
        <v>#DIV/0!</v>
      </c>
      <c r="L168" s="199" t="e">
        <f t="shared" si="161"/>
        <v>#DIV/0!</v>
      </c>
      <c r="M168" s="200" t="e">
        <f t="shared" si="161"/>
        <v>#DIV/0!</v>
      </c>
      <c r="N168" s="187"/>
      <c r="O168" s="155"/>
      <c r="P168" s="155"/>
      <c r="Q168" s="155"/>
      <c r="R168" s="155"/>
      <c r="S168" s="155"/>
    </row>
    <row r="169" spans="1:19" s="179" customFormat="1">
      <c r="B169" s="205" t="s">
        <v>326</v>
      </c>
      <c r="C169" s="185"/>
      <c r="D169" s="190" t="e">
        <f>D167/(D$31/1000)</f>
        <v>#DIV/0!</v>
      </c>
      <c r="E169" s="438" t="e">
        <f t="shared" ref="E169:M169" si="162">E167/(E$31/1000)</f>
        <v>#DIV/0!</v>
      </c>
      <c r="F169" s="438" t="e">
        <f t="shared" si="162"/>
        <v>#DIV/0!</v>
      </c>
      <c r="G169" s="438" t="e">
        <f t="shared" si="162"/>
        <v>#DIV/0!</v>
      </c>
      <c r="H169" s="438" t="e">
        <f t="shared" si="162"/>
        <v>#DIV/0!</v>
      </c>
      <c r="I169" s="438" t="e">
        <f t="shared" si="162"/>
        <v>#DIV/0!</v>
      </c>
      <c r="J169" s="438" t="e">
        <f t="shared" si="162"/>
        <v>#DIV/0!</v>
      </c>
      <c r="K169" s="438" t="e">
        <f t="shared" si="162"/>
        <v>#DIV/0!</v>
      </c>
      <c r="L169" s="438" t="e">
        <f t="shared" si="162"/>
        <v>#DIV/0!</v>
      </c>
      <c r="M169" s="191" t="e">
        <f t="shared" si="162"/>
        <v>#DIV/0!</v>
      </c>
      <c r="O169" s="185"/>
      <c r="P169" s="185"/>
      <c r="Q169" s="185"/>
      <c r="R169" s="185"/>
      <c r="S169" s="185"/>
    </row>
    <row r="170" spans="1:19" ht="13.5" thickBot="1">
      <c r="B170" s="206"/>
      <c r="C170" s="207"/>
      <c r="D170" s="208"/>
      <c r="E170" s="208"/>
      <c r="F170" s="208"/>
      <c r="G170" s="208"/>
      <c r="H170" s="208"/>
      <c r="I170" s="208"/>
      <c r="J170" s="208"/>
      <c r="K170" s="208"/>
      <c r="L170" s="208"/>
      <c r="M170" s="209"/>
      <c r="N170" s="104"/>
      <c r="O170" s="104"/>
      <c r="P170" s="104"/>
      <c r="Q170" s="104"/>
      <c r="R170" s="104"/>
      <c r="S170" s="104"/>
    </row>
    <row r="171" spans="1:19" ht="13.5" thickBot="1">
      <c r="B171" s="210"/>
      <c r="C171" s="111"/>
      <c r="D171" s="211"/>
      <c r="E171" s="211"/>
      <c r="F171" s="211"/>
      <c r="G171" s="211"/>
      <c r="H171" s="211"/>
      <c r="I171" s="211"/>
      <c r="J171" s="211"/>
      <c r="K171" s="211"/>
      <c r="L171" s="211"/>
      <c r="M171" s="211"/>
      <c r="N171" s="104"/>
      <c r="O171" s="104"/>
      <c r="P171" s="104"/>
      <c r="Q171" s="104"/>
      <c r="R171" s="104"/>
      <c r="S171" s="104"/>
    </row>
    <row r="172" spans="1:19" s="104" customFormat="1">
      <c r="B172" s="144" t="s">
        <v>357</v>
      </c>
      <c r="C172" s="145"/>
      <c r="D172" s="146" t="s">
        <v>317</v>
      </c>
      <c r="E172" s="146" t="s">
        <v>317</v>
      </c>
      <c r="F172" s="146" t="s">
        <v>317</v>
      </c>
      <c r="G172" s="146" t="s">
        <v>317</v>
      </c>
      <c r="H172" s="146" t="s">
        <v>317</v>
      </c>
      <c r="I172" s="146" t="s">
        <v>317</v>
      </c>
      <c r="J172" s="146" t="s">
        <v>317</v>
      </c>
      <c r="K172" s="146" t="s">
        <v>317</v>
      </c>
      <c r="L172" s="146" t="s">
        <v>317</v>
      </c>
      <c r="M172" s="147" t="s">
        <v>317</v>
      </c>
    </row>
    <row r="173" spans="1:19" s="104" customFormat="1">
      <c r="B173" s="148" t="s">
        <v>318</v>
      </c>
      <c r="C173" s="149"/>
      <c r="D173" s="173" t="str">
        <f t="shared" ref="D173:M173" si="163">D7</f>
        <v>Ano 1</v>
      </c>
      <c r="E173" s="173" t="str">
        <f t="shared" si="163"/>
        <v>Ano 2</v>
      </c>
      <c r="F173" s="173" t="str">
        <f t="shared" si="163"/>
        <v>Ano 3</v>
      </c>
      <c r="G173" s="173" t="str">
        <f t="shared" si="163"/>
        <v>Ano 4</v>
      </c>
      <c r="H173" s="173" t="str">
        <f t="shared" si="163"/>
        <v>Ano 5</v>
      </c>
      <c r="I173" s="173" t="str">
        <f t="shared" si="163"/>
        <v>Ano 6</v>
      </c>
      <c r="J173" s="173" t="str">
        <f t="shared" si="163"/>
        <v>Ano 7</v>
      </c>
      <c r="K173" s="173" t="str">
        <f t="shared" si="163"/>
        <v>Ano 8</v>
      </c>
      <c r="L173" s="173" t="str">
        <f t="shared" si="163"/>
        <v>Ano 9</v>
      </c>
      <c r="M173" s="174" t="str">
        <f t="shared" si="163"/>
        <v>Ano 10</v>
      </c>
    </row>
    <row r="174" spans="1:19" s="104" customFormat="1">
      <c r="B174" s="212"/>
      <c r="D174" s="213"/>
      <c r="E174" s="213"/>
      <c r="F174" s="213"/>
      <c r="G174" s="213"/>
      <c r="H174" s="213"/>
      <c r="I174" s="213"/>
      <c r="J174" s="213"/>
      <c r="K174" s="213"/>
      <c r="L174" s="213"/>
      <c r="M174" s="214"/>
      <c r="O174" s="215"/>
      <c r="P174" s="215"/>
      <c r="Q174" s="215"/>
      <c r="R174" s="215"/>
      <c r="S174" s="215"/>
    </row>
    <row r="175" spans="1:19" s="104" customFormat="1">
      <c r="B175" s="175" t="s">
        <v>322</v>
      </c>
      <c r="C175" s="332"/>
      <c r="D175" s="177" t="e">
        <f t="shared" ref="D175:M175" si="164">D44</f>
        <v>#DIV/0!</v>
      </c>
      <c r="E175" s="177" t="e">
        <f t="shared" si="164"/>
        <v>#DIV/0!</v>
      </c>
      <c r="F175" s="177" t="e">
        <f t="shared" si="164"/>
        <v>#DIV/0!</v>
      </c>
      <c r="G175" s="177" t="e">
        <f t="shared" si="164"/>
        <v>#DIV/0!</v>
      </c>
      <c r="H175" s="177" t="e">
        <f t="shared" si="164"/>
        <v>#DIV/0!</v>
      </c>
      <c r="I175" s="177" t="e">
        <f t="shared" si="164"/>
        <v>#DIV/0!</v>
      </c>
      <c r="J175" s="177" t="e">
        <f t="shared" si="164"/>
        <v>#DIV/0!</v>
      </c>
      <c r="K175" s="177" t="e">
        <f t="shared" si="164"/>
        <v>#DIV/0!</v>
      </c>
      <c r="L175" s="177" t="e">
        <f t="shared" si="164"/>
        <v>#DIV/0!</v>
      </c>
      <c r="M175" s="178" t="e">
        <f t="shared" si="164"/>
        <v>#DIV/0!</v>
      </c>
    </row>
    <row r="176" spans="1:19" s="104" customFormat="1">
      <c r="B176" s="217"/>
      <c r="C176" s="218"/>
      <c r="D176" s="219"/>
      <c r="E176" s="219"/>
      <c r="F176" s="219"/>
      <c r="G176" s="219"/>
      <c r="H176" s="219"/>
      <c r="I176" s="219"/>
      <c r="J176" s="219"/>
      <c r="K176" s="219"/>
      <c r="L176" s="219"/>
      <c r="M176" s="220"/>
    </row>
    <row r="177" spans="2:22" s="104" customFormat="1">
      <c r="B177" s="212" t="s">
        <v>358</v>
      </c>
      <c r="D177" s="213" t="e">
        <f>D47</f>
        <v>#DIV/0!</v>
      </c>
      <c r="E177" s="213" t="e">
        <f t="shared" ref="E177:M177" si="165">E47</f>
        <v>#DIV/0!</v>
      </c>
      <c r="F177" s="213" t="e">
        <f t="shared" si="165"/>
        <v>#DIV/0!</v>
      </c>
      <c r="G177" s="213" t="e">
        <f t="shared" si="165"/>
        <v>#DIV/0!</v>
      </c>
      <c r="H177" s="213" t="e">
        <f t="shared" si="165"/>
        <v>#DIV/0!</v>
      </c>
      <c r="I177" s="213" t="e">
        <f t="shared" si="165"/>
        <v>#DIV/0!</v>
      </c>
      <c r="J177" s="213" t="e">
        <f t="shared" si="165"/>
        <v>#DIV/0!</v>
      </c>
      <c r="K177" s="213" t="e">
        <f t="shared" si="165"/>
        <v>#DIV/0!</v>
      </c>
      <c r="L177" s="213" t="e">
        <f t="shared" si="165"/>
        <v>#DIV/0!</v>
      </c>
      <c r="M177" s="214" t="e">
        <f t="shared" si="165"/>
        <v>#DIV/0!</v>
      </c>
      <c r="O177" s="215"/>
      <c r="P177" s="215"/>
      <c r="Q177" s="215"/>
      <c r="R177" s="215"/>
      <c r="S177" s="215"/>
    </row>
    <row r="178" spans="2:22" s="104" customFormat="1">
      <c r="B178" s="128" t="s">
        <v>320</v>
      </c>
      <c r="C178" s="221"/>
      <c r="D178" s="135" t="e">
        <f t="shared" ref="D178:M178" si="166">D177/D175</f>
        <v>#DIV/0!</v>
      </c>
      <c r="E178" s="135" t="e">
        <f t="shared" si="166"/>
        <v>#DIV/0!</v>
      </c>
      <c r="F178" s="135" t="e">
        <f t="shared" si="166"/>
        <v>#DIV/0!</v>
      </c>
      <c r="G178" s="135" t="e">
        <f t="shared" si="166"/>
        <v>#DIV/0!</v>
      </c>
      <c r="H178" s="135" t="e">
        <f t="shared" si="166"/>
        <v>#DIV/0!</v>
      </c>
      <c r="I178" s="135" t="e">
        <f t="shared" si="166"/>
        <v>#DIV/0!</v>
      </c>
      <c r="J178" s="135" t="e">
        <f t="shared" si="166"/>
        <v>#DIV/0!</v>
      </c>
      <c r="K178" s="135" t="e">
        <f t="shared" si="166"/>
        <v>#DIV/0!</v>
      </c>
      <c r="L178" s="135" t="e">
        <f t="shared" si="166"/>
        <v>#DIV/0!</v>
      </c>
      <c r="M178" s="193" t="e">
        <f t="shared" si="166"/>
        <v>#DIV/0!</v>
      </c>
    </row>
    <row r="179" spans="2:22" s="104" customFormat="1">
      <c r="B179" s="222"/>
      <c r="D179" s="223"/>
      <c r="E179" s="223"/>
      <c r="F179" s="223"/>
      <c r="G179" s="223"/>
      <c r="H179" s="223"/>
      <c r="I179" s="223"/>
      <c r="J179" s="223"/>
      <c r="K179" s="223"/>
      <c r="L179" s="223"/>
      <c r="M179" s="224"/>
    </row>
    <row r="180" spans="2:22" s="104" customFormat="1">
      <c r="B180" s="175" t="s">
        <v>359</v>
      </c>
      <c r="C180" s="332"/>
      <c r="D180" s="177" t="e">
        <f>SUM(D175,D177)</f>
        <v>#DIV/0!</v>
      </c>
      <c r="E180" s="177" t="e">
        <f t="shared" ref="E180:M180" si="167">SUM(E175,E177)</f>
        <v>#DIV/0!</v>
      </c>
      <c r="F180" s="177" t="e">
        <f t="shared" si="167"/>
        <v>#DIV/0!</v>
      </c>
      <c r="G180" s="177" t="e">
        <f t="shared" si="167"/>
        <v>#DIV/0!</v>
      </c>
      <c r="H180" s="177" t="e">
        <f t="shared" si="167"/>
        <v>#DIV/0!</v>
      </c>
      <c r="I180" s="177" t="e">
        <f t="shared" si="167"/>
        <v>#DIV/0!</v>
      </c>
      <c r="J180" s="177" t="e">
        <f t="shared" si="167"/>
        <v>#DIV/0!</v>
      </c>
      <c r="K180" s="177" t="e">
        <f t="shared" si="167"/>
        <v>#DIV/0!</v>
      </c>
      <c r="L180" s="177" t="e">
        <f t="shared" si="167"/>
        <v>#DIV/0!</v>
      </c>
      <c r="M180" s="178" t="e">
        <f t="shared" si="167"/>
        <v>#DIV/0!</v>
      </c>
    </row>
    <row r="181" spans="2:22" s="104" customFormat="1">
      <c r="B181" s="225" t="s">
        <v>305</v>
      </c>
      <c r="C181" s="226"/>
      <c r="D181" s="227"/>
      <c r="E181" s="227" t="e">
        <f t="shared" ref="E181:M181" si="168">E180/D180-1</f>
        <v>#DIV/0!</v>
      </c>
      <c r="F181" s="227" t="e">
        <f t="shared" si="168"/>
        <v>#DIV/0!</v>
      </c>
      <c r="G181" s="227" t="e">
        <f t="shared" si="168"/>
        <v>#DIV/0!</v>
      </c>
      <c r="H181" s="227" t="e">
        <f t="shared" si="168"/>
        <v>#DIV/0!</v>
      </c>
      <c r="I181" s="227" t="e">
        <f t="shared" si="168"/>
        <v>#DIV/0!</v>
      </c>
      <c r="J181" s="227" t="e">
        <f t="shared" si="168"/>
        <v>#DIV/0!</v>
      </c>
      <c r="K181" s="227" t="e">
        <f t="shared" si="168"/>
        <v>#DIV/0!</v>
      </c>
      <c r="L181" s="227" t="e">
        <f t="shared" si="168"/>
        <v>#DIV/0!</v>
      </c>
      <c r="M181" s="228" t="e">
        <f t="shared" si="168"/>
        <v>#DIV/0!</v>
      </c>
    </row>
    <row r="182" spans="2:22" s="104" customFormat="1">
      <c r="B182" s="222"/>
      <c r="D182" s="223"/>
      <c r="E182" s="223"/>
      <c r="F182" s="223"/>
      <c r="G182" s="223"/>
      <c r="H182" s="223"/>
      <c r="I182" s="223"/>
      <c r="J182" s="223"/>
      <c r="K182" s="223"/>
      <c r="L182" s="223"/>
      <c r="M182" s="224"/>
    </row>
    <row r="183" spans="2:22" s="104" customFormat="1">
      <c r="B183" s="229" t="s">
        <v>325</v>
      </c>
      <c r="D183" s="132">
        <f t="shared" ref="D183:M183" si="169">D57</f>
        <v>0</v>
      </c>
      <c r="E183" s="132">
        <f t="shared" si="169"/>
        <v>0</v>
      </c>
      <c r="F183" s="132">
        <f t="shared" si="169"/>
        <v>0</v>
      </c>
      <c r="G183" s="132">
        <f t="shared" si="169"/>
        <v>0</v>
      </c>
      <c r="H183" s="132">
        <f t="shared" si="169"/>
        <v>0</v>
      </c>
      <c r="I183" s="132">
        <f t="shared" si="169"/>
        <v>0</v>
      </c>
      <c r="J183" s="132">
        <f t="shared" si="169"/>
        <v>0</v>
      </c>
      <c r="K183" s="132">
        <f t="shared" si="169"/>
        <v>0</v>
      </c>
      <c r="L183" s="132">
        <f t="shared" si="169"/>
        <v>0</v>
      </c>
      <c r="M183" s="133">
        <f t="shared" si="169"/>
        <v>0</v>
      </c>
      <c r="N183" s="166"/>
      <c r="O183" s="166"/>
      <c r="P183" s="166"/>
      <c r="Q183" s="166"/>
      <c r="R183" s="166"/>
      <c r="S183" s="166"/>
      <c r="T183" s="166"/>
      <c r="U183" s="230"/>
      <c r="V183" s="231"/>
    </row>
    <row r="184" spans="2:22" s="104" customFormat="1">
      <c r="B184" s="128" t="s">
        <v>360</v>
      </c>
      <c r="C184" s="221"/>
      <c r="D184" s="135" t="e">
        <f t="shared" ref="D184:M184" si="170">D183/D$180</f>
        <v>#DIV/0!</v>
      </c>
      <c r="E184" s="135" t="e">
        <f t="shared" si="170"/>
        <v>#DIV/0!</v>
      </c>
      <c r="F184" s="135" t="e">
        <f t="shared" si="170"/>
        <v>#DIV/0!</v>
      </c>
      <c r="G184" s="135" t="e">
        <f t="shared" si="170"/>
        <v>#DIV/0!</v>
      </c>
      <c r="H184" s="135" t="e">
        <f t="shared" si="170"/>
        <v>#DIV/0!</v>
      </c>
      <c r="I184" s="135" t="e">
        <f t="shared" si="170"/>
        <v>#DIV/0!</v>
      </c>
      <c r="J184" s="135" t="e">
        <f t="shared" si="170"/>
        <v>#DIV/0!</v>
      </c>
      <c r="K184" s="135" t="e">
        <f t="shared" si="170"/>
        <v>#DIV/0!</v>
      </c>
      <c r="L184" s="135" t="e">
        <f t="shared" si="170"/>
        <v>#DIV/0!</v>
      </c>
      <c r="M184" s="193" t="e">
        <f t="shared" si="170"/>
        <v>#DIV/0!</v>
      </c>
    </row>
    <row r="185" spans="2:22" s="104" customFormat="1">
      <c r="B185" s="229" t="s">
        <v>361</v>
      </c>
      <c r="D185" s="132" t="e">
        <f t="shared" ref="D185:M185" si="171">D87</f>
        <v>#DIV/0!</v>
      </c>
      <c r="E185" s="132" t="e">
        <f t="shared" si="171"/>
        <v>#DIV/0!</v>
      </c>
      <c r="F185" s="132" t="e">
        <f t="shared" si="171"/>
        <v>#DIV/0!</v>
      </c>
      <c r="G185" s="132" t="e">
        <f t="shared" si="171"/>
        <v>#DIV/0!</v>
      </c>
      <c r="H185" s="132" t="e">
        <f t="shared" si="171"/>
        <v>#DIV/0!</v>
      </c>
      <c r="I185" s="132" t="e">
        <f t="shared" si="171"/>
        <v>#DIV/0!</v>
      </c>
      <c r="J185" s="132" t="e">
        <f t="shared" si="171"/>
        <v>#DIV/0!</v>
      </c>
      <c r="K185" s="132" t="e">
        <f t="shared" si="171"/>
        <v>#DIV/0!</v>
      </c>
      <c r="L185" s="132" t="e">
        <f t="shared" si="171"/>
        <v>#DIV/0!</v>
      </c>
      <c r="M185" s="133" t="e">
        <f t="shared" si="171"/>
        <v>#DIV/0!</v>
      </c>
      <c r="N185" s="166"/>
      <c r="O185" s="166"/>
      <c r="P185" s="166"/>
      <c r="Q185" s="166"/>
      <c r="R185" s="166"/>
      <c r="S185" s="166"/>
      <c r="T185" s="166"/>
      <c r="U185" s="230"/>
      <c r="V185" s="231"/>
    </row>
    <row r="186" spans="2:22" s="104" customFormat="1">
      <c r="B186" s="128" t="s">
        <v>360</v>
      </c>
      <c r="C186" s="221"/>
      <c r="D186" s="135" t="e">
        <f t="shared" ref="D186:M186" si="172">D185/D$180</f>
        <v>#DIV/0!</v>
      </c>
      <c r="E186" s="135" t="e">
        <f t="shared" si="172"/>
        <v>#DIV/0!</v>
      </c>
      <c r="F186" s="135" t="e">
        <f t="shared" si="172"/>
        <v>#DIV/0!</v>
      </c>
      <c r="G186" s="135" t="e">
        <f t="shared" si="172"/>
        <v>#DIV/0!</v>
      </c>
      <c r="H186" s="135" t="e">
        <f t="shared" si="172"/>
        <v>#DIV/0!</v>
      </c>
      <c r="I186" s="135" t="e">
        <f t="shared" si="172"/>
        <v>#DIV/0!</v>
      </c>
      <c r="J186" s="135" t="e">
        <f t="shared" si="172"/>
        <v>#DIV/0!</v>
      </c>
      <c r="K186" s="135" t="e">
        <f t="shared" si="172"/>
        <v>#DIV/0!</v>
      </c>
      <c r="L186" s="135" t="e">
        <f t="shared" si="172"/>
        <v>#DIV/0!</v>
      </c>
      <c r="M186" s="193" t="e">
        <f t="shared" si="172"/>
        <v>#DIV/0!</v>
      </c>
    </row>
    <row r="187" spans="2:22" s="104" customFormat="1">
      <c r="B187" s="222"/>
      <c r="D187" s="223"/>
      <c r="E187" s="223"/>
      <c r="F187" s="223"/>
      <c r="G187" s="223"/>
      <c r="H187" s="223"/>
      <c r="I187" s="223"/>
      <c r="J187" s="223"/>
      <c r="K187" s="223"/>
      <c r="L187" s="223"/>
      <c r="M187" s="224"/>
      <c r="U187" s="172"/>
    </row>
    <row r="188" spans="2:22" s="104" customFormat="1">
      <c r="B188" s="175" t="s">
        <v>362</v>
      </c>
      <c r="C188" s="332"/>
      <c r="D188" s="177" t="e">
        <f>D180+D183+D185</f>
        <v>#DIV/0!</v>
      </c>
      <c r="E188" s="177" t="e">
        <f t="shared" ref="E188:M188" si="173">E180+E183+E185</f>
        <v>#DIV/0!</v>
      </c>
      <c r="F188" s="177" t="e">
        <f t="shared" si="173"/>
        <v>#DIV/0!</v>
      </c>
      <c r="G188" s="177" t="e">
        <f t="shared" si="173"/>
        <v>#DIV/0!</v>
      </c>
      <c r="H188" s="177" t="e">
        <f t="shared" si="173"/>
        <v>#DIV/0!</v>
      </c>
      <c r="I188" s="177" t="e">
        <f t="shared" si="173"/>
        <v>#DIV/0!</v>
      </c>
      <c r="J188" s="177" t="e">
        <f t="shared" si="173"/>
        <v>#DIV/0!</v>
      </c>
      <c r="K188" s="177" t="e">
        <f t="shared" si="173"/>
        <v>#DIV/0!</v>
      </c>
      <c r="L188" s="177" t="e">
        <f t="shared" si="173"/>
        <v>#DIV/0!</v>
      </c>
      <c r="M188" s="178" t="e">
        <f t="shared" si="173"/>
        <v>#DIV/0!</v>
      </c>
      <c r="N188" s="231"/>
      <c r="O188" s="231"/>
      <c r="P188" s="231"/>
      <c r="Q188" s="231"/>
      <c r="R188" s="231"/>
      <c r="S188" s="231"/>
      <c r="T188" s="231"/>
      <c r="U188" s="230"/>
    </row>
    <row r="189" spans="2:22" s="215" customFormat="1">
      <c r="B189" s="225" t="s">
        <v>363</v>
      </c>
      <c r="C189" s="226"/>
      <c r="D189" s="227">
        <f t="shared" ref="D189:M189" si="174">IFERROR(D188/D$180,0)</f>
        <v>0</v>
      </c>
      <c r="E189" s="227">
        <f t="shared" si="174"/>
        <v>0</v>
      </c>
      <c r="F189" s="227">
        <f t="shared" si="174"/>
        <v>0</v>
      </c>
      <c r="G189" s="227">
        <f t="shared" si="174"/>
        <v>0</v>
      </c>
      <c r="H189" s="227">
        <f t="shared" si="174"/>
        <v>0</v>
      </c>
      <c r="I189" s="227">
        <f t="shared" si="174"/>
        <v>0</v>
      </c>
      <c r="J189" s="227">
        <f t="shared" si="174"/>
        <v>0</v>
      </c>
      <c r="K189" s="227">
        <f t="shared" si="174"/>
        <v>0</v>
      </c>
      <c r="L189" s="227">
        <f t="shared" si="174"/>
        <v>0</v>
      </c>
      <c r="M189" s="228">
        <f t="shared" si="174"/>
        <v>0</v>
      </c>
      <c r="N189" s="232"/>
      <c r="P189" s="104"/>
      <c r="Q189" s="104"/>
      <c r="R189" s="104"/>
      <c r="S189" s="104"/>
      <c r="T189" s="104"/>
      <c r="U189" s="230"/>
      <c r="V189" s="232"/>
    </row>
    <row r="190" spans="2:22" s="104" customFormat="1">
      <c r="B190" s="222"/>
      <c r="D190" s="223"/>
      <c r="E190" s="223"/>
      <c r="F190" s="223"/>
      <c r="G190" s="223"/>
      <c r="H190" s="223"/>
      <c r="I190" s="223"/>
      <c r="J190" s="223"/>
      <c r="K190" s="223"/>
      <c r="L190" s="223"/>
      <c r="M190" s="224"/>
    </row>
    <row r="191" spans="2:22" s="104" customFormat="1">
      <c r="B191" s="229" t="s">
        <v>364</v>
      </c>
      <c r="D191" s="132" t="e">
        <f t="shared" ref="D191:M191" si="175">D167</f>
        <v>#DIV/0!</v>
      </c>
      <c r="E191" s="132" t="e">
        <f t="shared" si="175"/>
        <v>#DIV/0!</v>
      </c>
      <c r="F191" s="132" t="e">
        <f t="shared" si="175"/>
        <v>#DIV/0!</v>
      </c>
      <c r="G191" s="132" t="e">
        <f t="shared" si="175"/>
        <v>#DIV/0!</v>
      </c>
      <c r="H191" s="132" t="e">
        <f t="shared" si="175"/>
        <v>#DIV/0!</v>
      </c>
      <c r="I191" s="132" t="e">
        <f t="shared" si="175"/>
        <v>#DIV/0!</v>
      </c>
      <c r="J191" s="132" t="e">
        <f t="shared" si="175"/>
        <v>#DIV/0!</v>
      </c>
      <c r="K191" s="132" t="e">
        <f t="shared" si="175"/>
        <v>#DIV/0!</v>
      </c>
      <c r="L191" s="132" t="e">
        <f t="shared" si="175"/>
        <v>#DIV/0!</v>
      </c>
      <c r="M191" s="133" t="e">
        <f t="shared" si="175"/>
        <v>#DIV/0!</v>
      </c>
      <c r="P191" s="104">
        <f>50*12</f>
        <v>600</v>
      </c>
    </row>
    <row r="192" spans="2:22" s="215" customFormat="1">
      <c r="B192" s="128" t="s">
        <v>360</v>
      </c>
      <c r="C192" s="221"/>
      <c r="D192" s="129">
        <f t="shared" ref="D192:M192" si="176">IFERROR(D191/D$180,0)</f>
        <v>0</v>
      </c>
      <c r="E192" s="129">
        <f t="shared" si="176"/>
        <v>0</v>
      </c>
      <c r="F192" s="129">
        <f t="shared" si="176"/>
        <v>0</v>
      </c>
      <c r="G192" s="129">
        <f t="shared" si="176"/>
        <v>0</v>
      </c>
      <c r="H192" s="129">
        <f t="shared" si="176"/>
        <v>0</v>
      </c>
      <c r="I192" s="129">
        <f t="shared" si="176"/>
        <v>0</v>
      </c>
      <c r="J192" s="129">
        <f t="shared" si="176"/>
        <v>0</v>
      </c>
      <c r="K192" s="129">
        <f t="shared" si="176"/>
        <v>0</v>
      </c>
      <c r="L192" s="129">
        <f t="shared" si="176"/>
        <v>0</v>
      </c>
      <c r="M192" s="130">
        <f t="shared" si="176"/>
        <v>0</v>
      </c>
      <c r="N192" s="104"/>
      <c r="O192" s="104"/>
      <c r="P192" s="104"/>
      <c r="Q192" s="104"/>
      <c r="R192" s="104"/>
      <c r="S192" s="104"/>
    </row>
    <row r="193" spans="2:25" s="104" customFormat="1">
      <c r="B193" s="222"/>
      <c r="D193" s="223"/>
      <c r="E193" s="223"/>
      <c r="F193" s="223"/>
      <c r="G193" s="223"/>
      <c r="H193" s="223"/>
      <c r="I193" s="223"/>
      <c r="J193" s="223"/>
      <c r="K193" s="223"/>
      <c r="L193" s="223"/>
      <c r="M193" s="224"/>
    </row>
    <row r="194" spans="2:25" s="104" customFormat="1">
      <c r="B194" s="175" t="s">
        <v>365</v>
      </c>
      <c r="C194" s="332"/>
      <c r="D194" s="177" t="e">
        <f>D188+D191</f>
        <v>#DIV/0!</v>
      </c>
      <c r="E194" s="177" t="e">
        <f t="shared" ref="E194:M194" si="177">E188+E191</f>
        <v>#DIV/0!</v>
      </c>
      <c r="F194" s="177" t="e">
        <f>F188+F191</f>
        <v>#DIV/0!</v>
      </c>
      <c r="G194" s="177" t="e">
        <f t="shared" si="177"/>
        <v>#DIV/0!</v>
      </c>
      <c r="H194" s="177" t="e">
        <f t="shared" si="177"/>
        <v>#DIV/0!</v>
      </c>
      <c r="I194" s="177" t="e">
        <f t="shared" si="177"/>
        <v>#DIV/0!</v>
      </c>
      <c r="J194" s="177" t="e">
        <f t="shared" si="177"/>
        <v>#DIV/0!</v>
      </c>
      <c r="K194" s="177" t="e">
        <f t="shared" si="177"/>
        <v>#DIV/0!</v>
      </c>
      <c r="L194" s="177" t="e">
        <f t="shared" si="177"/>
        <v>#DIV/0!</v>
      </c>
      <c r="M194" s="178" t="e">
        <f t="shared" si="177"/>
        <v>#DIV/0!</v>
      </c>
      <c r="N194" s="231"/>
      <c r="O194" s="231"/>
      <c r="P194" s="231"/>
      <c r="Q194" s="231"/>
      <c r="R194" s="231"/>
      <c r="S194" s="231"/>
      <c r="T194" s="231"/>
      <c r="U194" s="230"/>
    </row>
    <row r="195" spans="2:25" s="215" customFormat="1">
      <c r="B195" s="225" t="s">
        <v>363</v>
      </c>
      <c r="C195" s="226"/>
      <c r="D195" s="227">
        <f t="shared" ref="D195:M195" si="178">IFERROR(D194/D$180,0)</f>
        <v>0</v>
      </c>
      <c r="E195" s="227">
        <f t="shared" si="178"/>
        <v>0</v>
      </c>
      <c r="F195" s="227">
        <f t="shared" si="178"/>
        <v>0</v>
      </c>
      <c r="G195" s="227">
        <f t="shared" si="178"/>
        <v>0</v>
      </c>
      <c r="H195" s="227">
        <f t="shared" si="178"/>
        <v>0</v>
      </c>
      <c r="I195" s="227">
        <f t="shared" si="178"/>
        <v>0</v>
      </c>
      <c r="J195" s="227">
        <f t="shared" si="178"/>
        <v>0</v>
      </c>
      <c r="K195" s="227">
        <f t="shared" si="178"/>
        <v>0</v>
      </c>
      <c r="L195" s="227">
        <f t="shared" si="178"/>
        <v>0</v>
      </c>
      <c r="M195" s="228">
        <f t="shared" si="178"/>
        <v>0</v>
      </c>
      <c r="N195" s="232"/>
      <c r="P195" s="104"/>
      <c r="Q195" s="104"/>
      <c r="R195" s="104"/>
      <c r="S195" s="104"/>
      <c r="T195" s="104"/>
      <c r="U195" s="230"/>
      <c r="V195" s="232"/>
    </row>
    <row r="196" spans="2:25" s="104" customFormat="1">
      <c r="B196" s="222"/>
      <c r="D196" s="223"/>
      <c r="E196" s="223"/>
      <c r="F196" s="223"/>
      <c r="G196" s="223"/>
      <c r="H196" s="223"/>
      <c r="I196" s="223"/>
      <c r="J196" s="223"/>
      <c r="K196" s="223"/>
      <c r="L196" s="223"/>
      <c r="M196" s="224"/>
    </row>
    <row r="197" spans="2:25" s="104" customFormat="1">
      <c r="B197" s="416" t="s">
        <v>366</v>
      </c>
      <c r="C197" s="419"/>
      <c r="D197" s="420" t="e">
        <f>D253*D10</f>
        <v>#DIV/0!</v>
      </c>
      <c r="E197" s="420" t="e">
        <f t="shared" ref="E197:M197" si="179">E253*E10</f>
        <v>#DIV/0!</v>
      </c>
      <c r="F197" s="420" t="e">
        <f t="shared" si="179"/>
        <v>#DIV/0!</v>
      </c>
      <c r="G197" s="420" t="e">
        <f t="shared" si="179"/>
        <v>#DIV/0!</v>
      </c>
      <c r="H197" s="420" t="e">
        <f t="shared" si="179"/>
        <v>#DIV/0!</v>
      </c>
      <c r="I197" s="420" t="e">
        <f t="shared" si="179"/>
        <v>#DIV/0!</v>
      </c>
      <c r="J197" s="420" t="e">
        <f t="shared" si="179"/>
        <v>#DIV/0!</v>
      </c>
      <c r="K197" s="420" t="e">
        <f t="shared" si="179"/>
        <v>#DIV/0!</v>
      </c>
      <c r="L197" s="420" t="e">
        <f t="shared" si="179"/>
        <v>#DIV/0!</v>
      </c>
      <c r="M197" s="420" t="e">
        <f t="shared" si="179"/>
        <v>#DIV/0!</v>
      </c>
    </row>
    <row r="198" spans="2:25" s="215" customFormat="1">
      <c r="B198" s="433" t="s">
        <v>360</v>
      </c>
      <c r="C198" s="434"/>
      <c r="D198" s="435">
        <f t="shared" ref="D198:M198" si="180">IFERROR(D197/D$180,0)</f>
        <v>0</v>
      </c>
      <c r="E198" s="435">
        <f t="shared" si="180"/>
        <v>0</v>
      </c>
      <c r="F198" s="435">
        <f t="shared" si="180"/>
        <v>0</v>
      </c>
      <c r="G198" s="435">
        <f t="shared" si="180"/>
        <v>0</v>
      </c>
      <c r="H198" s="435">
        <f t="shared" si="180"/>
        <v>0</v>
      </c>
      <c r="I198" s="435">
        <f t="shared" si="180"/>
        <v>0</v>
      </c>
      <c r="J198" s="435">
        <f t="shared" si="180"/>
        <v>0</v>
      </c>
      <c r="K198" s="435">
        <f t="shared" si="180"/>
        <v>0</v>
      </c>
      <c r="L198" s="435">
        <f t="shared" si="180"/>
        <v>0</v>
      </c>
      <c r="M198" s="436">
        <f t="shared" si="180"/>
        <v>0</v>
      </c>
      <c r="N198" s="104"/>
      <c r="O198" s="104"/>
      <c r="P198" s="104"/>
      <c r="Q198" s="104"/>
      <c r="R198" s="104"/>
      <c r="S198" s="104"/>
    </row>
    <row r="199" spans="2:25" s="104" customFormat="1">
      <c r="B199" s="222"/>
      <c r="D199" s="223"/>
      <c r="E199" s="223"/>
      <c r="F199" s="223"/>
      <c r="G199" s="223"/>
      <c r="H199" s="223"/>
      <c r="I199" s="223"/>
      <c r="J199" s="223"/>
      <c r="K199" s="223"/>
      <c r="L199" s="223"/>
      <c r="M199" s="224"/>
    </row>
    <row r="200" spans="2:25" s="104" customFormat="1">
      <c r="B200" s="175" t="s">
        <v>367</v>
      </c>
      <c r="C200" s="332"/>
      <c r="D200" s="177" t="e">
        <f>D194+D197</f>
        <v>#DIV/0!</v>
      </c>
      <c r="E200" s="177" t="e">
        <f t="shared" ref="E200:M200" si="181">E194+E197</f>
        <v>#DIV/0!</v>
      </c>
      <c r="F200" s="177" t="e">
        <f t="shared" si="181"/>
        <v>#DIV/0!</v>
      </c>
      <c r="G200" s="177" t="e">
        <f t="shared" si="181"/>
        <v>#DIV/0!</v>
      </c>
      <c r="H200" s="177" t="e">
        <f t="shared" si="181"/>
        <v>#DIV/0!</v>
      </c>
      <c r="I200" s="177" t="e">
        <f t="shared" si="181"/>
        <v>#DIV/0!</v>
      </c>
      <c r="J200" s="177" t="e">
        <f t="shared" si="181"/>
        <v>#DIV/0!</v>
      </c>
      <c r="K200" s="177" t="e">
        <f t="shared" si="181"/>
        <v>#DIV/0!</v>
      </c>
      <c r="L200" s="177" t="e">
        <f t="shared" si="181"/>
        <v>#DIV/0!</v>
      </c>
      <c r="M200" s="178" t="e">
        <f t="shared" si="181"/>
        <v>#DIV/0!</v>
      </c>
      <c r="O200" s="77"/>
      <c r="P200" s="77"/>
      <c r="Q200" s="77"/>
      <c r="R200" s="77"/>
      <c r="S200" s="77"/>
    </row>
    <row r="201" spans="2:25" s="215" customFormat="1">
      <c r="B201" s="225" t="s">
        <v>368</v>
      </c>
      <c r="C201" s="226"/>
      <c r="D201" s="233">
        <f t="shared" ref="D201:M201" si="182">IFERROR(D200/D$180,0)</f>
        <v>0</v>
      </c>
      <c r="E201" s="233">
        <f t="shared" si="182"/>
        <v>0</v>
      </c>
      <c r="F201" s="233">
        <f t="shared" si="182"/>
        <v>0</v>
      </c>
      <c r="G201" s="233">
        <f t="shared" si="182"/>
        <v>0</v>
      </c>
      <c r="H201" s="233">
        <f t="shared" si="182"/>
        <v>0</v>
      </c>
      <c r="I201" s="233">
        <f t="shared" si="182"/>
        <v>0</v>
      </c>
      <c r="J201" s="233">
        <f t="shared" si="182"/>
        <v>0</v>
      </c>
      <c r="K201" s="233">
        <f t="shared" si="182"/>
        <v>0</v>
      </c>
      <c r="L201" s="233">
        <f t="shared" si="182"/>
        <v>0</v>
      </c>
      <c r="M201" s="234">
        <f t="shared" si="182"/>
        <v>0</v>
      </c>
      <c r="N201" s="104"/>
      <c r="O201" s="77"/>
      <c r="P201" s="77"/>
      <c r="Q201" s="77"/>
      <c r="R201" s="77"/>
      <c r="S201" s="77"/>
    </row>
    <row r="202" spans="2:25" s="104" customFormat="1">
      <c r="B202" s="222"/>
      <c r="D202" s="223"/>
      <c r="E202" s="223"/>
      <c r="F202" s="223"/>
      <c r="G202" s="223"/>
      <c r="H202" s="223"/>
      <c r="I202" s="223"/>
      <c r="J202" s="223"/>
      <c r="K202" s="223"/>
      <c r="L202" s="223"/>
      <c r="M202" s="224"/>
    </row>
    <row r="203" spans="2:25" s="235" customFormat="1" ht="12.75" customHeight="1" outlineLevel="1">
      <c r="B203" s="175" t="s">
        <v>369</v>
      </c>
      <c r="C203" s="358"/>
      <c r="D203" s="359" t="e">
        <f>D205+D207</f>
        <v>#DIV/0!</v>
      </c>
      <c r="E203" s="359" t="e">
        <f t="shared" ref="E203:M203" si="183">E205+E207</f>
        <v>#DIV/0!</v>
      </c>
      <c r="F203" s="359" t="e">
        <f t="shared" si="183"/>
        <v>#DIV/0!</v>
      </c>
      <c r="G203" s="359" t="e">
        <f t="shared" si="183"/>
        <v>#DIV/0!</v>
      </c>
      <c r="H203" s="359" t="e">
        <f t="shared" si="183"/>
        <v>#DIV/0!</v>
      </c>
      <c r="I203" s="359" t="e">
        <f t="shared" si="183"/>
        <v>#DIV/0!</v>
      </c>
      <c r="J203" s="359" t="e">
        <f t="shared" si="183"/>
        <v>#DIV/0!</v>
      </c>
      <c r="K203" s="359" t="e">
        <f t="shared" si="183"/>
        <v>#DIV/0!</v>
      </c>
      <c r="L203" s="359" t="e">
        <f t="shared" si="183"/>
        <v>#DIV/0!</v>
      </c>
      <c r="M203" s="360" t="e">
        <f t="shared" si="183"/>
        <v>#DIV/0!</v>
      </c>
      <c r="N203" s="104"/>
      <c r="P203" s="236"/>
      <c r="Q203" s="237"/>
      <c r="R203" s="237"/>
      <c r="S203" s="237"/>
      <c r="T203" s="237"/>
      <c r="U203" s="237"/>
      <c r="V203" s="237"/>
      <c r="W203" s="237"/>
      <c r="X203" s="237"/>
      <c r="Y203" s="237"/>
    </row>
    <row r="204" spans="2:25" s="236" customFormat="1" ht="6.95" customHeight="1" outlineLevel="1">
      <c r="B204" s="238"/>
      <c r="C204" s="239"/>
      <c r="D204" s="240"/>
      <c r="E204" s="240"/>
      <c r="F204" s="240"/>
      <c r="G204" s="240"/>
      <c r="H204" s="240"/>
      <c r="I204" s="240"/>
      <c r="J204" s="240"/>
      <c r="K204" s="240"/>
      <c r="L204" s="240"/>
      <c r="M204" s="241"/>
      <c r="N204" s="104"/>
    </row>
    <row r="205" spans="2:25" s="235" customFormat="1" ht="12.75" customHeight="1" outlineLevel="1">
      <c r="B205" s="242" t="s">
        <v>370</v>
      </c>
      <c r="C205" s="243"/>
      <c r="D205" s="78" t="e">
        <f>IF(D200&gt;0,D206*(D$200),0)</f>
        <v>#DIV/0!</v>
      </c>
      <c r="E205" s="78" t="e">
        <f t="shared" ref="E205:M205" si="184">IF(E200&gt;0,E206*(E$200),0)</f>
        <v>#DIV/0!</v>
      </c>
      <c r="F205" s="78" t="e">
        <f t="shared" si="184"/>
        <v>#DIV/0!</v>
      </c>
      <c r="G205" s="78" t="e">
        <f t="shared" si="184"/>
        <v>#DIV/0!</v>
      </c>
      <c r="H205" s="78" t="e">
        <f t="shared" si="184"/>
        <v>#DIV/0!</v>
      </c>
      <c r="I205" s="78" t="e">
        <f t="shared" si="184"/>
        <v>#DIV/0!</v>
      </c>
      <c r="J205" s="78" t="e">
        <f t="shared" si="184"/>
        <v>#DIV/0!</v>
      </c>
      <c r="K205" s="78" t="e">
        <f t="shared" si="184"/>
        <v>#DIV/0!</v>
      </c>
      <c r="L205" s="78" t="e">
        <f t="shared" si="184"/>
        <v>#DIV/0!</v>
      </c>
      <c r="M205" s="244" t="e">
        <f t="shared" si="184"/>
        <v>#DIV/0!</v>
      </c>
      <c r="N205" s="104"/>
      <c r="P205" s="236"/>
      <c r="Q205" s="237"/>
      <c r="R205" s="237"/>
      <c r="S205" s="237"/>
      <c r="T205" s="237"/>
      <c r="U205" s="237"/>
      <c r="V205" s="237"/>
      <c r="W205" s="237"/>
      <c r="X205" s="237"/>
      <c r="Y205" s="237"/>
    </row>
    <row r="206" spans="2:25" s="249" customFormat="1" ht="12.75" customHeight="1" outlineLevel="1">
      <c r="B206" s="245" t="s">
        <v>371</v>
      </c>
      <c r="C206" s="246">
        <v>-0.25</v>
      </c>
      <c r="D206" s="247">
        <f>C206</f>
        <v>-0.25</v>
      </c>
      <c r="E206" s="247">
        <f t="shared" ref="E206:M206" si="185">D206</f>
        <v>-0.25</v>
      </c>
      <c r="F206" s="247">
        <f t="shared" si="185"/>
        <v>-0.25</v>
      </c>
      <c r="G206" s="247">
        <f t="shared" si="185"/>
        <v>-0.25</v>
      </c>
      <c r="H206" s="247">
        <f t="shared" si="185"/>
        <v>-0.25</v>
      </c>
      <c r="I206" s="247">
        <f t="shared" si="185"/>
        <v>-0.25</v>
      </c>
      <c r="J206" s="247">
        <f t="shared" si="185"/>
        <v>-0.25</v>
      </c>
      <c r="K206" s="247">
        <f t="shared" si="185"/>
        <v>-0.25</v>
      </c>
      <c r="L206" s="247">
        <f t="shared" si="185"/>
        <v>-0.25</v>
      </c>
      <c r="M206" s="248">
        <f t="shared" si="185"/>
        <v>-0.25</v>
      </c>
      <c r="N206" s="104"/>
      <c r="Q206" s="250"/>
      <c r="R206" s="250"/>
      <c r="S206" s="250"/>
      <c r="T206" s="250"/>
      <c r="U206" s="250"/>
      <c r="V206" s="250"/>
      <c r="W206" s="250"/>
      <c r="X206" s="250"/>
      <c r="Y206" s="250"/>
    </row>
    <row r="207" spans="2:25" s="235" customFormat="1" ht="12.75" customHeight="1" outlineLevel="1">
      <c r="B207" s="242" t="s">
        <v>372</v>
      </c>
      <c r="C207" s="251"/>
      <c r="D207" s="78" t="e">
        <f t="shared" ref="D207:M207" si="186">IF(D200&gt;0,D208*(D$200),0)</f>
        <v>#DIV/0!</v>
      </c>
      <c r="E207" s="78" t="e">
        <f t="shared" si="186"/>
        <v>#DIV/0!</v>
      </c>
      <c r="F207" s="78" t="e">
        <f t="shared" si="186"/>
        <v>#DIV/0!</v>
      </c>
      <c r="G207" s="78" t="e">
        <f t="shared" si="186"/>
        <v>#DIV/0!</v>
      </c>
      <c r="H207" s="78" t="e">
        <f t="shared" si="186"/>
        <v>#DIV/0!</v>
      </c>
      <c r="I207" s="78" t="e">
        <f t="shared" si="186"/>
        <v>#DIV/0!</v>
      </c>
      <c r="J207" s="78" t="e">
        <f t="shared" si="186"/>
        <v>#DIV/0!</v>
      </c>
      <c r="K207" s="78" t="e">
        <f t="shared" si="186"/>
        <v>#DIV/0!</v>
      </c>
      <c r="L207" s="78" t="e">
        <f t="shared" si="186"/>
        <v>#DIV/0!</v>
      </c>
      <c r="M207" s="244" t="e">
        <f t="shared" si="186"/>
        <v>#DIV/0!</v>
      </c>
      <c r="N207" s="104"/>
      <c r="P207" s="236"/>
      <c r="Q207" s="237"/>
      <c r="R207" s="237"/>
      <c r="S207" s="237"/>
      <c r="T207" s="237"/>
      <c r="U207" s="237"/>
      <c r="V207" s="237"/>
      <c r="W207" s="237"/>
      <c r="X207" s="237"/>
      <c r="Y207" s="237"/>
    </row>
    <row r="208" spans="2:25" s="249" customFormat="1" ht="12.75" customHeight="1" outlineLevel="1">
      <c r="B208" s="245" t="s">
        <v>371</v>
      </c>
      <c r="C208" s="246">
        <v>-0.09</v>
      </c>
      <c r="D208" s="247">
        <f>C208</f>
        <v>-0.09</v>
      </c>
      <c r="E208" s="247">
        <f t="shared" ref="E208:M208" si="187">D208</f>
        <v>-0.09</v>
      </c>
      <c r="F208" s="247">
        <f t="shared" si="187"/>
        <v>-0.09</v>
      </c>
      <c r="G208" s="247">
        <f t="shared" si="187"/>
        <v>-0.09</v>
      </c>
      <c r="H208" s="247">
        <f t="shared" si="187"/>
        <v>-0.09</v>
      </c>
      <c r="I208" s="247">
        <f t="shared" si="187"/>
        <v>-0.09</v>
      </c>
      <c r="J208" s="247">
        <f t="shared" si="187"/>
        <v>-0.09</v>
      </c>
      <c r="K208" s="247">
        <f t="shared" si="187"/>
        <v>-0.09</v>
      </c>
      <c r="L208" s="247">
        <f t="shared" si="187"/>
        <v>-0.09</v>
      </c>
      <c r="M208" s="248">
        <f t="shared" si="187"/>
        <v>-0.09</v>
      </c>
      <c r="N208" s="104"/>
      <c r="Q208" s="250"/>
      <c r="R208" s="250"/>
      <c r="S208" s="250"/>
      <c r="T208" s="250"/>
      <c r="U208" s="250"/>
      <c r="V208" s="250"/>
      <c r="W208" s="250"/>
      <c r="X208" s="250"/>
      <c r="Y208" s="250"/>
    </row>
    <row r="209" spans="2:25" s="236" customFormat="1" ht="6.95" customHeight="1" outlineLevel="1">
      <c r="B209" s="252"/>
      <c r="C209" s="253"/>
      <c r="D209" s="254"/>
      <c r="E209" s="254"/>
      <c r="F209" s="254"/>
      <c r="G209" s="254"/>
      <c r="H209" s="254"/>
      <c r="I209" s="254"/>
      <c r="J209" s="254"/>
      <c r="K209" s="254"/>
      <c r="L209" s="254"/>
      <c r="M209" s="255"/>
      <c r="N209" s="104"/>
    </row>
    <row r="210" spans="2:25" s="235" customFormat="1" ht="12.75" customHeight="1" outlineLevel="1">
      <c r="B210" s="175" t="s">
        <v>373</v>
      </c>
      <c r="C210" s="358"/>
      <c r="D210" s="359" t="e">
        <f t="shared" ref="D210:M210" si="188">D216+D222</f>
        <v>#DIV/0!</v>
      </c>
      <c r="E210" s="359" t="e">
        <f t="shared" si="188"/>
        <v>#DIV/0!</v>
      </c>
      <c r="F210" s="359" t="e">
        <f t="shared" si="188"/>
        <v>#DIV/0!</v>
      </c>
      <c r="G210" s="359" t="e">
        <f t="shared" si="188"/>
        <v>#DIV/0!</v>
      </c>
      <c r="H210" s="359" t="e">
        <f t="shared" si="188"/>
        <v>#DIV/0!</v>
      </c>
      <c r="I210" s="359" t="e">
        <f t="shared" si="188"/>
        <v>#DIV/0!</v>
      </c>
      <c r="J210" s="359" t="e">
        <f t="shared" si="188"/>
        <v>#DIV/0!</v>
      </c>
      <c r="K210" s="359" t="e">
        <f t="shared" si="188"/>
        <v>#DIV/0!</v>
      </c>
      <c r="L210" s="359" t="e">
        <f t="shared" si="188"/>
        <v>#DIV/0!</v>
      </c>
      <c r="M210" s="360" t="e">
        <f t="shared" si="188"/>
        <v>#DIV/0!</v>
      </c>
      <c r="N210" s="104"/>
      <c r="P210" s="236"/>
      <c r="Q210" s="237"/>
      <c r="R210" s="237"/>
      <c r="S210" s="237"/>
      <c r="T210" s="237"/>
      <c r="U210" s="237"/>
      <c r="V210" s="237"/>
      <c r="W210" s="237"/>
      <c r="X210" s="237"/>
      <c r="Y210" s="237"/>
    </row>
    <row r="211" spans="2:25" s="236" customFormat="1" ht="6.95" customHeight="1" outlineLevel="1">
      <c r="B211" s="238"/>
      <c r="C211" s="256"/>
      <c r="D211" s="240"/>
      <c r="E211" s="240"/>
      <c r="F211" s="240"/>
      <c r="G211" s="240"/>
      <c r="H211" s="240"/>
      <c r="I211" s="240"/>
      <c r="J211" s="240"/>
      <c r="K211" s="240"/>
      <c r="L211" s="240"/>
      <c r="M211" s="241"/>
      <c r="N211" s="104"/>
    </row>
    <row r="212" spans="2:25" s="235" customFormat="1" ht="12.75" customHeight="1" outlineLevel="1">
      <c r="B212" s="361" t="s">
        <v>374</v>
      </c>
      <c r="C212" s="362"/>
      <c r="D212" s="363" t="e">
        <f t="shared" ref="D212:M212" si="189">D213*D$175</f>
        <v>#DIV/0!</v>
      </c>
      <c r="E212" s="363" t="e">
        <f t="shared" si="189"/>
        <v>#DIV/0!</v>
      </c>
      <c r="F212" s="363" t="e">
        <f t="shared" si="189"/>
        <v>#DIV/0!</v>
      </c>
      <c r="G212" s="363" t="e">
        <f t="shared" si="189"/>
        <v>#DIV/0!</v>
      </c>
      <c r="H212" s="363" t="e">
        <f t="shared" si="189"/>
        <v>#DIV/0!</v>
      </c>
      <c r="I212" s="363" t="e">
        <f t="shared" si="189"/>
        <v>#DIV/0!</v>
      </c>
      <c r="J212" s="363" t="e">
        <f t="shared" si="189"/>
        <v>#DIV/0!</v>
      </c>
      <c r="K212" s="363" t="e">
        <f t="shared" si="189"/>
        <v>#DIV/0!</v>
      </c>
      <c r="L212" s="363" t="e">
        <f t="shared" si="189"/>
        <v>#DIV/0!</v>
      </c>
      <c r="M212" s="364" t="e">
        <f t="shared" si="189"/>
        <v>#DIV/0!</v>
      </c>
      <c r="N212" s="104"/>
      <c r="P212" s="236"/>
      <c r="Q212" s="237"/>
      <c r="R212" s="237"/>
      <c r="S212" s="237"/>
      <c r="T212" s="237"/>
      <c r="U212" s="237"/>
      <c r="V212" s="237"/>
      <c r="W212" s="237"/>
      <c r="X212" s="237"/>
      <c r="Y212" s="237"/>
    </row>
    <row r="213" spans="2:25" s="260" customFormat="1" ht="12.75" customHeight="1" outlineLevel="1">
      <c r="B213" s="257" t="s">
        <v>320</v>
      </c>
      <c r="C213" s="246">
        <v>0.16</v>
      </c>
      <c r="D213" s="258">
        <f t="shared" ref="D213:M213" si="190">$C$213</f>
        <v>0.16</v>
      </c>
      <c r="E213" s="258">
        <f t="shared" si="190"/>
        <v>0.16</v>
      </c>
      <c r="F213" s="258">
        <f t="shared" si="190"/>
        <v>0.16</v>
      </c>
      <c r="G213" s="258">
        <f t="shared" si="190"/>
        <v>0.16</v>
      </c>
      <c r="H213" s="258">
        <f t="shared" si="190"/>
        <v>0.16</v>
      </c>
      <c r="I213" s="258">
        <f t="shared" si="190"/>
        <v>0.16</v>
      </c>
      <c r="J213" s="258">
        <f t="shared" si="190"/>
        <v>0.16</v>
      </c>
      <c r="K213" s="258">
        <f t="shared" si="190"/>
        <v>0.16</v>
      </c>
      <c r="L213" s="258">
        <f t="shared" si="190"/>
        <v>0.16</v>
      </c>
      <c r="M213" s="259">
        <f t="shared" si="190"/>
        <v>0.16</v>
      </c>
      <c r="N213" s="104"/>
      <c r="Q213" s="261"/>
      <c r="R213" s="261"/>
      <c r="S213" s="261"/>
      <c r="T213" s="261"/>
      <c r="U213" s="261"/>
      <c r="V213" s="261"/>
      <c r="W213" s="261"/>
      <c r="X213" s="261"/>
      <c r="Y213" s="261"/>
    </row>
    <row r="214" spans="2:25" s="235" customFormat="1" ht="12.75" customHeight="1" outlineLevel="1">
      <c r="B214" s="361" t="s">
        <v>375</v>
      </c>
      <c r="C214" s="362"/>
      <c r="D214" s="363" t="e">
        <f t="shared" ref="D214:M214" si="191">D215*D$175</f>
        <v>#DIV/0!</v>
      </c>
      <c r="E214" s="363" t="e">
        <f t="shared" si="191"/>
        <v>#DIV/0!</v>
      </c>
      <c r="F214" s="363" t="e">
        <f t="shared" si="191"/>
        <v>#DIV/0!</v>
      </c>
      <c r="G214" s="363" t="e">
        <f t="shared" si="191"/>
        <v>#DIV/0!</v>
      </c>
      <c r="H214" s="363" t="e">
        <f t="shared" si="191"/>
        <v>#DIV/0!</v>
      </c>
      <c r="I214" s="363" t="e">
        <f t="shared" si="191"/>
        <v>#DIV/0!</v>
      </c>
      <c r="J214" s="363" t="e">
        <f t="shared" si="191"/>
        <v>#DIV/0!</v>
      </c>
      <c r="K214" s="363" t="e">
        <f t="shared" si="191"/>
        <v>#DIV/0!</v>
      </c>
      <c r="L214" s="363" t="e">
        <f t="shared" si="191"/>
        <v>#DIV/0!</v>
      </c>
      <c r="M214" s="364" t="e">
        <f t="shared" si="191"/>
        <v>#DIV/0!</v>
      </c>
      <c r="N214" s="104"/>
      <c r="P214" s="236"/>
      <c r="Q214" s="237"/>
      <c r="R214" s="237"/>
      <c r="S214" s="237"/>
      <c r="T214" s="237"/>
      <c r="U214" s="237"/>
      <c r="V214" s="237"/>
      <c r="W214" s="237"/>
      <c r="X214" s="237"/>
      <c r="Y214" s="237"/>
    </row>
    <row r="215" spans="2:25" s="260" customFormat="1" ht="12.75" customHeight="1" outlineLevel="1">
      <c r="B215" s="257" t="s">
        <v>320</v>
      </c>
      <c r="C215" s="246">
        <v>0.12</v>
      </c>
      <c r="D215" s="258">
        <f t="shared" ref="D215:M215" si="192">$C$215</f>
        <v>0.12</v>
      </c>
      <c r="E215" s="258">
        <f t="shared" si="192"/>
        <v>0.12</v>
      </c>
      <c r="F215" s="258">
        <f t="shared" si="192"/>
        <v>0.12</v>
      </c>
      <c r="G215" s="258">
        <f t="shared" si="192"/>
        <v>0.12</v>
      </c>
      <c r="H215" s="258">
        <f t="shared" si="192"/>
        <v>0.12</v>
      </c>
      <c r="I215" s="258">
        <f t="shared" si="192"/>
        <v>0.12</v>
      </c>
      <c r="J215" s="258">
        <f t="shared" si="192"/>
        <v>0.12</v>
      </c>
      <c r="K215" s="258">
        <f t="shared" si="192"/>
        <v>0.12</v>
      </c>
      <c r="L215" s="258">
        <f t="shared" si="192"/>
        <v>0.12</v>
      </c>
      <c r="M215" s="259">
        <f t="shared" si="192"/>
        <v>0.12</v>
      </c>
      <c r="N215" s="104"/>
      <c r="Q215" s="261"/>
      <c r="R215" s="261"/>
      <c r="S215" s="261"/>
      <c r="T215" s="261"/>
      <c r="U215" s="261"/>
      <c r="V215" s="261"/>
      <c r="W215" s="261"/>
      <c r="X215" s="261"/>
      <c r="Y215" s="261"/>
    </row>
    <row r="216" spans="2:25" s="235" customFormat="1" ht="12.75" customHeight="1" outlineLevel="1">
      <c r="B216" s="242" t="s">
        <v>370</v>
      </c>
      <c r="C216" s="262"/>
      <c r="D216" s="78" t="e">
        <f t="shared" ref="D216:M216" si="193">D218+D220</f>
        <v>#DIV/0!</v>
      </c>
      <c r="E216" s="78" t="e">
        <f t="shared" si="193"/>
        <v>#DIV/0!</v>
      </c>
      <c r="F216" s="78" t="e">
        <f t="shared" si="193"/>
        <v>#DIV/0!</v>
      </c>
      <c r="G216" s="78" t="e">
        <f t="shared" si="193"/>
        <v>#DIV/0!</v>
      </c>
      <c r="H216" s="78" t="e">
        <f t="shared" si="193"/>
        <v>#DIV/0!</v>
      </c>
      <c r="I216" s="78" t="e">
        <f t="shared" si="193"/>
        <v>#DIV/0!</v>
      </c>
      <c r="J216" s="78" t="e">
        <f t="shared" si="193"/>
        <v>#DIV/0!</v>
      </c>
      <c r="K216" s="78" t="e">
        <f t="shared" si="193"/>
        <v>#DIV/0!</v>
      </c>
      <c r="L216" s="78" t="e">
        <f t="shared" si="193"/>
        <v>#DIV/0!</v>
      </c>
      <c r="M216" s="244" t="e">
        <f t="shared" si="193"/>
        <v>#DIV/0!</v>
      </c>
      <c r="N216" s="104"/>
      <c r="P216" s="236"/>
      <c r="Q216" s="237"/>
      <c r="R216" s="237"/>
      <c r="S216" s="237"/>
      <c r="T216" s="237"/>
      <c r="U216" s="237"/>
      <c r="V216" s="237"/>
      <c r="W216" s="237"/>
      <c r="X216" s="237"/>
      <c r="Y216" s="237"/>
    </row>
    <row r="217" spans="2:25" s="249" customFormat="1" ht="12.75" customHeight="1" outlineLevel="1">
      <c r="B217" s="245" t="s">
        <v>371</v>
      </c>
      <c r="C217" s="262"/>
      <c r="D217" s="247">
        <f t="shared" ref="D217:M217" si="194">$C$206</f>
        <v>-0.25</v>
      </c>
      <c r="E217" s="247">
        <f t="shared" si="194"/>
        <v>-0.25</v>
      </c>
      <c r="F217" s="247">
        <f t="shared" si="194"/>
        <v>-0.25</v>
      </c>
      <c r="G217" s="247">
        <f t="shared" si="194"/>
        <v>-0.25</v>
      </c>
      <c r="H217" s="247">
        <f t="shared" si="194"/>
        <v>-0.25</v>
      </c>
      <c r="I217" s="247">
        <f t="shared" si="194"/>
        <v>-0.25</v>
      </c>
      <c r="J217" s="247">
        <f t="shared" si="194"/>
        <v>-0.25</v>
      </c>
      <c r="K217" s="247">
        <f t="shared" si="194"/>
        <v>-0.25</v>
      </c>
      <c r="L217" s="247">
        <f t="shared" si="194"/>
        <v>-0.25</v>
      </c>
      <c r="M217" s="248">
        <f t="shared" si="194"/>
        <v>-0.25</v>
      </c>
      <c r="N217" s="104"/>
      <c r="Q217" s="250"/>
      <c r="R217" s="250"/>
      <c r="S217" s="250"/>
      <c r="T217" s="250"/>
      <c r="U217" s="250"/>
      <c r="V217" s="250"/>
      <c r="W217" s="250"/>
      <c r="X217" s="250"/>
      <c r="Y217" s="250"/>
    </row>
    <row r="218" spans="2:25" s="235" customFormat="1" ht="12.75" customHeight="1" outlineLevel="1">
      <c r="B218" s="263" t="s">
        <v>376</v>
      </c>
      <c r="C218" s="262"/>
      <c r="D218" s="78">
        <f t="shared" ref="D218:M218" si="195">D219*(20*12)</f>
        <v>-36</v>
      </c>
      <c r="E218" s="78">
        <f t="shared" si="195"/>
        <v>-36</v>
      </c>
      <c r="F218" s="78">
        <f t="shared" si="195"/>
        <v>-36</v>
      </c>
      <c r="G218" s="78">
        <f t="shared" si="195"/>
        <v>-36</v>
      </c>
      <c r="H218" s="78">
        <f t="shared" si="195"/>
        <v>-36</v>
      </c>
      <c r="I218" s="78">
        <f t="shared" si="195"/>
        <v>-36</v>
      </c>
      <c r="J218" s="78">
        <f t="shared" si="195"/>
        <v>-36</v>
      </c>
      <c r="K218" s="78">
        <f t="shared" si="195"/>
        <v>-36</v>
      </c>
      <c r="L218" s="78">
        <f t="shared" si="195"/>
        <v>-36</v>
      </c>
      <c r="M218" s="244">
        <f t="shared" si="195"/>
        <v>-36</v>
      </c>
      <c r="N218" s="104"/>
      <c r="P218" s="236"/>
      <c r="Q218" s="237"/>
      <c r="R218" s="237"/>
      <c r="S218" s="237"/>
      <c r="T218" s="237"/>
      <c r="U218" s="237"/>
      <c r="V218" s="237"/>
      <c r="W218" s="237"/>
      <c r="X218" s="237"/>
      <c r="Y218" s="237"/>
    </row>
    <row r="219" spans="2:25" s="249" customFormat="1" ht="12.75" customHeight="1" outlineLevel="1">
      <c r="B219" s="192" t="s">
        <v>371</v>
      </c>
      <c r="C219" s="246">
        <v>-0.15</v>
      </c>
      <c r="D219" s="247">
        <f t="shared" ref="D219:M219" si="196">$C$219</f>
        <v>-0.15</v>
      </c>
      <c r="E219" s="247">
        <f t="shared" si="196"/>
        <v>-0.15</v>
      </c>
      <c r="F219" s="247">
        <f t="shared" si="196"/>
        <v>-0.15</v>
      </c>
      <c r="G219" s="247">
        <f t="shared" si="196"/>
        <v>-0.15</v>
      </c>
      <c r="H219" s="247">
        <f t="shared" si="196"/>
        <v>-0.15</v>
      </c>
      <c r="I219" s="247">
        <f t="shared" si="196"/>
        <v>-0.15</v>
      </c>
      <c r="J219" s="247">
        <f t="shared" si="196"/>
        <v>-0.15</v>
      </c>
      <c r="K219" s="247">
        <f t="shared" si="196"/>
        <v>-0.15</v>
      </c>
      <c r="L219" s="247">
        <f t="shared" si="196"/>
        <v>-0.15</v>
      </c>
      <c r="M219" s="248">
        <f t="shared" si="196"/>
        <v>-0.15</v>
      </c>
      <c r="N219" s="104"/>
      <c r="Q219" s="250"/>
      <c r="R219" s="250"/>
      <c r="S219" s="250"/>
      <c r="T219" s="250"/>
      <c r="U219" s="250"/>
      <c r="V219" s="250"/>
      <c r="W219" s="250"/>
      <c r="X219" s="250"/>
      <c r="Y219" s="250"/>
    </row>
    <row r="220" spans="2:25" s="235" customFormat="1" ht="12.75" customHeight="1" outlineLevel="1">
      <c r="B220" s="263" t="s">
        <v>370</v>
      </c>
      <c r="C220" s="262"/>
      <c r="D220" s="78" t="e">
        <f t="shared" ref="D220:M220" si="197">(D212-(20*12))*D221</f>
        <v>#DIV/0!</v>
      </c>
      <c r="E220" s="78" t="e">
        <f t="shared" si="197"/>
        <v>#DIV/0!</v>
      </c>
      <c r="F220" s="78" t="e">
        <f t="shared" si="197"/>
        <v>#DIV/0!</v>
      </c>
      <c r="G220" s="78" t="e">
        <f t="shared" si="197"/>
        <v>#DIV/0!</v>
      </c>
      <c r="H220" s="78" t="e">
        <f t="shared" si="197"/>
        <v>#DIV/0!</v>
      </c>
      <c r="I220" s="78" t="e">
        <f t="shared" si="197"/>
        <v>#DIV/0!</v>
      </c>
      <c r="J220" s="78" t="e">
        <f t="shared" si="197"/>
        <v>#DIV/0!</v>
      </c>
      <c r="K220" s="78" t="e">
        <f t="shared" si="197"/>
        <v>#DIV/0!</v>
      </c>
      <c r="L220" s="78" t="e">
        <f t="shared" si="197"/>
        <v>#DIV/0!</v>
      </c>
      <c r="M220" s="244" t="e">
        <f t="shared" si="197"/>
        <v>#DIV/0!</v>
      </c>
      <c r="N220" s="104"/>
      <c r="P220" s="236"/>
      <c r="Q220" s="237"/>
      <c r="R220" s="237"/>
      <c r="S220" s="237"/>
      <c r="T220" s="237"/>
      <c r="U220" s="237"/>
      <c r="V220" s="237"/>
      <c r="W220" s="237"/>
      <c r="X220" s="237"/>
      <c r="Y220" s="237"/>
    </row>
    <row r="221" spans="2:25" s="249" customFormat="1" ht="12.75" customHeight="1" outlineLevel="1">
      <c r="B221" s="192" t="s">
        <v>371</v>
      </c>
      <c r="C221" s="246">
        <v>-0.25</v>
      </c>
      <c r="D221" s="247">
        <f t="shared" ref="D221:M221" si="198">$C$221</f>
        <v>-0.25</v>
      </c>
      <c r="E221" s="247">
        <f t="shared" si="198"/>
        <v>-0.25</v>
      </c>
      <c r="F221" s="247">
        <f t="shared" si="198"/>
        <v>-0.25</v>
      </c>
      <c r="G221" s="247">
        <f t="shared" si="198"/>
        <v>-0.25</v>
      </c>
      <c r="H221" s="247">
        <f t="shared" si="198"/>
        <v>-0.25</v>
      </c>
      <c r="I221" s="247">
        <f t="shared" si="198"/>
        <v>-0.25</v>
      </c>
      <c r="J221" s="247">
        <f t="shared" si="198"/>
        <v>-0.25</v>
      </c>
      <c r="K221" s="247">
        <f t="shared" si="198"/>
        <v>-0.25</v>
      </c>
      <c r="L221" s="247">
        <f t="shared" si="198"/>
        <v>-0.25</v>
      </c>
      <c r="M221" s="248">
        <f t="shared" si="198"/>
        <v>-0.25</v>
      </c>
      <c r="N221" s="104"/>
      <c r="Q221" s="250"/>
      <c r="R221" s="250"/>
      <c r="S221" s="250"/>
      <c r="T221" s="250"/>
      <c r="U221" s="250"/>
      <c r="V221" s="250"/>
      <c r="W221" s="250"/>
      <c r="X221" s="250"/>
      <c r="Y221" s="250"/>
    </row>
    <row r="222" spans="2:25" s="235" customFormat="1" ht="12.75" customHeight="1" outlineLevel="1">
      <c r="B222" s="242" t="s">
        <v>372</v>
      </c>
      <c r="C222" s="251"/>
      <c r="D222" s="264" t="e">
        <f t="shared" ref="D222:M222" si="199">D223*D$214</f>
        <v>#DIV/0!</v>
      </c>
      <c r="E222" s="264" t="e">
        <f t="shared" si="199"/>
        <v>#DIV/0!</v>
      </c>
      <c r="F222" s="264" t="e">
        <f t="shared" si="199"/>
        <v>#DIV/0!</v>
      </c>
      <c r="G222" s="264" t="e">
        <f t="shared" si="199"/>
        <v>#DIV/0!</v>
      </c>
      <c r="H222" s="264" t="e">
        <f t="shared" si="199"/>
        <v>#DIV/0!</v>
      </c>
      <c r="I222" s="264" t="e">
        <f t="shared" si="199"/>
        <v>#DIV/0!</v>
      </c>
      <c r="J222" s="264" t="e">
        <f t="shared" si="199"/>
        <v>#DIV/0!</v>
      </c>
      <c r="K222" s="264" t="e">
        <f t="shared" si="199"/>
        <v>#DIV/0!</v>
      </c>
      <c r="L222" s="264" t="e">
        <f t="shared" si="199"/>
        <v>#DIV/0!</v>
      </c>
      <c r="M222" s="265" t="e">
        <f t="shared" si="199"/>
        <v>#DIV/0!</v>
      </c>
      <c r="N222" s="104"/>
      <c r="P222" s="236"/>
      <c r="Q222" s="237"/>
      <c r="R222" s="237"/>
      <c r="S222" s="237"/>
      <c r="T222" s="237"/>
      <c r="U222" s="237"/>
      <c r="V222" s="237"/>
      <c r="W222" s="237"/>
      <c r="X222" s="237"/>
      <c r="Y222" s="237"/>
    </row>
    <row r="223" spans="2:25" s="249" customFormat="1" ht="12.75" customHeight="1" outlineLevel="1">
      <c r="B223" s="245" t="s">
        <v>371</v>
      </c>
      <c r="C223" s="246">
        <v>-0.09</v>
      </c>
      <c r="D223" s="247">
        <f t="shared" ref="D223:M223" si="200">$C$223</f>
        <v>-0.09</v>
      </c>
      <c r="E223" s="247">
        <f t="shared" si="200"/>
        <v>-0.09</v>
      </c>
      <c r="F223" s="247">
        <f t="shared" si="200"/>
        <v>-0.09</v>
      </c>
      <c r="G223" s="247">
        <f t="shared" si="200"/>
        <v>-0.09</v>
      </c>
      <c r="H223" s="247">
        <f t="shared" si="200"/>
        <v>-0.09</v>
      </c>
      <c r="I223" s="247">
        <f t="shared" si="200"/>
        <v>-0.09</v>
      </c>
      <c r="J223" s="247">
        <f t="shared" si="200"/>
        <v>-0.09</v>
      </c>
      <c r="K223" s="247">
        <f t="shared" si="200"/>
        <v>-0.09</v>
      </c>
      <c r="L223" s="247">
        <f t="shared" si="200"/>
        <v>-0.09</v>
      </c>
      <c r="M223" s="248">
        <f t="shared" si="200"/>
        <v>-0.09</v>
      </c>
      <c r="N223" s="104"/>
      <c r="Q223" s="250"/>
      <c r="R223" s="250"/>
      <c r="S223" s="250"/>
      <c r="T223" s="250"/>
      <c r="U223" s="250"/>
      <c r="V223" s="250"/>
      <c r="W223" s="250"/>
      <c r="X223" s="250"/>
      <c r="Y223" s="250"/>
    </row>
    <row r="224" spans="2:25" s="236" customFormat="1" ht="6.95" customHeight="1" outlineLevel="1">
      <c r="B224" s="266"/>
      <c r="C224" s="253"/>
      <c r="D224" s="254"/>
      <c r="E224" s="254"/>
      <c r="F224" s="254"/>
      <c r="G224" s="254"/>
      <c r="H224" s="254"/>
      <c r="I224" s="254"/>
      <c r="J224" s="254"/>
      <c r="K224" s="254"/>
      <c r="L224" s="254"/>
      <c r="M224" s="255"/>
      <c r="N224" s="104"/>
    </row>
    <row r="225" spans="2:25" s="235" customFormat="1" ht="12.75" customHeight="1" outlineLevel="1">
      <c r="B225" s="267"/>
      <c r="C225" s="246"/>
      <c r="D225" s="268"/>
      <c r="E225" s="268"/>
      <c r="F225" s="268"/>
      <c r="G225" s="268"/>
      <c r="H225" s="268"/>
      <c r="I225" s="268"/>
      <c r="J225" s="268"/>
      <c r="K225" s="268"/>
      <c r="L225" s="268"/>
      <c r="M225" s="269"/>
      <c r="N225" s="104"/>
      <c r="P225" s="236"/>
      <c r="Q225" s="237"/>
      <c r="R225" s="237"/>
      <c r="S225" s="237"/>
      <c r="T225" s="237"/>
      <c r="U225" s="237"/>
      <c r="V225" s="237"/>
      <c r="W225" s="237"/>
      <c r="X225" s="237"/>
      <c r="Y225" s="237"/>
    </row>
    <row r="226" spans="2:25" s="235" customFormat="1" ht="12.75" customHeight="1">
      <c r="B226" s="96" t="s">
        <v>377</v>
      </c>
      <c r="C226" s="243"/>
      <c r="D226" s="270" t="e">
        <f>MAX(D203,D210)</f>
        <v>#DIV/0!</v>
      </c>
      <c r="E226" s="270" t="e">
        <f t="shared" ref="E226:M226" si="201">MAX(E203,E210)</f>
        <v>#DIV/0!</v>
      </c>
      <c r="F226" s="270" t="e">
        <f t="shared" si="201"/>
        <v>#DIV/0!</v>
      </c>
      <c r="G226" s="270" t="e">
        <f t="shared" si="201"/>
        <v>#DIV/0!</v>
      </c>
      <c r="H226" s="270" t="e">
        <f t="shared" si="201"/>
        <v>#DIV/0!</v>
      </c>
      <c r="I226" s="270" t="e">
        <f t="shared" si="201"/>
        <v>#DIV/0!</v>
      </c>
      <c r="J226" s="270" t="e">
        <f t="shared" si="201"/>
        <v>#DIV/0!</v>
      </c>
      <c r="K226" s="270" t="e">
        <f t="shared" si="201"/>
        <v>#DIV/0!</v>
      </c>
      <c r="L226" s="270" t="e">
        <f t="shared" si="201"/>
        <v>#DIV/0!</v>
      </c>
      <c r="M226" s="271" t="e">
        <f t="shared" si="201"/>
        <v>#DIV/0!</v>
      </c>
      <c r="N226" s="104"/>
      <c r="P226" s="236"/>
      <c r="Q226" s="237"/>
      <c r="R226" s="237"/>
      <c r="S226" s="237"/>
      <c r="T226" s="237"/>
      <c r="U226" s="237"/>
      <c r="V226" s="237"/>
      <c r="W226" s="237"/>
      <c r="X226" s="237"/>
      <c r="Y226" s="237"/>
    </row>
    <row r="227" spans="2:25" s="249" customFormat="1" ht="12.75" customHeight="1">
      <c r="B227" s="272" t="s">
        <v>371</v>
      </c>
      <c r="C227" s="111"/>
      <c r="D227" s="273">
        <f>IFERROR(D226/D200,0)</f>
        <v>0</v>
      </c>
      <c r="E227" s="273">
        <f t="shared" ref="E227:M227" si="202">IFERROR(E226/E200,0)</f>
        <v>0</v>
      </c>
      <c r="F227" s="273">
        <f t="shared" si="202"/>
        <v>0</v>
      </c>
      <c r="G227" s="273">
        <f t="shared" si="202"/>
        <v>0</v>
      </c>
      <c r="H227" s="273">
        <f t="shared" si="202"/>
        <v>0</v>
      </c>
      <c r="I227" s="273">
        <f t="shared" si="202"/>
        <v>0</v>
      </c>
      <c r="J227" s="273">
        <f t="shared" si="202"/>
        <v>0</v>
      </c>
      <c r="K227" s="273">
        <f t="shared" si="202"/>
        <v>0</v>
      </c>
      <c r="L227" s="273">
        <f t="shared" si="202"/>
        <v>0</v>
      </c>
      <c r="M227" s="274">
        <f t="shared" si="202"/>
        <v>0</v>
      </c>
      <c r="N227" s="104"/>
      <c r="Q227" s="250"/>
      <c r="R227" s="250"/>
      <c r="S227" s="250"/>
      <c r="T227" s="250"/>
      <c r="U227" s="250"/>
      <c r="V227" s="250"/>
      <c r="W227" s="250"/>
      <c r="X227" s="250"/>
      <c r="Y227" s="250"/>
    </row>
    <row r="228" spans="2:25" s="104" customFormat="1">
      <c r="B228" s="222"/>
      <c r="D228" s="223"/>
      <c r="E228" s="223"/>
      <c r="F228" s="223"/>
      <c r="G228" s="223"/>
      <c r="H228" s="223"/>
      <c r="I228" s="223"/>
      <c r="J228" s="223"/>
      <c r="K228" s="223"/>
      <c r="L228" s="223"/>
      <c r="M228" s="224"/>
    </row>
    <row r="229" spans="2:25" s="104" customFormat="1" ht="13.5" thickBot="1">
      <c r="B229" s="365" t="s">
        <v>378</v>
      </c>
      <c r="C229" s="366"/>
      <c r="D229" s="367" t="e">
        <f>SUM(D200,D226)</f>
        <v>#DIV/0!</v>
      </c>
      <c r="E229" s="367" t="e">
        <f t="shared" ref="E229:M229" si="203">SUM(E200,E226)</f>
        <v>#DIV/0!</v>
      </c>
      <c r="F229" s="367" t="e">
        <f>SUM(F200,F226)</f>
        <v>#DIV/0!</v>
      </c>
      <c r="G229" s="367" t="e">
        <f t="shared" si="203"/>
        <v>#DIV/0!</v>
      </c>
      <c r="H229" s="367" t="e">
        <f t="shared" si="203"/>
        <v>#DIV/0!</v>
      </c>
      <c r="I229" s="367" t="e">
        <f t="shared" si="203"/>
        <v>#DIV/0!</v>
      </c>
      <c r="J229" s="367" t="e">
        <f t="shared" si="203"/>
        <v>#DIV/0!</v>
      </c>
      <c r="K229" s="367" t="e">
        <f t="shared" si="203"/>
        <v>#DIV/0!</v>
      </c>
      <c r="L229" s="367" t="e">
        <f t="shared" si="203"/>
        <v>#DIV/0!</v>
      </c>
      <c r="M229" s="368" t="e">
        <f t="shared" si="203"/>
        <v>#DIV/0!</v>
      </c>
      <c r="N229" s="243"/>
      <c r="O229" s="275"/>
      <c r="P229" s="77"/>
      <c r="Q229" s="77"/>
      <c r="R229" s="77"/>
      <c r="S229" s="77"/>
    </row>
    <row r="230" spans="2:25" s="215" customFormat="1" ht="13.5" thickBot="1">
      <c r="B230" s="276" t="s">
        <v>379</v>
      </c>
      <c r="C230" s="277"/>
      <c r="D230" s="278">
        <f t="shared" ref="D230:M230" si="204">IFERROR(D229/D$180,0)</f>
        <v>0</v>
      </c>
      <c r="E230" s="278">
        <f t="shared" si="204"/>
        <v>0</v>
      </c>
      <c r="F230" s="278">
        <f t="shared" si="204"/>
        <v>0</v>
      </c>
      <c r="G230" s="278">
        <f t="shared" si="204"/>
        <v>0</v>
      </c>
      <c r="H230" s="278">
        <f t="shared" si="204"/>
        <v>0</v>
      </c>
      <c r="I230" s="278">
        <f t="shared" si="204"/>
        <v>0</v>
      </c>
      <c r="J230" s="278">
        <f t="shared" si="204"/>
        <v>0</v>
      </c>
      <c r="K230" s="278">
        <f t="shared" si="204"/>
        <v>0</v>
      </c>
      <c r="L230" s="278">
        <f t="shared" si="204"/>
        <v>0</v>
      </c>
      <c r="M230" s="279">
        <f t="shared" si="204"/>
        <v>0</v>
      </c>
      <c r="N230" s="243"/>
      <c r="O230" s="104"/>
      <c r="P230" s="104"/>
      <c r="Q230" s="104"/>
      <c r="R230" s="104"/>
      <c r="S230" s="104"/>
    </row>
    <row r="231" spans="2:25" s="104" customFormat="1" ht="13.5" thickBot="1">
      <c r="B231" s="172"/>
      <c r="C231" s="280"/>
      <c r="D231" s="281"/>
      <c r="E231" s="281"/>
      <c r="F231" s="281"/>
      <c r="G231" s="281"/>
      <c r="H231" s="281"/>
      <c r="I231" s="281"/>
      <c r="J231" s="281"/>
      <c r="K231" s="281"/>
      <c r="L231" s="281"/>
      <c r="M231" s="281"/>
      <c r="N231" s="243"/>
      <c r="O231" s="243"/>
      <c r="P231" s="243"/>
      <c r="Q231" s="243"/>
      <c r="R231" s="243"/>
      <c r="S231" s="243"/>
    </row>
    <row r="232" spans="2:25">
      <c r="B232" s="144" t="s">
        <v>380</v>
      </c>
      <c r="C232" s="347"/>
      <c r="D232" s="146" t="s">
        <v>317</v>
      </c>
      <c r="E232" s="146" t="s">
        <v>317</v>
      </c>
      <c r="F232" s="146" t="s">
        <v>317</v>
      </c>
      <c r="G232" s="146" t="s">
        <v>317</v>
      </c>
      <c r="H232" s="146" t="s">
        <v>317</v>
      </c>
      <c r="I232" s="146" t="s">
        <v>317</v>
      </c>
      <c r="J232" s="146" t="s">
        <v>317</v>
      </c>
      <c r="K232" s="146" t="s">
        <v>317</v>
      </c>
      <c r="L232" s="146" t="s">
        <v>317</v>
      </c>
      <c r="M232" s="147" t="s">
        <v>317</v>
      </c>
      <c r="N232" s="243"/>
      <c r="O232" s="243"/>
      <c r="P232" s="243"/>
      <c r="Q232" s="243"/>
      <c r="R232" s="243"/>
      <c r="S232" s="243"/>
    </row>
    <row r="233" spans="2:25" ht="13.5" customHeight="1">
      <c r="B233" s="148" t="s">
        <v>318</v>
      </c>
      <c r="C233" s="348"/>
      <c r="D233" s="345" t="str">
        <f>D$7</f>
        <v>Ano 1</v>
      </c>
      <c r="E233" s="345" t="str">
        <f t="shared" ref="E233:M233" si="205">E$7</f>
        <v>Ano 2</v>
      </c>
      <c r="F233" s="345" t="str">
        <f t="shared" si="205"/>
        <v>Ano 3</v>
      </c>
      <c r="G233" s="345" t="str">
        <f t="shared" si="205"/>
        <v>Ano 4</v>
      </c>
      <c r="H233" s="345" t="str">
        <f t="shared" si="205"/>
        <v>Ano 5</v>
      </c>
      <c r="I233" s="345" t="str">
        <f t="shared" si="205"/>
        <v>Ano 6</v>
      </c>
      <c r="J233" s="345" t="str">
        <f t="shared" si="205"/>
        <v>Ano 7</v>
      </c>
      <c r="K233" s="345" t="str">
        <f t="shared" si="205"/>
        <v>Ano 8</v>
      </c>
      <c r="L233" s="345" t="str">
        <f t="shared" si="205"/>
        <v>Ano 9</v>
      </c>
      <c r="M233" s="346" t="str">
        <f t="shared" si="205"/>
        <v>Ano 10</v>
      </c>
      <c r="N233" s="243"/>
      <c r="O233" s="243"/>
    </row>
    <row r="234" spans="2:25">
      <c r="B234" s="349" t="s">
        <v>381</v>
      </c>
      <c r="C234" s="350"/>
      <c r="D234" s="351" t="e">
        <f t="shared" ref="D234:M234" si="206">D229</f>
        <v>#DIV/0!</v>
      </c>
      <c r="E234" s="351" t="e">
        <f t="shared" si="206"/>
        <v>#DIV/0!</v>
      </c>
      <c r="F234" s="351" t="e">
        <f t="shared" si="206"/>
        <v>#DIV/0!</v>
      </c>
      <c r="G234" s="351" t="e">
        <f t="shared" si="206"/>
        <v>#DIV/0!</v>
      </c>
      <c r="H234" s="351" t="e">
        <f t="shared" si="206"/>
        <v>#DIV/0!</v>
      </c>
      <c r="I234" s="351" t="e">
        <f t="shared" si="206"/>
        <v>#DIV/0!</v>
      </c>
      <c r="J234" s="351" t="e">
        <f t="shared" si="206"/>
        <v>#DIV/0!</v>
      </c>
      <c r="K234" s="351" t="e">
        <f t="shared" si="206"/>
        <v>#DIV/0!</v>
      </c>
      <c r="L234" s="351" t="e">
        <f t="shared" si="206"/>
        <v>#DIV/0!</v>
      </c>
      <c r="M234" s="352" t="e">
        <f t="shared" si="206"/>
        <v>#DIV/0!</v>
      </c>
      <c r="N234" s="243"/>
      <c r="O234" s="93"/>
    </row>
    <row r="235" spans="2:25">
      <c r="B235" s="229" t="s">
        <v>382</v>
      </c>
      <c r="C235" s="469"/>
      <c r="D235" s="132" t="e">
        <f t="shared" ref="D235:M235" si="207">-D191</f>
        <v>#DIV/0!</v>
      </c>
      <c r="E235" s="132" t="e">
        <f t="shared" si="207"/>
        <v>#DIV/0!</v>
      </c>
      <c r="F235" s="132" t="e">
        <f t="shared" si="207"/>
        <v>#DIV/0!</v>
      </c>
      <c r="G235" s="132" t="e">
        <f t="shared" si="207"/>
        <v>#DIV/0!</v>
      </c>
      <c r="H235" s="132" t="e">
        <f t="shared" si="207"/>
        <v>#DIV/0!</v>
      </c>
      <c r="I235" s="132" t="e">
        <f t="shared" si="207"/>
        <v>#DIV/0!</v>
      </c>
      <c r="J235" s="132" t="e">
        <f t="shared" si="207"/>
        <v>#DIV/0!</v>
      </c>
      <c r="K235" s="132" t="e">
        <f t="shared" si="207"/>
        <v>#DIV/0!</v>
      </c>
      <c r="L235" s="132" t="e">
        <f t="shared" si="207"/>
        <v>#DIV/0!</v>
      </c>
      <c r="M235" s="133" t="e">
        <f t="shared" si="207"/>
        <v>#DIV/0!</v>
      </c>
      <c r="N235" s="243"/>
      <c r="O235" s="243"/>
    </row>
    <row r="236" spans="2:25">
      <c r="B236" s="229" t="s">
        <v>383</v>
      </c>
      <c r="C236" s="469"/>
      <c r="D236" s="132" t="e">
        <f>-D284+D277</f>
        <v>#DIV/0!</v>
      </c>
      <c r="E236" s="132" t="e">
        <f>-E284+E277</f>
        <v>#DIV/0!</v>
      </c>
      <c r="F236" s="132" t="e">
        <f t="shared" ref="F236:L236" si="208">-F284+F277</f>
        <v>#DIV/0!</v>
      </c>
      <c r="G236" s="132" t="e">
        <f t="shared" si="208"/>
        <v>#DIV/0!</v>
      </c>
      <c r="H236" s="132" t="e">
        <f t="shared" si="208"/>
        <v>#DIV/0!</v>
      </c>
      <c r="I236" s="132" t="e">
        <f t="shared" si="208"/>
        <v>#DIV/0!</v>
      </c>
      <c r="J236" s="132" t="e">
        <f t="shared" si="208"/>
        <v>#DIV/0!</v>
      </c>
      <c r="K236" s="132" t="e">
        <f t="shared" si="208"/>
        <v>#DIV/0!</v>
      </c>
      <c r="L236" s="132" t="e">
        <f t="shared" si="208"/>
        <v>#DIV/0!</v>
      </c>
      <c r="M236" s="133" t="e">
        <f t="shared" ref="M236" si="209">-M284+M277</f>
        <v>#DIV/0!</v>
      </c>
      <c r="N236" s="243"/>
      <c r="O236" s="104"/>
    </row>
    <row r="237" spans="2:25">
      <c r="B237" s="229" t="s">
        <v>384</v>
      </c>
      <c r="C237" s="469"/>
      <c r="D237" s="132"/>
      <c r="E237" s="132"/>
      <c r="F237" s="132"/>
      <c r="G237" s="132"/>
      <c r="H237" s="132"/>
      <c r="I237" s="132"/>
      <c r="J237" s="132"/>
      <c r="K237" s="132"/>
      <c r="L237" s="132"/>
      <c r="M237" s="133" t="e">
        <f>SUMPRODUCT(M286:M294,P286:P294)</f>
        <v>#DIV/0!</v>
      </c>
      <c r="N237" s="243"/>
      <c r="O237" s="104"/>
    </row>
    <row r="238" spans="2:25" ht="13.5" thickBot="1">
      <c r="B238" s="282" t="s">
        <v>385</v>
      </c>
      <c r="C238" s="283"/>
      <c r="D238" s="208">
        <f>-D265</f>
        <v>0</v>
      </c>
      <c r="E238" s="208" t="e">
        <f t="shared" ref="E238:M238" si="210">-E265</f>
        <v>#DIV/0!</v>
      </c>
      <c r="F238" s="208" t="e">
        <f t="shared" si="210"/>
        <v>#DIV/0!</v>
      </c>
      <c r="G238" s="208" t="e">
        <f t="shared" si="210"/>
        <v>#DIV/0!</v>
      </c>
      <c r="H238" s="208" t="e">
        <f>-H265</f>
        <v>#DIV/0!</v>
      </c>
      <c r="I238" s="208" t="e">
        <f t="shared" si="210"/>
        <v>#DIV/0!</v>
      </c>
      <c r="J238" s="208" t="e">
        <f t="shared" si="210"/>
        <v>#DIV/0!</v>
      </c>
      <c r="K238" s="208" t="e">
        <f t="shared" si="210"/>
        <v>#DIV/0!</v>
      </c>
      <c r="L238" s="208" t="e">
        <f t="shared" si="210"/>
        <v>#DIV/0!</v>
      </c>
      <c r="M238" s="209" t="e">
        <f t="shared" si="210"/>
        <v>#DIV/0!</v>
      </c>
      <c r="N238" s="243"/>
      <c r="O238" s="104"/>
    </row>
    <row r="239" spans="2:25" ht="13.5" thickBot="1">
      <c r="B239" s="353" t="s">
        <v>386</v>
      </c>
      <c r="C239" s="284" t="e">
        <f>-C284-C314-C335-C356</f>
        <v>#DIV/0!</v>
      </c>
      <c r="D239" s="354" t="e">
        <f>SUM(D234:D238)</f>
        <v>#DIV/0!</v>
      </c>
      <c r="E239" s="354" t="e">
        <f t="shared" ref="E239:K239" si="211">SUM(E234:E238)</f>
        <v>#DIV/0!</v>
      </c>
      <c r="F239" s="354" t="e">
        <f t="shared" si="211"/>
        <v>#DIV/0!</v>
      </c>
      <c r="G239" s="354" t="e">
        <f t="shared" si="211"/>
        <v>#DIV/0!</v>
      </c>
      <c r="H239" s="354" t="e">
        <f t="shared" si="211"/>
        <v>#DIV/0!</v>
      </c>
      <c r="I239" s="354" t="e">
        <f t="shared" si="211"/>
        <v>#DIV/0!</v>
      </c>
      <c r="J239" s="354" t="e">
        <f t="shared" si="211"/>
        <v>#DIV/0!</v>
      </c>
      <c r="K239" s="354" t="e">
        <f t="shared" si="211"/>
        <v>#DIV/0!</v>
      </c>
      <c r="L239" s="354" t="e">
        <f>SUM(L234:L238)</f>
        <v>#DIV/0!</v>
      </c>
      <c r="M239" s="355" t="e">
        <f>SUM(M234:M238)</f>
        <v>#DIV/0!</v>
      </c>
      <c r="N239" s="93" t="e">
        <f>SUM(C239:M239)</f>
        <v>#DIV/0!</v>
      </c>
      <c r="O239" s="93"/>
    </row>
    <row r="240" spans="2:25">
      <c r="B240" s="285"/>
      <c r="C240" s="286"/>
      <c r="D240" s="287"/>
      <c r="E240" s="287"/>
      <c r="F240" s="287"/>
      <c r="G240" s="287"/>
      <c r="H240" s="287"/>
      <c r="I240" s="287"/>
      <c r="J240" s="287"/>
      <c r="K240" s="287"/>
      <c r="L240" s="287"/>
      <c r="M240" s="287"/>
      <c r="N240" s="93"/>
      <c r="O240" s="104"/>
    </row>
    <row r="241" spans="1:15" s="243" customFormat="1" ht="13.5" thickBot="1">
      <c r="B241" s="356" t="s">
        <v>299</v>
      </c>
      <c r="C241" s="357" t="e">
        <f>IRR(C239:M239)</f>
        <v>#VALUE!</v>
      </c>
    </row>
    <row r="242" spans="1:15" s="104" customFormat="1" ht="14.25" thickTop="1" thickBot="1">
      <c r="O242" s="243"/>
    </row>
    <row r="243" spans="1:15" s="243" customFormat="1">
      <c r="B243" s="144" t="s">
        <v>387</v>
      </c>
      <c r="C243" s="371"/>
      <c r="D243" s="146" t="s">
        <v>317</v>
      </c>
      <c r="E243" s="146" t="s">
        <v>317</v>
      </c>
      <c r="F243" s="146" t="s">
        <v>317</v>
      </c>
      <c r="G243" s="146" t="s">
        <v>317</v>
      </c>
      <c r="H243" s="146" t="s">
        <v>317</v>
      </c>
      <c r="I243" s="146" t="s">
        <v>317</v>
      </c>
      <c r="J243" s="146" t="s">
        <v>317</v>
      </c>
      <c r="K243" s="146" t="s">
        <v>317</v>
      </c>
      <c r="L243" s="146" t="s">
        <v>317</v>
      </c>
      <c r="M243" s="147" t="s">
        <v>317</v>
      </c>
    </row>
    <row r="244" spans="1:15" s="243" customFormat="1" ht="13.5" thickBot="1">
      <c r="B244" s="372" t="s">
        <v>388</v>
      </c>
      <c r="C244" s="373"/>
      <c r="D244" s="369" t="str">
        <f t="shared" ref="D244:M244" si="212">D$7</f>
        <v>Ano 1</v>
      </c>
      <c r="E244" s="369" t="str">
        <f t="shared" si="212"/>
        <v>Ano 2</v>
      </c>
      <c r="F244" s="369" t="str">
        <f t="shared" si="212"/>
        <v>Ano 3</v>
      </c>
      <c r="G244" s="369" t="str">
        <f t="shared" si="212"/>
        <v>Ano 4</v>
      </c>
      <c r="H244" s="369" t="str">
        <f t="shared" si="212"/>
        <v>Ano 5</v>
      </c>
      <c r="I244" s="369" t="str">
        <f t="shared" si="212"/>
        <v>Ano 6</v>
      </c>
      <c r="J244" s="369" t="str">
        <f t="shared" si="212"/>
        <v>Ano 7</v>
      </c>
      <c r="K244" s="369" t="str">
        <f t="shared" si="212"/>
        <v>Ano 8</v>
      </c>
      <c r="L244" s="369" t="str">
        <f t="shared" si="212"/>
        <v>Ano 9</v>
      </c>
      <c r="M244" s="370" t="str">
        <f t="shared" si="212"/>
        <v>Ano 10</v>
      </c>
    </row>
    <row r="245" spans="1:15" s="243" customFormat="1">
      <c r="B245" s="288"/>
      <c r="C245" s="456"/>
      <c r="D245" s="289"/>
      <c r="E245" s="289"/>
      <c r="F245" s="289"/>
      <c r="G245" s="289"/>
      <c r="H245" s="289"/>
      <c r="I245" s="289"/>
      <c r="J245" s="289"/>
      <c r="K245" s="289"/>
      <c r="L245" s="289"/>
      <c r="M245" s="290"/>
    </row>
    <row r="246" spans="1:15" s="243" customFormat="1">
      <c r="B246" s="291" t="s">
        <v>389</v>
      </c>
      <c r="C246" s="457"/>
      <c r="D246" s="457">
        <v>360</v>
      </c>
      <c r="E246" s="457">
        <v>360</v>
      </c>
      <c r="F246" s="457">
        <v>360</v>
      </c>
      <c r="G246" s="457">
        <v>360</v>
      </c>
      <c r="H246" s="457">
        <v>360</v>
      </c>
      <c r="I246" s="457">
        <v>360</v>
      </c>
      <c r="J246" s="457">
        <v>360</v>
      </c>
      <c r="K246" s="457">
        <v>360</v>
      </c>
      <c r="L246" s="457">
        <v>360</v>
      </c>
      <c r="M246" s="292">
        <v>360</v>
      </c>
    </row>
    <row r="247" spans="1:15" s="243" customFormat="1">
      <c r="B247" s="291"/>
      <c r="C247" s="456"/>
      <c r="D247" s="289"/>
      <c r="E247" s="289"/>
      <c r="F247" s="289"/>
      <c r="G247" s="289"/>
      <c r="H247" s="289"/>
      <c r="I247" s="289"/>
      <c r="J247" s="289"/>
      <c r="K247" s="289"/>
      <c r="L247" s="289"/>
      <c r="M247" s="290"/>
    </row>
    <row r="248" spans="1:15" s="243" customFormat="1">
      <c r="B248" s="374" t="s">
        <v>322</v>
      </c>
      <c r="C248" s="375"/>
      <c r="D248" s="375" t="e">
        <f t="shared" ref="D248:M248" si="213">D44</f>
        <v>#DIV/0!</v>
      </c>
      <c r="E248" s="375" t="e">
        <f t="shared" si="213"/>
        <v>#DIV/0!</v>
      </c>
      <c r="F248" s="375" t="e">
        <f t="shared" si="213"/>
        <v>#DIV/0!</v>
      </c>
      <c r="G248" s="375" t="e">
        <f t="shared" si="213"/>
        <v>#DIV/0!</v>
      </c>
      <c r="H248" s="375" t="e">
        <f t="shared" si="213"/>
        <v>#DIV/0!</v>
      </c>
      <c r="I248" s="375" t="e">
        <f t="shared" si="213"/>
        <v>#DIV/0!</v>
      </c>
      <c r="J248" s="375" t="e">
        <f t="shared" si="213"/>
        <v>#DIV/0!</v>
      </c>
      <c r="K248" s="375" t="e">
        <f t="shared" si="213"/>
        <v>#DIV/0!</v>
      </c>
      <c r="L248" s="375" t="e">
        <f t="shared" si="213"/>
        <v>#DIV/0!</v>
      </c>
      <c r="M248" s="376" t="e">
        <f t="shared" si="213"/>
        <v>#DIV/0!</v>
      </c>
      <c r="O248" s="215"/>
    </row>
    <row r="249" spans="1:15" s="243" customFormat="1">
      <c r="B249" s="377" t="s">
        <v>390</v>
      </c>
      <c r="C249" s="458"/>
      <c r="D249" s="458" t="e">
        <f>D248*$D$4</f>
        <v>#DIV/0!</v>
      </c>
      <c r="E249" s="458" t="e">
        <f t="shared" ref="E249:M249" si="214">E248*$D$4</f>
        <v>#DIV/0!</v>
      </c>
      <c r="F249" s="458" t="e">
        <f t="shared" si="214"/>
        <v>#DIV/0!</v>
      </c>
      <c r="G249" s="458" t="e">
        <f t="shared" si="214"/>
        <v>#DIV/0!</v>
      </c>
      <c r="H249" s="458" t="e">
        <f t="shared" si="214"/>
        <v>#DIV/0!</v>
      </c>
      <c r="I249" s="458" t="e">
        <f t="shared" si="214"/>
        <v>#DIV/0!</v>
      </c>
      <c r="J249" s="458" t="e">
        <f t="shared" si="214"/>
        <v>#DIV/0!</v>
      </c>
      <c r="K249" s="458" t="e">
        <f t="shared" si="214"/>
        <v>#DIV/0!</v>
      </c>
      <c r="L249" s="458" t="e">
        <f t="shared" si="214"/>
        <v>#DIV/0!</v>
      </c>
      <c r="M249" s="378" t="e">
        <f t="shared" si="214"/>
        <v>#DIV/0!</v>
      </c>
      <c r="O249" s="215"/>
    </row>
    <row r="250" spans="1:15" s="243" customFormat="1">
      <c r="B250" s="377" t="s">
        <v>391</v>
      </c>
      <c r="C250" s="458"/>
      <c r="D250" s="458">
        <f t="shared" ref="D250:M250" si="215">-D183</f>
        <v>0</v>
      </c>
      <c r="E250" s="458">
        <f t="shared" si="215"/>
        <v>0</v>
      </c>
      <c r="F250" s="458">
        <f t="shared" si="215"/>
        <v>0</v>
      </c>
      <c r="G250" s="458">
        <f t="shared" si="215"/>
        <v>0</v>
      </c>
      <c r="H250" s="458">
        <f t="shared" si="215"/>
        <v>0</v>
      </c>
      <c r="I250" s="458">
        <f t="shared" si="215"/>
        <v>0</v>
      </c>
      <c r="J250" s="458">
        <f t="shared" si="215"/>
        <v>0</v>
      </c>
      <c r="K250" s="458">
        <f t="shared" si="215"/>
        <v>0</v>
      </c>
      <c r="L250" s="458">
        <f t="shared" si="215"/>
        <v>0</v>
      </c>
      <c r="M250" s="378">
        <f t="shared" si="215"/>
        <v>0</v>
      </c>
    </row>
    <row r="251" spans="1:15" s="243" customFormat="1">
      <c r="B251" s="379" t="s">
        <v>392</v>
      </c>
      <c r="C251" s="380"/>
      <c r="D251" s="380">
        <f t="shared" ref="D251:M251" si="216">-D106</f>
        <v>0</v>
      </c>
      <c r="E251" s="380" t="e">
        <f t="shared" si="216"/>
        <v>#DIV/0!</v>
      </c>
      <c r="F251" s="380" t="e">
        <f t="shared" si="216"/>
        <v>#DIV/0!</v>
      </c>
      <c r="G251" s="380" t="e">
        <f t="shared" si="216"/>
        <v>#DIV/0!</v>
      </c>
      <c r="H251" s="380" t="e">
        <f t="shared" si="216"/>
        <v>#DIV/0!</v>
      </c>
      <c r="I251" s="380" t="e">
        <f t="shared" si="216"/>
        <v>#DIV/0!</v>
      </c>
      <c r="J251" s="380" t="e">
        <f t="shared" si="216"/>
        <v>#DIV/0!</v>
      </c>
      <c r="K251" s="380" t="e">
        <f t="shared" si="216"/>
        <v>#DIV/0!</v>
      </c>
      <c r="L251" s="380" t="e">
        <f t="shared" si="216"/>
        <v>#DIV/0!</v>
      </c>
      <c r="M251" s="381" t="e">
        <f t="shared" si="216"/>
        <v>#DIV/0!</v>
      </c>
    </row>
    <row r="252" spans="1:15" s="243" customFormat="1">
      <c r="B252" s="293"/>
      <c r="C252" s="459"/>
      <c r="D252" s="459"/>
      <c r="E252" s="459"/>
      <c r="F252" s="459"/>
      <c r="G252" s="459"/>
      <c r="H252" s="459"/>
      <c r="I252" s="459"/>
      <c r="J252" s="459"/>
      <c r="K252" s="459"/>
      <c r="L252" s="459"/>
      <c r="M252" s="294"/>
      <c r="O252" s="215"/>
    </row>
    <row r="253" spans="1:15" s="243" customFormat="1">
      <c r="B253" s="96" t="s">
        <v>390</v>
      </c>
      <c r="C253" s="295"/>
      <c r="D253" s="296" t="e">
        <f t="shared" ref="D253:M253" si="217">(D254/D$246)*D$249</f>
        <v>#DIV/0!</v>
      </c>
      <c r="E253" s="296" t="e">
        <f t="shared" si="217"/>
        <v>#DIV/0!</v>
      </c>
      <c r="F253" s="296" t="e">
        <f t="shared" si="217"/>
        <v>#DIV/0!</v>
      </c>
      <c r="G253" s="296" t="e">
        <f t="shared" si="217"/>
        <v>#DIV/0!</v>
      </c>
      <c r="H253" s="296" t="e">
        <f t="shared" si="217"/>
        <v>#DIV/0!</v>
      </c>
      <c r="I253" s="296" t="e">
        <f t="shared" si="217"/>
        <v>#DIV/0!</v>
      </c>
      <c r="J253" s="296" t="e">
        <f t="shared" si="217"/>
        <v>#DIV/0!</v>
      </c>
      <c r="K253" s="296" t="e">
        <f t="shared" si="217"/>
        <v>#DIV/0!</v>
      </c>
      <c r="L253" s="296" t="e">
        <f t="shared" si="217"/>
        <v>#DIV/0!</v>
      </c>
      <c r="M253" s="297" t="e">
        <f t="shared" si="217"/>
        <v>#DIV/0!</v>
      </c>
    </row>
    <row r="254" spans="1:15" s="215" customFormat="1">
      <c r="B254" s="390" t="s">
        <v>393</v>
      </c>
      <c r="C254" s="298"/>
      <c r="D254" s="299">
        <v>15</v>
      </c>
      <c r="E254" s="391">
        <f t="shared" ref="E254:M254" si="218">D254</f>
        <v>15</v>
      </c>
      <c r="F254" s="391">
        <f t="shared" si="218"/>
        <v>15</v>
      </c>
      <c r="G254" s="391">
        <f t="shared" si="218"/>
        <v>15</v>
      </c>
      <c r="H254" s="391">
        <f t="shared" si="218"/>
        <v>15</v>
      </c>
      <c r="I254" s="391">
        <f t="shared" si="218"/>
        <v>15</v>
      </c>
      <c r="J254" s="391">
        <f t="shared" si="218"/>
        <v>15</v>
      </c>
      <c r="K254" s="391">
        <f t="shared" si="218"/>
        <v>15</v>
      </c>
      <c r="L254" s="391">
        <f t="shared" si="218"/>
        <v>15</v>
      </c>
      <c r="M254" s="392">
        <f t="shared" si="218"/>
        <v>15</v>
      </c>
      <c r="O254" s="243"/>
    </row>
    <row r="255" spans="1:15" s="243" customFormat="1">
      <c r="A255" s="243" t="s">
        <v>394</v>
      </c>
      <c r="B255" s="300"/>
      <c r="C255" s="295"/>
      <c r="D255" s="460"/>
      <c r="E255" s="460"/>
      <c r="F255" s="460"/>
      <c r="G255" s="460"/>
      <c r="H255" s="460"/>
      <c r="I255" s="460"/>
      <c r="J255" s="460"/>
      <c r="K255" s="460"/>
      <c r="L255" s="460"/>
      <c r="M255" s="301"/>
    </row>
    <row r="256" spans="1:15" s="243" customFormat="1">
      <c r="B256" s="382" t="s">
        <v>395</v>
      </c>
      <c r="C256" s="383"/>
      <c r="D256" s="383">
        <f>D259+D261</f>
        <v>0</v>
      </c>
      <c r="E256" s="383" t="e">
        <f t="shared" ref="E256:N256" si="219">E259+E261</f>
        <v>#DIV/0!</v>
      </c>
      <c r="F256" s="383" t="e">
        <f t="shared" si="219"/>
        <v>#DIV/0!</v>
      </c>
      <c r="G256" s="383" t="e">
        <f t="shared" si="219"/>
        <v>#DIV/0!</v>
      </c>
      <c r="H256" s="383" t="e">
        <f t="shared" si="219"/>
        <v>#DIV/0!</v>
      </c>
      <c r="I256" s="383" t="e">
        <f t="shared" si="219"/>
        <v>#DIV/0!</v>
      </c>
      <c r="J256" s="383" t="e">
        <f t="shared" si="219"/>
        <v>#DIV/0!</v>
      </c>
      <c r="K256" s="383" t="e">
        <f t="shared" si="219"/>
        <v>#DIV/0!</v>
      </c>
      <c r="L256" s="383" t="e">
        <f t="shared" si="219"/>
        <v>#DIV/0!</v>
      </c>
      <c r="M256" s="384" t="e">
        <f t="shared" si="219"/>
        <v>#DIV/0!</v>
      </c>
      <c r="N256" s="302">
        <f t="shared" si="219"/>
        <v>0</v>
      </c>
    </row>
    <row r="257" spans="2:19" s="243" customFormat="1">
      <c r="B257" s="388" t="s">
        <v>396</v>
      </c>
      <c r="C257" s="461"/>
      <c r="D257" s="461" t="e">
        <f t="shared" ref="D257:M257" si="220">D256/D248</f>
        <v>#DIV/0!</v>
      </c>
      <c r="E257" s="461" t="e">
        <f t="shared" si="220"/>
        <v>#DIV/0!</v>
      </c>
      <c r="F257" s="461" t="e">
        <f t="shared" si="220"/>
        <v>#DIV/0!</v>
      </c>
      <c r="G257" s="461" t="e">
        <f t="shared" si="220"/>
        <v>#DIV/0!</v>
      </c>
      <c r="H257" s="461" t="e">
        <f t="shared" si="220"/>
        <v>#DIV/0!</v>
      </c>
      <c r="I257" s="461" t="e">
        <f t="shared" si="220"/>
        <v>#DIV/0!</v>
      </c>
      <c r="J257" s="461" t="e">
        <f t="shared" si="220"/>
        <v>#DIV/0!</v>
      </c>
      <c r="K257" s="461" t="e">
        <f t="shared" si="220"/>
        <v>#DIV/0!</v>
      </c>
      <c r="L257" s="461" t="e">
        <f t="shared" si="220"/>
        <v>#DIV/0!</v>
      </c>
      <c r="M257" s="389" t="e">
        <f t="shared" si="220"/>
        <v>#DIV/0!</v>
      </c>
    </row>
    <row r="258" spans="2:19" s="243" customFormat="1">
      <c r="B258" s="300"/>
      <c r="C258" s="462"/>
      <c r="D258" s="460"/>
      <c r="E258" s="460"/>
      <c r="F258" s="460"/>
      <c r="G258" s="460"/>
      <c r="H258" s="460"/>
      <c r="I258" s="460"/>
      <c r="J258" s="460"/>
      <c r="K258" s="460"/>
      <c r="L258" s="460"/>
      <c r="M258" s="301"/>
    </row>
    <row r="259" spans="2:19" s="243" customFormat="1">
      <c r="B259" s="96" t="s">
        <v>397</v>
      </c>
      <c r="C259" s="295"/>
      <c r="D259" s="296">
        <f t="shared" ref="D259:M259" si="221">(D260/D$246)*D$250</f>
        <v>0</v>
      </c>
      <c r="E259" s="296">
        <f t="shared" si="221"/>
        <v>0</v>
      </c>
      <c r="F259" s="296">
        <f t="shared" si="221"/>
        <v>0</v>
      </c>
      <c r="G259" s="296">
        <f t="shared" si="221"/>
        <v>0</v>
      </c>
      <c r="H259" s="296">
        <f t="shared" si="221"/>
        <v>0</v>
      </c>
      <c r="I259" s="296">
        <f t="shared" si="221"/>
        <v>0</v>
      </c>
      <c r="J259" s="296">
        <f t="shared" si="221"/>
        <v>0</v>
      </c>
      <c r="K259" s="296">
        <f t="shared" si="221"/>
        <v>0</v>
      </c>
      <c r="L259" s="296">
        <f t="shared" si="221"/>
        <v>0</v>
      </c>
      <c r="M259" s="297">
        <f t="shared" si="221"/>
        <v>0</v>
      </c>
    </row>
    <row r="260" spans="2:19" s="215" customFormat="1">
      <c r="B260" s="390" t="s">
        <v>393</v>
      </c>
      <c r="C260" s="298"/>
      <c r="D260" s="299">
        <v>7</v>
      </c>
      <c r="E260" s="391">
        <f t="shared" ref="E260:M260" si="222">D260</f>
        <v>7</v>
      </c>
      <c r="F260" s="391">
        <f t="shared" si="222"/>
        <v>7</v>
      </c>
      <c r="G260" s="391">
        <f t="shared" si="222"/>
        <v>7</v>
      </c>
      <c r="H260" s="391">
        <f t="shared" si="222"/>
        <v>7</v>
      </c>
      <c r="I260" s="391">
        <f t="shared" si="222"/>
        <v>7</v>
      </c>
      <c r="J260" s="391">
        <f t="shared" si="222"/>
        <v>7</v>
      </c>
      <c r="K260" s="391">
        <f t="shared" si="222"/>
        <v>7</v>
      </c>
      <c r="L260" s="391">
        <f t="shared" si="222"/>
        <v>7</v>
      </c>
      <c r="M260" s="392">
        <f t="shared" si="222"/>
        <v>7</v>
      </c>
      <c r="O260" s="243"/>
      <c r="P260" s="243"/>
      <c r="Q260" s="243"/>
      <c r="R260" s="243"/>
      <c r="S260" s="243"/>
    </row>
    <row r="261" spans="2:19" s="243" customFormat="1">
      <c r="B261" s="96" t="s">
        <v>398</v>
      </c>
      <c r="C261" s="295"/>
      <c r="D261" s="296">
        <f t="shared" ref="D261:M261" si="223">(D262/D$246)*D$251</f>
        <v>0</v>
      </c>
      <c r="E261" s="296" t="e">
        <f t="shared" si="223"/>
        <v>#DIV/0!</v>
      </c>
      <c r="F261" s="296" t="e">
        <f t="shared" si="223"/>
        <v>#DIV/0!</v>
      </c>
      <c r="G261" s="296" t="e">
        <f t="shared" si="223"/>
        <v>#DIV/0!</v>
      </c>
      <c r="H261" s="296" t="e">
        <f t="shared" si="223"/>
        <v>#DIV/0!</v>
      </c>
      <c r="I261" s="296" t="e">
        <f t="shared" si="223"/>
        <v>#DIV/0!</v>
      </c>
      <c r="J261" s="296" t="e">
        <f t="shared" si="223"/>
        <v>#DIV/0!</v>
      </c>
      <c r="K261" s="296" t="e">
        <f t="shared" si="223"/>
        <v>#DIV/0!</v>
      </c>
      <c r="L261" s="296" t="e">
        <f t="shared" si="223"/>
        <v>#DIV/0!</v>
      </c>
      <c r="M261" s="297" t="e">
        <f t="shared" si="223"/>
        <v>#DIV/0!</v>
      </c>
    </row>
    <row r="262" spans="2:19" s="215" customFormat="1">
      <c r="B262" s="390" t="s">
        <v>399</v>
      </c>
      <c r="C262" s="298"/>
      <c r="D262" s="299">
        <v>30</v>
      </c>
      <c r="E262" s="391">
        <f t="shared" ref="E262:M262" si="224">D262</f>
        <v>30</v>
      </c>
      <c r="F262" s="391">
        <f t="shared" si="224"/>
        <v>30</v>
      </c>
      <c r="G262" s="391">
        <f t="shared" si="224"/>
        <v>30</v>
      </c>
      <c r="H262" s="391">
        <f t="shared" si="224"/>
        <v>30</v>
      </c>
      <c r="I262" s="391">
        <f t="shared" si="224"/>
        <v>30</v>
      </c>
      <c r="J262" s="391">
        <f t="shared" si="224"/>
        <v>30</v>
      </c>
      <c r="K262" s="391">
        <f t="shared" si="224"/>
        <v>30</v>
      </c>
      <c r="L262" s="391">
        <f t="shared" si="224"/>
        <v>30</v>
      </c>
      <c r="M262" s="392">
        <f t="shared" si="224"/>
        <v>30</v>
      </c>
      <c r="O262" s="243"/>
      <c r="P262" s="243"/>
      <c r="Q262" s="243"/>
      <c r="R262" s="243"/>
      <c r="S262" s="243"/>
    </row>
    <row r="263" spans="2:19" s="243" customFormat="1">
      <c r="B263" s="300"/>
      <c r="C263" s="463"/>
      <c r="D263" s="460"/>
      <c r="E263" s="460"/>
      <c r="F263" s="460"/>
      <c r="G263" s="460"/>
      <c r="H263" s="460"/>
      <c r="I263" s="460"/>
      <c r="J263" s="460"/>
      <c r="K263" s="460"/>
      <c r="L263" s="460"/>
      <c r="M263" s="301"/>
    </row>
    <row r="264" spans="2:19" s="243" customFormat="1">
      <c r="B264" s="382" t="s">
        <v>400</v>
      </c>
      <c r="C264" s="383"/>
      <c r="D264" s="383">
        <f t="shared" ref="D264:M264" si="225">D256</f>
        <v>0</v>
      </c>
      <c r="E264" s="383" t="e">
        <f t="shared" si="225"/>
        <v>#DIV/0!</v>
      </c>
      <c r="F264" s="383" t="e">
        <f t="shared" si="225"/>
        <v>#DIV/0!</v>
      </c>
      <c r="G264" s="383" t="e">
        <f t="shared" si="225"/>
        <v>#DIV/0!</v>
      </c>
      <c r="H264" s="383" t="e">
        <f t="shared" si="225"/>
        <v>#DIV/0!</v>
      </c>
      <c r="I264" s="383" t="e">
        <f t="shared" si="225"/>
        <v>#DIV/0!</v>
      </c>
      <c r="J264" s="383" t="e">
        <f t="shared" si="225"/>
        <v>#DIV/0!</v>
      </c>
      <c r="K264" s="383" t="e">
        <f t="shared" si="225"/>
        <v>#DIV/0!</v>
      </c>
      <c r="L264" s="383" t="e">
        <f t="shared" si="225"/>
        <v>#DIV/0!</v>
      </c>
      <c r="M264" s="384" t="e">
        <f t="shared" si="225"/>
        <v>#DIV/0!</v>
      </c>
    </row>
    <row r="265" spans="2:19" s="243" customFormat="1" ht="13.5" thickBot="1">
      <c r="B265" s="385" t="s">
        <v>401</v>
      </c>
      <c r="C265" s="386"/>
      <c r="D265" s="386"/>
      <c r="E265" s="386" t="e">
        <f>(E264-D264)</f>
        <v>#DIV/0!</v>
      </c>
      <c r="F265" s="386" t="e">
        <f t="shared" ref="F265:M265" si="226">(F264-E264)</f>
        <v>#DIV/0!</v>
      </c>
      <c r="G265" s="386" t="e">
        <f t="shared" si="226"/>
        <v>#DIV/0!</v>
      </c>
      <c r="H265" s="386" t="e">
        <f t="shared" si="226"/>
        <v>#DIV/0!</v>
      </c>
      <c r="I265" s="386" t="e">
        <f t="shared" si="226"/>
        <v>#DIV/0!</v>
      </c>
      <c r="J265" s="386" t="e">
        <f t="shared" si="226"/>
        <v>#DIV/0!</v>
      </c>
      <c r="K265" s="386" t="e">
        <f t="shared" si="226"/>
        <v>#DIV/0!</v>
      </c>
      <c r="L265" s="386" t="e">
        <f t="shared" si="226"/>
        <v>#DIV/0!</v>
      </c>
      <c r="M265" s="387" t="e">
        <f t="shared" si="226"/>
        <v>#DIV/0!</v>
      </c>
    </row>
    <row r="266" spans="2:19" s="243" customFormat="1" ht="13.5" thickBot="1"/>
    <row r="267" spans="2:19" s="243" customFormat="1">
      <c r="B267" s="144" t="s">
        <v>402</v>
      </c>
      <c r="C267" s="371"/>
      <c r="D267" s="146" t="s">
        <v>317</v>
      </c>
      <c r="E267" s="146" t="s">
        <v>317</v>
      </c>
      <c r="F267" s="146" t="s">
        <v>317</v>
      </c>
      <c r="G267" s="146" t="s">
        <v>317</v>
      </c>
      <c r="H267" s="146" t="s">
        <v>317</v>
      </c>
      <c r="I267" s="146" t="s">
        <v>317</v>
      </c>
      <c r="J267" s="146" t="s">
        <v>317</v>
      </c>
      <c r="K267" s="146" t="s">
        <v>317</v>
      </c>
      <c r="L267" s="146" t="s">
        <v>317</v>
      </c>
      <c r="M267" s="147" t="s">
        <v>317</v>
      </c>
    </row>
    <row r="268" spans="2:19" s="243" customFormat="1">
      <c r="B268" s="397" t="s">
        <v>403</v>
      </c>
      <c r="C268" s="398"/>
      <c r="D268" s="345" t="str">
        <f>D$7</f>
        <v>Ano 1</v>
      </c>
      <c r="E268" s="345" t="str">
        <f t="shared" ref="E268:M268" si="227">E$7</f>
        <v>Ano 2</v>
      </c>
      <c r="F268" s="345" t="str">
        <f t="shared" si="227"/>
        <v>Ano 3</v>
      </c>
      <c r="G268" s="345" t="str">
        <f t="shared" si="227"/>
        <v>Ano 4</v>
      </c>
      <c r="H268" s="345" t="str">
        <f t="shared" si="227"/>
        <v>Ano 5</v>
      </c>
      <c r="I268" s="345" t="str">
        <f t="shared" si="227"/>
        <v>Ano 6</v>
      </c>
      <c r="J268" s="345" t="str">
        <f t="shared" si="227"/>
        <v>Ano 7</v>
      </c>
      <c r="K268" s="345" t="str">
        <f t="shared" si="227"/>
        <v>Ano 8</v>
      </c>
      <c r="L268" s="345" t="str">
        <f t="shared" si="227"/>
        <v>Ano 9</v>
      </c>
      <c r="M268" s="346" t="str">
        <f t="shared" si="227"/>
        <v>Ano 10</v>
      </c>
    </row>
    <row r="269" spans="2:19">
      <c r="B269" s="399"/>
      <c r="C269" s="218"/>
      <c r="D269" s="400"/>
      <c r="E269" s="400"/>
      <c r="F269" s="400"/>
      <c r="G269" s="400"/>
      <c r="H269" s="400"/>
      <c r="I269" s="400"/>
      <c r="J269" s="400"/>
      <c r="K269" s="400"/>
      <c r="L269" s="400"/>
      <c r="M269" s="401"/>
      <c r="O269" s="104"/>
      <c r="P269" s="104"/>
      <c r="Q269" s="104"/>
      <c r="R269" s="104"/>
      <c r="S269" s="104"/>
    </row>
    <row r="270" spans="2:19">
      <c r="B270" s="175" t="s">
        <v>404</v>
      </c>
      <c r="C270" s="332"/>
      <c r="D270" s="177" t="e">
        <f>D19*D286</f>
        <v>#DIV/0!</v>
      </c>
      <c r="E270" s="177" t="e">
        <f t="shared" ref="E270:M270" si="228">E19*E286</f>
        <v>#DIV/0!</v>
      </c>
      <c r="F270" s="177" t="e">
        <f t="shared" si="228"/>
        <v>#DIV/0!</v>
      </c>
      <c r="G270" s="177" t="e">
        <f t="shared" si="228"/>
        <v>#DIV/0!</v>
      </c>
      <c r="H270" s="177" t="e">
        <f t="shared" si="228"/>
        <v>#DIV/0!</v>
      </c>
      <c r="I270" s="177" t="e">
        <f t="shared" si="228"/>
        <v>#DIV/0!</v>
      </c>
      <c r="J270" s="177" t="e">
        <f t="shared" si="228"/>
        <v>#DIV/0!</v>
      </c>
      <c r="K270" s="177" t="e">
        <f t="shared" si="228"/>
        <v>#DIV/0!</v>
      </c>
      <c r="L270" s="177" t="e">
        <f t="shared" si="228"/>
        <v>#DIV/0!</v>
      </c>
      <c r="M270" s="178" t="e">
        <f t="shared" si="228"/>
        <v>#DIV/0!</v>
      </c>
      <c r="O270" s="104"/>
      <c r="P270" s="104"/>
      <c r="Q270" s="104"/>
      <c r="R270" s="104"/>
      <c r="S270" s="104"/>
    </row>
    <row r="271" spans="2:19" s="159" customFormat="1">
      <c r="B271" s="335" t="s">
        <v>320</v>
      </c>
      <c r="C271" s="155"/>
      <c r="D271" s="156" t="e">
        <f t="shared" ref="D271:M271" si="229">D270/D$44</f>
        <v>#DIV/0!</v>
      </c>
      <c r="E271" s="156" t="e">
        <f t="shared" si="229"/>
        <v>#DIV/0!</v>
      </c>
      <c r="F271" s="156" t="e">
        <f t="shared" si="229"/>
        <v>#DIV/0!</v>
      </c>
      <c r="G271" s="156" t="e">
        <f t="shared" si="229"/>
        <v>#DIV/0!</v>
      </c>
      <c r="H271" s="156" t="e">
        <f t="shared" si="229"/>
        <v>#DIV/0!</v>
      </c>
      <c r="I271" s="156" t="e">
        <f t="shared" si="229"/>
        <v>#DIV/0!</v>
      </c>
      <c r="J271" s="156" t="e">
        <f t="shared" si="229"/>
        <v>#DIV/0!</v>
      </c>
      <c r="K271" s="156" t="e">
        <f t="shared" si="229"/>
        <v>#DIV/0!</v>
      </c>
      <c r="L271" s="156" t="e">
        <f t="shared" si="229"/>
        <v>#DIV/0!</v>
      </c>
      <c r="M271" s="157" t="e">
        <f t="shared" si="229"/>
        <v>#DIV/0!</v>
      </c>
      <c r="O271" s="155"/>
      <c r="P271" s="155"/>
      <c r="Q271" s="155"/>
      <c r="R271" s="155"/>
      <c r="S271" s="155"/>
    </row>
    <row r="272" spans="2:19" ht="13.5" thickBot="1">
      <c r="B272" s="206"/>
      <c r="C272" s="207"/>
      <c r="D272" s="208"/>
      <c r="E272" s="208"/>
      <c r="F272" s="208"/>
      <c r="G272" s="208"/>
      <c r="H272" s="208"/>
      <c r="I272" s="208"/>
      <c r="J272" s="208"/>
      <c r="K272" s="208"/>
      <c r="L272" s="208"/>
      <c r="M272" s="209"/>
      <c r="O272" s="104"/>
      <c r="P272" s="104"/>
      <c r="Q272" s="104"/>
      <c r="R272" s="104"/>
      <c r="S272" s="104"/>
    </row>
    <row r="273" spans="2:21" s="243" customFormat="1" ht="13.5" thickBot="1">
      <c r="N273" s="77"/>
    </row>
    <row r="274" spans="2:21" s="243" customFormat="1">
      <c r="B274" s="144" t="s">
        <v>405</v>
      </c>
      <c r="C274" s="393" t="s">
        <v>406</v>
      </c>
      <c r="D274" s="146" t="s">
        <v>317</v>
      </c>
      <c r="E274" s="146" t="s">
        <v>317</v>
      </c>
      <c r="F274" s="146" t="s">
        <v>317</v>
      </c>
      <c r="G274" s="146" t="s">
        <v>317</v>
      </c>
      <c r="H274" s="146" t="s">
        <v>317</v>
      </c>
      <c r="I274" s="146" t="s">
        <v>317</v>
      </c>
      <c r="J274" s="146" t="s">
        <v>317</v>
      </c>
      <c r="K274" s="146" t="s">
        <v>317</v>
      </c>
      <c r="L274" s="146" t="s">
        <v>317</v>
      </c>
      <c r="M274" s="147" t="s">
        <v>317</v>
      </c>
      <c r="N274" s="77"/>
    </row>
    <row r="275" spans="2:21" s="243" customFormat="1">
      <c r="B275" s="148" t="s">
        <v>403</v>
      </c>
      <c r="C275" s="394">
        <f>N294</f>
        <v>0.15</v>
      </c>
      <c r="D275" s="402" t="str">
        <f>D$7</f>
        <v>Ano 1</v>
      </c>
      <c r="E275" s="345" t="str">
        <f t="shared" ref="E275:M275" si="230">E$7</f>
        <v>Ano 2</v>
      </c>
      <c r="F275" s="345" t="str">
        <f t="shared" si="230"/>
        <v>Ano 3</v>
      </c>
      <c r="G275" s="345" t="str">
        <f t="shared" si="230"/>
        <v>Ano 4</v>
      </c>
      <c r="H275" s="345" t="str">
        <f t="shared" si="230"/>
        <v>Ano 5</v>
      </c>
      <c r="I275" s="345" t="str">
        <f t="shared" si="230"/>
        <v>Ano 6</v>
      </c>
      <c r="J275" s="345" t="str">
        <f t="shared" si="230"/>
        <v>Ano 7</v>
      </c>
      <c r="K275" s="345" t="str">
        <f t="shared" si="230"/>
        <v>Ano 8</v>
      </c>
      <c r="L275" s="345" t="str">
        <f t="shared" si="230"/>
        <v>Ano 9</v>
      </c>
      <c r="M275" s="346" t="str">
        <f t="shared" si="230"/>
        <v>Ano 10</v>
      </c>
      <c r="N275" s="77"/>
    </row>
    <row r="276" spans="2:21">
      <c r="B276" s="153"/>
      <c r="C276" s="104"/>
      <c r="D276" s="400"/>
      <c r="E276" s="400"/>
      <c r="F276" s="400"/>
      <c r="G276" s="400"/>
      <c r="H276" s="400"/>
      <c r="I276" s="400"/>
      <c r="J276" s="400"/>
      <c r="K276" s="400"/>
      <c r="L276" s="400"/>
      <c r="M276" s="401"/>
      <c r="O276" s="104"/>
      <c r="P276" s="104"/>
      <c r="Q276" s="104"/>
      <c r="R276" s="104"/>
      <c r="S276" s="104"/>
    </row>
    <row r="277" spans="2:21">
      <c r="B277" s="216"/>
      <c r="C277" s="176"/>
      <c r="D277" s="177" t="e">
        <f>(D$19*$C$275)*C294</f>
        <v>#DIV/0!</v>
      </c>
      <c r="E277" s="177" t="e">
        <f t="shared" ref="E277:M277" si="231">(E$19*$C$275)*D294</f>
        <v>#DIV/0!</v>
      </c>
      <c r="F277" s="177" t="e">
        <f t="shared" si="231"/>
        <v>#DIV/0!</v>
      </c>
      <c r="G277" s="177" t="e">
        <f t="shared" si="231"/>
        <v>#DIV/0!</v>
      </c>
      <c r="H277" s="177" t="e">
        <f t="shared" si="231"/>
        <v>#DIV/0!</v>
      </c>
      <c r="I277" s="177" t="e">
        <f t="shared" si="231"/>
        <v>#DIV/0!</v>
      </c>
      <c r="J277" s="177" t="e">
        <f t="shared" si="231"/>
        <v>#DIV/0!</v>
      </c>
      <c r="K277" s="177" t="e">
        <f t="shared" si="231"/>
        <v>#DIV/0!</v>
      </c>
      <c r="L277" s="177" t="e">
        <f t="shared" si="231"/>
        <v>#DIV/0!</v>
      </c>
      <c r="M277" s="177" t="e">
        <f t="shared" si="231"/>
        <v>#DIV/0!</v>
      </c>
      <c r="O277" s="104"/>
      <c r="P277" s="104"/>
      <c r="Q277" s="104"/>
      <c r="R277" s="104"/>
      <c r="S277" s="104"/>
    </row>
    <row r="278" spans="2:21" s="159" customFormat="1">
      <c r="B278" s="197" t="s">
        <v>320</v>
      </c>
      <c r="C278" s="198"/>
      <c r="D278" s="199" t="e">
        <f t="shared" ref="D278:M278" si="232">D277/D$44</f>
        <v>#DIV/0!</v>
      </c>
      <c r="E278" s="199" t="e">
        <f t="shared" si="232"/>
        <v>#DIV/0!</v>
      </c>
      <c r="F278" s="199" t="e">
        <f t="shared" si="232"/>
        <v>#DIV/0!</v>
      </c>
      <c r="G278" s="199" t="e">
        <f t="shared" si="232"/>
        <v>#DIV/0!</v>
      </c>
      <c r="H278" s="199" t="e">
        <f t="shared" si="232"/>
        <v>#DIV/0!</v>
      </c>
      <c r="I278" s="199" t="e">
        <f t="shared" si="232"/>
        <v>#DIV/0!</v>
      </c>
      <c r="J278" s="199" t="e">
        <f t="shared" si="232"/>
        <v>#DIV/0!</v>
      </c>
      <c r="K278" s="199" t="e">
        <f t="shared" si="232"/>
        <v>#DIV/0!</v>
      </c>
      <c r="L278" s="199" t="e">
        <f t="shared" si="232"/>
        <v>#DIV/0!</v>
      </c>
      <c r="M278" s="200" t="e">
        <f t="shared" si="232"/>
        <v>#DIV/0!</v>
      </c>
      <c r="N278" s="77"/>
      <c r="O278" s="155"/>
      <c r="P278" s="155"/>
      <c r="Q278" s="155"/>
      <c r="R278" s="155"/>
      <c r="S278" s="155"/>
    </row>
    <row r="279" spans="2:21" ht="13.5" thickBot="1">
      <c r="B279" s="206"/>
      <c r="C279" s="207"/>
      <c r="D279" s="208"/>
      <c r="E279" s="208"/>
      <c r="F279" s="208"/>
      <c r="G279" s="208"/>
      <c r="H279" s="208"/>
      <c r="I279" s="208"/>
      <c r="J279" s="208"/>
      <c r="K279" s="208"/>
      <c r="L279" s="208"/>
      <c r="M279" s="209"/>
      <c r="O279" s="104"/>
      <c r="P279" s="104"/>
      <c r="Q279" s="104"/>
      <c r="R279" s="104"/>
      <c r="S279" s="104"/>
    </row>
    <row r="280" spans="2:21" s="243" customFormat="1" ht="13.5" thickBot="1">
      <c r="N280" s="77"/>
    </row>
    <row r="281" spans="2:21" s="243" customFormat="1">
      <c r="B281" s="144" t="s">
        <v>407</v>
      </c>
      <c r="C281" s="395">
        <v>0.1</v>
      </c>
      <c r="D281" s="146" t="s">
        <v>317</v>
      </c>
      <c r="E281" s="146" t="s">
        <v>317</v>
      </c>
      <c r="F281" s="146" t="s">
        <v>317</v>
      </c>
      <c r="G281" s="146" t="s">
        <v>317</v>
      </c>
      <c r="H281" s="146" t="s">
        <v>317</v>
      </c>
      <c r="I281" s="146" t="s">
        <v>317</v>
      </c>
      <c r="J281" s="146" t="s">
        <v>317</v>
      </c>
      <c r="K281" s="146" t="s">
        <v>317</v>
      </c>
      <c r="L281" s="146" t="s">
        <v>317</v>
      </c>
      <c r="M281" s="146" t="s">
        <v>317</v>
      </c>
      <c r="N281" s="146" t="s">
        <v>408</v>
      </c>
      <c r="O281" s="146" t="s">
        <v>409</v>
      </c>
      <c r="P281" s="147" t="s">
        <v>408</v>
      </c>
    </row>
    <row r="282" spans="2:21" s="243" customFormat="1" ht="13.5" thickBot="1">
      <c r="B282" s="372" t="s">
        <v>410</v>
      </c>
      <c r="C282" s="373">
        <v>2023</v>
      </c>
      <c r="D282" s="369" t="str">
        <f>D$7</f>
        <v>Ano 1</v>
      </c>
      <c r="E282" s="369" t="str">
        <f t="shared" ref="E282:M282" si="233">E$7</f>
        <v>Ano 2</v>
      </c>
      <c r="F282" s="369" t="str">
        <f t="shared" si="233"/>
        <v>Ano 3</v>
      </c>
      <c r="G282" s="369" t="str">
        <f t="shared" si="233"/>
        <v>Ano 4</v>
      </c>
      <c r="H282" s="369" t="str">
        <f t="shared" si="233"/>
        <v>Ano 5</v>
      </c>
      <c r="I282" s="369" t="str">
        <f t="shared" si="233"/>
        <v>Ano 6</v>
      </c>
      <c r="J282" s="369" t="str">
        <f t="shared" si="233"/>
        <v>Ano 7</v>
      </c>
      <c r="K282" s="369" t="str">
        <f t="shared" si="233"/>
        <v>Ano 8</v>
      </c>
      <c r="L282" s="369" t="str">
        <f t="shared" si="233"/>
        <v>Ano 9</v>
      </c>
      <c r="M282" s="369" t="str">
        <f t="shared" si="233"/>
        <v>Ano 10</v>
      </c>
      <c r="N282" s="369" t="s">
        <v>89</v>
      </c>
      <c r="O282" s="369" t="s">
        <v>89</v>
      </c>
      <c r="P282" s="370" t="s">
        <v>438</v>
      </c>
    </row>
    <row r="283" spans="2:21" s="243" customFormat="1">
      <c r="C283" s="289"/>
      <c r="O283" s="77"/>
    </row>
    <row r="284" spans="2:21" s="243" customFormat="1">
      <c r="B284" s="303" t="s">
        <v>433</v>
      </c>
      <c r="C284" s="304" t="e">
        <f>SUMPRODUCT(C286:C294,P286:P294)</f>
        <v>#DIV/0!</v>
      </c>
      <c r="D284" s="304" t="e">
        <f>D286*D19</f>
        <v>#DIV/0!</v>
      </c>
      <c r="E284" s="304" t="e">
        <f t="shared" ref="E284:M284" si="234">E286*E19</f>
        <v>#DIV/0!</v>
      </c>
      <c r="F284" s="304" t="e">
        <f t="shared" si="234"/>
        <v>#DIV/0!</v>
      </c>
      <c r="G284" s="304" t="e">
        <f t="shared" si="234"/>
        <v>#DIV/0!</v>
      </c>
      <c r="H284" s="304" t="e">
        <f t="shared" si="234"/>
        <v>#DIV/0!</v>
      </c>
      <c r="I284" s="304" t="e">
        <f t="shared" si="234"/>
        <v>#DIV/0!</v>
      </c>
      <c r="J284" s="304" t="e">
        <f t="shared" si="234"/>
        <v>#DIV/0!</v>
      </c>
      <c r="K284" s="304" t="e">
        <f t="shared" si="234"/>
        <v>#DIV/0!</v>
      </c>
      <c r="L284" s="304" t="e">
        <f t="shared" si="234"/>
        <v>#DIV/0!</v>
      </c>
      <c r="M284" s="304" t="e">
        <f t="shared" si="234"/>
        <v>#DIV/0!</v>
      </c>
      <c r="O284" s="77"/>
    </row>
    <row r="285" spans="2:21" s="243" customFormat="1">
      <c r="B285" s="305"/>
      <c r="C285" s="306"/>
      <c r="D285" s="307"/>
      <c r="E285" s="307"/>
      <c r="F285" s="307"/>
      <c r="G285" s="307"/>
      <c r="H285" s="307"/>
      <c r="I285" s="307"/>
      <c r="J285" s="307"/>
      <c r="K285" s="307"/>
      <c r="L285" s="307"/>
      <c r="M285" s="307"/>
      <c r="O285" s="77"/>
      <c r="T285" s="243" t="s">
        <v>436</v>
      </c>
      <c r="U285" s="243">
        <v>6</v>
      </c>
    </row>
    <row r="286" spans="2:21" s="243" customFormat="1">
      <c r="B286" s="308">
        <v>0</v>
      </c>
      <c r="C286" s="413">
        <f t="shared" ref="C286:C294" si="235">ROUND(_xlfn.NORM.DIST(B286,$U$285,$U$286,FALSE)*$D$25,0)</f>
        <v>0</v>
      </c>
      <c r="D286" s="307">
        <v>0</v>
      </c>
      <c r="E286" s="307">
        <f t="shared" ref="E286:M286" si="236">$C$295-SUM(E287:E294)</f>
        <v>0</v>
      </c>
      <c r="F286" s="307">
        <f t="shared" si="236"/>
        <v>0</v>
      </c>
      <c r="G286" s="307">
        <f t="shared" si="236"/>
        <v>0</v>
      </c>
      <c r="H286" s="307">
        <f t="shared" si="236"/>
        <v>0</v>
      </c>
      <c r="I286" s="307">
        <f t="shared" si="236"/>
        <v>0</v>
      </c>
      <c r="J286" s="307">
        <f t="shared" si="236"/>
        <v>0</v>
      </c>
      <c r="K286" s="307">
        <f t="shared" si="236"/>
        <v>0</v>
      </c>
      <c r="L286" s="307">
        <f t="shared" si="236"/>
        <v>0</v>
      </c>
      <c r="M286" s="307">
        <f t="shared" si="236"/>
        <v>0</v>
      </c>
      <c r="N286" s="309">
        <f>AUX_VALOR_USADO!F2/100</f>
        <v>1</v>
      </c>
      <c r="O286" s="468">
        <v>0</v>
      </c>
      <c r="P286" s="415" t="e">
        <f>N286*$D$19</f>
        <v>#DIV/0!</v>
      </c>
      <c r="S286" s="417" t="s">
        <v>439</v>
      </c>
      <c r="T286" s="243" t="s">
        <v>437</v>
      </c>
      <c r="U286" s="243">
        <v>1</v>
      </c>
    </row>
    <row r="287" spans="2:21" s="243" customFormat="1">
      <c r="B287" s="308">
        <f>B286+1</f>
        <v>1</v>
      </c>
      <c r="C287" s="413">
        <f t="shared" si="235"/>
        <v>0</v>
      </c>
      <c r="D287" s="307">
        <f t="shared" ref="D287:M294" si="237">C286</f>
        <v>0</v>
      </c>
      <c r="E287" s="307">
        <f t="shared" si="237"/>
        <v>0</v>
      </c>
      <c r="F287" s="307">
        <f t="shared" si="237"/>
        <v>0</v>
      </c>
      <c r="G287" s="307">
        <f t="shared" si="237"/>
        <v>0</v>
      </c>
      <c r="H287" s="307">
        <f t="shared" si="237"/>
        <v>0</v>
      </c>
      <c r="I287" s="307">
        <f t="shared" si="237"/>
        <v>0</v>
      </c>
      <c r="J287" s="307">
        <f t="shared" si="237"/>
        <v>0</v>
      </c>
      <c r="K287" s="307">
        <f t="shared" si="237"/>
        <v>0</v>
      </c>
      <c r="L287" s="307">
        <f t="shared" si="237"/>
        <v>0</v>
      </c>
      <c r="M287" s="307">
        <f t="shared" si="237"/>
        <v>0</v>
      </c>
      <c r="N287" s="309">
        <f>AUX_VALOR_USADO!F3/100</f>
        <v>0.81099999999999994</v>
      </c>
      <c r="O287" s="468">
        <f t="shared" ref="O287:O294" si="238">1/($B$294-B287+1)</f>
        <v>0.125</v>
      </c>
      <c r="P287" s="415" t="e">
        <f t="shared" ref="P287:P293" si="239">N287*$D$19</f>
        <v>#DIV/0!</v>
      </c>
    </row>
    <row r="288" spans="2:21" s="243" customFormat="1">
      <c r="B288" s="308">
        <f>B287+1</f>
        <v>2</v>
      </c>
      <c r="C288" s="413">
        <f t="shared" si="235"/>
        <v>0</v>
      </c>
      <c r="D288" s="307">
        <f t="shared" si="237"/>
        <v>0</v>
      </c>
      <c r="E288" s="307">
        <f t="shared" si="237"/>
        <v>0</v>
      </c>
      <c r="F288" s="307">
        <f t="shared" si="237"/>
        <v>0</v>
      </c>
      <c r="G288" s="307">
        <f t="shared" si="237"/>
        <v>0</v>
      </c>
      <c r="H288" s="307">
        <f t="shared" si="237"/>
        <v>0</v>
      </c>
      <c r="I288" s="307">
        <f t="shared" si="237"/>
        <v>0</v>
      </c>
      <c r="J288" s="307">
        <f t="shared" si="237"/>
        <v>0</v>
      </c>
      <c r="K288" s="307">
        <f t="shared" si="237"/>
        <v>0</v>
      </c>
      <c r="L288" s="307">
        <f t="shared" si="237"/>
        <v>0</v>
      </c>
      <c r="M288" s="307">
        <f t="shared" si="237"/>
        <v>0</v>
      </c>
      <c r="N288" s="309">
        <f>AUX_VALOR_USADO!F4/100</f>
        <v>0.64599999999999991</v>
      </c>
      <c r="O288" s="468">
        <f t="shared" si="238"/>
        <v>0.14285714285714285</v>
      </c>
      <c r="P288" s="415" t="e">
        <f t="shared" si="239"/>
        <v>#DIV/0!</v>
      </c>
    </row>
    <row r="289" spans="1:16" s="243" customFormat="1">
      <c r="B289" s="308">
        <f t="shared" ref="B289:B294" si="240">B288+1</f>
        <v>3</v>
      </c>
      <c r="C289" s="413">
        <f t="shared" si="235"/>
        <v>0</v>
      </c>
      <c r="D289" s="307">
        <f t="shared" si="237"/>
        <v>0</v>
      </c>
      <c r="E289" s="307">
        <f t="shared" si="237"/>
        <v>0</v>
      </c>
      <c r="F289" s="307">
        <f t="shared" si="237"/>
        <v>0</v>
      </c>
      <c r="G289" s="307">
        <f t="shared" si="237"/>
        <v>0</v>
      </c>
      <c r="H289" s="307">
        <f t="shared" si="237"/>
        <v>0</v>
      </c>
      <c r="I289" s="307">
        <f t="shared" si="237"/>
        <v>0</v>
      </c>
      <c r="J289" s="307">
        <f t="shared" si="237"/>
        <v>0</v>
      </c>
      <c r="K289" s="307">
        <f t="shared" si="237"/>
        <v>0</v>
      </c>
      <c r="L289" s="307">
        <f t="shared" si="237"/>
        <v>0</v>
      </c>
      <c r="M289" s="307">
        <f t="shared" si="237"/>
        <v>0</v>
      </c>
      <c r="N289" s="309">
        <f>AUX_VALOR_USADO!F5/100</f>
        <v>0.504</v>
      </c>
      <c r="O289" s="468">
        <f t="shared" si="238"/>
        <v>0.16666666666666666</v>
      </c>
      <c r="P289" s="415" t="e">
        <f t="shared" si="239"/>
        <v>#DIV/0!</v>
      </c>
    </row>
    <row r="290" spans="1:16" s="243" customFormat="1">
      <c r="B290" s="308">
        <f t="shared" si="240"/>
        <v>4</v>
      </c>
      <c r="C290" s="413">
        <f t="shared" si="235"/>
        <v>0</v>
      </c>
      <c r="D290" s="307">
        <f t="shared" si="237"/>
        <v>0</v>
      </c>
      <c r="E290" s="307">
        <f t="shared" si="237"/>
        <v>0</v>
      </c>
      <c r="F290" s="307">
        <f t="shared" si="237"/>
        <v>0</v>
      </c>
      <c r="G290" s="307">
        <f t="shared" si="237"/>
        <v>0</v>
      </c>
      <c r="H290" s="307">
        <f t="shared" si="237"/>
        <v>0</v>
      </c>
      <c r="I290" s="307">
        <f t="shared" si="237"/>
        <v>0</v>
      </c>
      <c r="J290" s="307">
        <f t="shared" si="237"/>
        <v>0</v>
      </c>
      <c r="K290" s="307">
        <f t="shared" si="237"/>
        <v>0</v>
      </c>
      <c r="L290" s="307">
        <f t="shared" si="237"/>
        <v>0</v>
      </c>
      <c r="M290" s="307">
        <f t="shared" si="237"/>
        <v>0</v>
      </c>
      <c r="N290" s="309">
        <f>AUX_VALOR_USADO!F6/100</f>
        <v>0.38600000000000001</v>
      </c>
      <c r="O290" s="468">
        <f t="shared" si="238"/>
        <v>0.2</v>
      </c>
      <c r="P290" s="415" t="e">
        <f t="shared" si="239"/>
        <v>#DIV/0!</v>
      </c>
    </row>
    <row r="291" spans="1:16" s="243" customFormat="1">
      <c r="B291" s="308">
        <f t="shared" si="240"/>
        <v>5</v>
      </c>
      <c r="C291" s="413">
        <f>ROUND(_xlfn.NORM.DIST(B291,$U$285,$U$286,FALSE)*$D$25,0)</f>
        <v>0</v>
      </c>
      <c r="D291" s="307">
        <f t="shared" si="237"/>
        <v>0</v>
      </c>
      <c r="E291" s="307">
        <f t="shared" si="237"/>
        <v>0</v>
      </c>
      <c r="F291" s="307">
        <f t="shared" si="237"/>
        <v>0</v>
      </c>
      <c r="G291" s="307">
        <f t="shared" si="237"/>
        <v>0</v>
      </c>
      <c r="H291" s="307">
        <f t="shared" si="237"/>
        <v>0</v>
      </c>
      <c r="I291" s="307">
        <f t="shared" si="237"/>
        <v>0</v>
      </c>
      <c r="J291" s="307">
        <f t="shared" si="237"/>
        <v>0</v>
      </c>
      <c r="K291" s="307">
        <f t="shared" si="237"/>
        <v>0</v>
      </c>
      <c r="L291" s="307">
        <f t="shared" si="237"/>
        <v>0</v>
      </c>
      <c r="M291" s="307">
        <f t="shared" si="237"/>
        <v>0</v>
      </c>
      <c r="N291" s="309">
        <f>AUX_VALOR_USADO!F7/100</f>
        <v>0.29199999999999998</v>
      </c>
      <c r="O291" s="468">
        <f t="shared" si="238"/>
        <v>0.25</v>
      </c>
      <c r="P291" s="415" t="e">
        <f t="shared" si="239"/>
        <v>#DIV/0!</v>
      </c>
    </row>
    <row r="292" spans="1:16" s="243" customFormat="1">
      <c r="B292" s="308">
        <f t="shared" si="240"/>
        <v>6</v>
      </c>
      <c r="C292" s="413">
        <f t="shared" si="235"/>
        <v>0</v>
      </c>
      <c r="D292" s="307">
        <f t="shared" si="237"/>
        <v>0</v>
      </c>
      <c r="E292" s="307">
        <f t="shared" si="237"/>
        <v>0</v>
      </c>
      <c r="F292" s="307">
        <f t="shared" si="237"/>
        <v>0</v>
      </c>
      <c r="G292" s="307">
        <f t="shared" si="237"/>
        <v>0</v>
      </c>
      <c r="H292" s="307">
        <f t="shared" si="237"/>
        <v>0</v>
      </c>
      <c r="I292" s="307">
        <f t="shared" si="237"/>
        <v>0</v>
      </c>
      <c r="J292" s="307">
        <f t="shared" si="237"/>
        <v>0</v>
      </c>
      <c r="K292" s="307">
        <f t="shared" si="237"/>
        <v>0</v>
      </c>
      <c r="L292" s="307">
        <f t="shared" si="237"/>
        <v>0</v>
      </c>
      <c r="M292" s="307">
        <f t="shared" si="237"/>
        <v>0</v>
      </c>
      <c r="N292" s="309">
        <f>AUX_VALOR_USADO!F8/100</f>
        <v>0.221</v>
      </c>
      <c r="O292" s="468">
        <f t="shared" si="238"/>
        <v>0.33333333333333331</v>
      </c>
      <c r="P292" s="415" t="e">
        <f t="shared" si="239"/>
        <v>#DIV/0!</v>
      </c>
    </row>
    <row r="293" spans="1:16" s="243" customFormat="1">
      <c r="B293" s="308">
        <f t="shared" si="240"/>
        <v>7</v>
      </c>
      <c r="C293" s="413">
        <f t="shared" si="235"/>
        <v>0</v>
      </c>
      <c r="D293" s="307">
        <f t="shared" si="237"/>
        <v>0</v>
      </c>
      <c r="E293" s="307">
        <f t="shared" si="237"/>
        <v>0</v>
      </c>
      <c r="F293" s="307">
        <f t="shared" si="237"/>
        <v>0</v>
      </c>
      <c r="G293" s="307">
        <f t="shared" si="237"/>
        <v>0</v>
      </c>
      <c r="H293" s="307">
        <f t="shared" si="237"/>
        <v>0</v>
      </c>
      <c r="I293" s="307">
        <f t="shared" si="237"/>
        <v>0</v>
      </c>
      <c r="J293" s="307">
        <f t="shared" si="237"/>
        <v>0</v>
      </c>
      <c r="K293" s="307">
        <f t="shared" si="237"/>
        <v>0</v>
      </c>
      <c r="L293" s="307">
        <f t="shared" si="237"/>
        <v>0</v>
      </c>
      <c r="M293" s="307">
        <f t="shared" si="237"/>
        <v>0</v>
      </c>
      <c r="N293" s="309">
        <f>AUX_VALOR_USADO!F9/100</f>
        <v>0.17399999999999999</v>
      </c>
      <c r="O293" s="468">
        <f t="shared" si="238"/>
        <v>0.5</v>
      </c>
      <c r="P293" s="415" t="e">
        <f t="shared" si="239"/>
        <v>#DIV/0!</v>
      </c>
    </row>
    <row r="294" spans="1:16" s="243" customFormat="1">
      <c r="B294" s="308">
        <f t="shared" si="240"/>
        <v>8</v>
      </c>
      <c r="C294" s="413">
        <f t="shared" si="235"/>
        <v>0</v>
      </c>
      <c r="D294" s="307">
        <f t="shared" si="237"/>
        <v>0</v>
      </c>
      <c r="E294" s="307">
        <f t="shared" si="237"/>
        <v>0</v>
      </c>
      <c r="F294" s="307">
        <f t="shared" si="237"/>
        <v>0</v>
      </c>
      <c r="G294" s="307">
        <f t="shared" si="237"/>
        <v>0</v>
      </c>
      <c r="H294" s="307">
        <f t="shared" si="237"/>
        <v>0</v>
      </c>
      <c r="I294" s="307">
        <f t="shared" si="237"/>
        <v>0</v>
      </c>
      <c r="J294" s="307">
        <f t="shared" si="237"/>
        <v>0</v>
      </c>
      <c r="K294" s="307">
        <f t="shared" si="237"/>
        <v>0</v>
      </c>
      <c r="L294" s="307">
        <f t="shared" si="237"/>
        <v>0</v>
      </c>
      <c r="M294" s="307">
        <f t="shared" si="237"/>
        <v>0</v>
      </c>
      <c r="N294" s="309">
        <f>AUX_VALOR_USADO!F10/100</f>
        <v>0.15</v>
      </c>
      <c r="O294" s="468">
        <f t="shared" si="238"/>
        <v>1</v>
      </c>
      <c r="P294" s="415" t="e">
        <f>N294*$D$19</f>
        <v>#DIV/0!</v>
      </c>
    </row>
    <row r="295" spans="1:16" s="314" customFormat="1">
      <c r="A295" s="243"/>
      <c r="B295" s="311" t="s">
        <v>411</v>
      </c>
      <c r="C295" s="312">
        <f>SUM(C286:C294)</f>
        <v>0</v>
      </c>
      <c r="D295" s="313">
        <f t="shared" ref="D295:M295" si="241">SUM(D286:D294)</f>
        <v>0</v>
      </c>
      <c r="E295" s="313">
        <f t="shared" si="241"/>
        <v>0</v>
      </c>
      <c r="F295" s="313">
        <f t="shared" si="241"/>
        <v>0</v>
      </c>
      <c r="G295" s="313">
        <f t="shared" si="241"/>
        <v>0</v>
      </c>
      <c r="H295" s="313">
        <f t="shared" si="241"/>
        <v>0</v>
      </c>
      <c r="I295" s="313">
        <f t="shared" si="241"/>
        <v>0</v>
      </c>
      <c r="J295" s="313">
        <f t="shared" si="241"/>
        <v>0</v>
      </c>
      <c r="K295" s="313">
        <f t="shared" si="241"/>
        <v>0</v>
      </c>
      <c r="L295" s="313">
        <f t="shared" si="241"/>
        <v>0</v>
      </c>
      <c r="M295" s="313">
        <f t="shared" si="241"/>
        <v>0</v>
      </c>
      <c r="P295" s="315"/>
    </row>
    <row r="296" spans="1:16" s="243" customFormat="1">
      <c r="B296" s="305" t="s">
        <v>412</v>
      </c>
      <c r="C296" s="316" t="e">
        <f t="shared" ref="C296:M296" si="242">SUMPRODUCT($B$286:$B$294,C286:C294)/C295</f>
        <v>#DIV/0!</v>
      </c>
      <c r="D296" s="316" t="e">
        <f t="shared" si="242"/>
        <v>#DIV/0!</v>
      </c>
      <c r="E296" s="316" t="e">
        <f t="shared" si="242"/>
        <v>#DIV/0!</v>
      </c>
      <c r="F296" s="316" t="e">
        <f t="shared" si="242"/>
        <v>#DIV/0!</v>
      </c>
      <c r="G296" s="316" t="e">
        <f t="shared" si="242"/>
        <v>#DIV/0!</v>
      </c>
      <c r="H296" s="316" t="e">
        <f t="shared" si="242"/>
        <v>#DIV/0!</v>
      </c>
      <c r="I296" s="316" t="e">
        <f t="shared" si="242"/>
        <v>#DIV/0!</v>
      </c>
      <c r="J296" s="316" t="e">
        <f t="shared" si="242"/>
        <v>#DIV/0!</v>
      </c>
      <c r="K296" s="316" t="e">
        <f t="shared" si="242"/>
        <v>#DIV/0!</v>
      </c>
      <c r="L296" s="316" t="e">
        <f t="shared" si="242"/>
        <v>#DIV/0!</v>
      </c>
      <c r="M296" s="316" t="e">
        <f t="shared" si="242"/>
        <v>#DIV/0!</v>
      </c>
      <c r="N296" s="77"/>
    </row>
    <row r="297" spans="1:16" s="243" customFormat="1">
      <c r="B297" s="305"/>
      <c r="C297" s="306"/>
      <c r="D297" s="307"/>
      <c r="E297" s="307"/>
      <c r="F297" s="307"/>
      <c r="G297" s="307"/>
      <c r="H297" s="307"/>
      <c r="I297" s="307"/>
      <c r="J297" s="307"/>
      <c r="K297" s="307"/>
      <c r="L297" s="307"/>
      <c r="M297" s="307"/>
      <c r="N297" s="77"/>
    </row>
    <row r="298" spans="1:16" s="243" customFormat="1">
      <c r="B298" s="303" t="s">
        <v>364</v>
      </c>
      <c r="C298" s="317"/>
      <c r="D298" s="304"/>
      <c r="E298" s="304"/>
      <c r="F298" s="304"/>
      <c r="G298" s="304"/>
      <c r="H298" s="304"/>
      <c r="I298" s="304"/>
      <c r="J298" s="304"/>
      <c r="K298" s="304"/>
      <c r="L298" s="304"/>
      <c r="M298" s="304"/>
      <c r="N298" s="77"/>
    </row>
    <row r="299" spans="1:16" s="243" customFormat="1">
      <c r="B299" s="305"/>
      <c r="C299" s="318"/>
      <c r="D299" s="307"/>
      <c r="E299" s="307"/>
      <c r="F299" s="307"/>
      <c r="G299" s="307"/>
      <c r="H299" s="307"/>
      <c r="I299" s="307"/>
      <c r="J299" s="307"/>
      <c r="K299" s="307"/>
      <c r="L299" s="307"/>
      <c r="M299" s="307"/>
      <c r="N299" s="77"/>
    </row>
    <row r="300" spans="1:16" s="243" customFormat="1">
      <c r="B300" s="319">
        <v>1.5740740740740701E-2</v>
      </c>
      <c r="C300" s="307" t="e">
        <f>$B300*C286*$D$19</f>
        <v>#DIV/0!</v>
      </c>
      <c r="D300" s="307" t="e">
        <f>$B300*D286*$D$19</f>
        <v>#DIV/0!</v>
      </c>
      <c r="E300" s="307" t="e">
        <f t="shared" ref="E300:M300" si="243">$B300*E286*$D$19</f>
        <v>#DIV/0!</v>
      </c>
      <c r="F300" s="307" t="e">
        <f t="shared" si="243"/>
        <v>#DIV/0!</v>
      </c>
      <c r="G300" s="307" t="e">
        <f t="shared" si="243"/>
        <v>#DIV/0!</v>
      </c>
      <c r="H300" s="307" t="e">
        <f t="shared" si="243"/>
        <v>#DIV/0!</v>
      </c>
      <c r="I300" s="307" t="e">
        <f t="shared" si="243"/>
        <v>#DIV/0!</v>
      </c>
      <c r="J300" s="307" t="e">
        <f t="shared" si="243"/>
        <v>#DIV/0!</v>
      </c>
      <c r="K300" s="307" t="e">
        <f t="shared" si="243"/>
        <v>#DIV/0!</v>
      </c>
      <c r="L300" s="307" t="e">
        <f t="shared" si="243"/>
        <v>#DIV/0!</v>
      </c>
      <c r="M300" s="307" t="e">
        <f t="shared" si="243"/>
        <v>#DIV/0!</v>
      </c>
      <c r="N300" s="77"/>
    </row>
    <row r="301" spans="1:16" s="243" customFormat="1">
      <c r="B301" s="319">
        <v>1.3773148148148147E-2</v>
      </c>
      <c r="C301" s="307" t="e">
        <f t="shared" ref="C301:D308" si="244">$B301*C287*$D$19</f>
        <v>#DIV/0!</v>
      </c>
      <c r="D301" s="307" t="e">
        <f t="shared" si="244"/>
        <v>#DIV/0!</v>
      </c>
      <c r="E301" s="307" t="e">
        <f t="shared" ref="E301:M301" si="245">$B301*E287*$D$19</f>
        <v>#DIV/0!</v>
      </c>
      <c r="F301" s="307" t="e">
        <f t="shared" si="245"/>
        <v>#DIV/0!</v>
      </c>
      <c r="G301" s="307" t="e">
        <f t="shared" si="245"/>
        <v>#DIV/0!</v>
      </c>
      <c r="H301" s="307" t="e">
        <f t="shared" si="245"/>
        <v>#DIV/0!</v>
      </c>
      <c r="I301" s="307" t="e">
        <f t="shared" si="245"/>
        <v>#DIV/0!</v>
      </c>
      <c r="J301" s="307" t="e">
        <f t="shared" si="245"/>
        <v>#DIV/0!</v>
      </c>
      <c r="K301" s="307" t="e">
        <f t="shared" si="245"/>
        <v>#DIV/0!</v>
      </c>
      <c r="L301" s="307" t="e">
        <f t="shared" si="245"/>
        <v>#DIV/0!</v>
      </c>
      <c r="M301" s="307" t="e">
        <f t="shared" si="245"/>
        <v>#DIV/0!</v>
      </c>
      <c r="N301" s="77"/>
    </row>
    <row r="302" spans="1:16" s="243" customFormat="1">
      <c r="B302" s="319">
        <v>1.1805555555555555E-2</v>
      </c>
      <c r="C302" s="307" t="e">
        <f t="shared" si="244"/>
        <v>#DIV/0!</v>
      </c>
      <c r="D302" s="307" t="e">
        <f t="shared" si="244"/>
        <v>#DIV/0!</v>
      </c>
      <c r="E302" s="307" t="e">
        <f t="shared" ref="E302:M302" si="246">$B302*E288*$D$19</f>
        <v>#DIV/0!</v>
      </c>
      <c r="F302" s="307" t="e">
        <f t="shared" si="246"/>
        <v>#DIV/0!</v>
      </c>
      <c r="G302" s="307" t="e">
        <f t="shared" si="246"/>
        <v>#DIV/0!</v>
      </c>
      <c r="H302" s="307" t="e">
        <f t="shared" si="246"/>
        <v>#DIV/0!</v>
      </c>
      <c r="I302" s="307" t="e">
        <f t="shared" si="246"/>
        <v>#DIV/0!</v>
      </c>
      <c r="J302" s="307" t="e">
        <f t="shared" si="246"/>
        <v>#DIV/0!</v>
      </c>
      <c r="K302" s="307" t="e">
        <f t="shared" si="246"/>
        <v>#DIV/0!</v>
      </c>
      <c r="L302" s="307" t="e">
        <f t="shared" si="246"/>
        <v>#DIV/0!</v>
      </c>
      <c r="M302" s="307" t="e">
        <f t="shared" si="246"/>
        <v>#DIV/0!</v>
      </c>
    </row>
    <row r="303" spans="1:16" s="243" customFormat="1">
      <c r="B303" s="319">
        <v>9.8379629629629633E-3</v>
      </c>
      <c r="C303" s="307" t="e">
        <f t="shared" si="244"/>
        <v>#DIV/0!</v>
      </c>
      <c r="D303" s="307" t="e">
        <f t="shared" si="244"/>
        <v>#DIV/0!</v>
      </c>
      <c r="E303" s="307" t="e">
        <f t="shared" ref="E303:M303" si="247">$B303*E289*$D$19</f>
        <v>#DIV/0!</v>
      </c>
      <c r="F303" s="307" t="e">
        <f t="shared" si="247"/>
        <v>#DIV/0!</v>
      </c>
      <c r="G303" s="307" t="e">
        <f t="shared" si="247"/>
        <v>#DIV/0!</v>
      </c>
      <c r="H303" s="307" t="e">
        <f t="shared" si="247"/>
        <v>#DIV/0!</v>
      </c>
      <c r="I303" s="307" t="e">
        <f t="shared" si="247"/>
        <v>#DIV/0!</v>
      </c>
      <c r="J303" s="307" t="e">
        <f t="shared" si="247"/>
        <v>#DIV/0!</v>
      </c>
      <c r="K303" s="307" t="e">
        <f t="shared" si="247"/>
        <v>#DIV/0!</v>
      </c>
      <c r="L303" s="307" t="e">
        <f t="shared" si="247"/>
        <v>#DIV/0!</v>
      </c>
      <c r="M303" s="307" t="e">
        <f t="shared" si="247"/>
        <v>#DIV/0!</v>
      </c>
    </row>
    <row r="304" spans="1:16" s="243" customFormat="1">
      <c r="B304" s="319">
        <v>7.8703703703703696E-3</v>
      </c>
      <c r="C304" s="307" t="e">
        <f t="shared" si="244"/>
        <v>#DIV/0!</v>
      </c>
      <c r="D304" s="307" t="e">
        <f t="shared" si="244"/>
        <v>#DIV/0!</v>
      </c>
      <c r="E304" s="307" t="e">
        <f t="shared" ref="E304:M304" si="248">$B304*E290*$D$19</f>
        <v>#DIV/0!</v>
      </c>
      <c r="F304" s="307" t="e">
        <f t="shared" si="248"/>
        <v>#DIV/0!</v>
      </c>
      <c r="G304" s="307" t="e">
        <f t="shared" si="248"/>
        <v>#DIV/0!</v>
      </c>
      <c r="H304" s="307" t="e">
        <f t="shared" si="248"/>
        <v>#DIV/0!</v>
      </c>
      <c r="I304" s="307" t="e">
        <f t="shared" si="248"/>
        <v>#DIV/0!</v>
      </c>
      <c r="J304" s="307" t="e">
        <f t="shared" si="248"/>
        <v>#DIV/0!</v>
      </c>
      <c r="K304" s="307" t="e">
        <f t="shared" si="248"/>
        <v>#DIV/0!</v>
      </c>
      <c r="L304" s="307" t="e">
        <f t="shared" si="248"/>
        <v>#DIV/0!</v>
      </c>
      <c r="M304" s="307" t="e">
        <f t="shared" si="248"/>
        <v>#DIV/0!</v>
      </c>
    </row>
    <row r="305" spans="2:13" s="243" customFormat="1">
      <c r="B305" s="319">
        <v>5.9027777777777776E-3</v>
      </c>
      <c r="C305" s="307" t="e">
        <f>$B305*C291*$D$19</f>
        <v>#DIV/0!</v>
      </c>
      <c r="D305" s="307" t="e">
        <f t="shared" si="244"/>
        <v>#DIV/0!</v>
      </c>
      <c r="E305" s="307" t="e">
        <f t="shared" ref="E305:M305" si="249">$B305*E291*$D$19</f>
        <v>#DIV/0!</v>
      </c>
      <c r="F305" s="307" t="e">
        <f t="shared" si="249"/>
        <v>#DIV/0!</v>
      </c>
      <c r="G305" s="307" t="e">
        <f t="shared" si="249"/>
        <v>#DIV/0!</v>
      </c>
      <c r="H305" s="307" t="e">
        <f t="shared" si="249"/>
        <v>#DIV/0!</v>
      </c>
      <c r="I305" s="307" t="e">
        <f t="shared" si="249"/>
        <v>#DIV/0!</v>
      </c>
      <c r="J305" s="307" t="e">
        <f t="shared" si="249"/>
        <v>#DIV/0!</v>
      </c>
      <c r="K305" s="307" t="e">
        <f t="shared" si="249"/>
        <v>#DIV/0!</v>
      </c>
      <c r="L305" s="307" t="e">
        <f t="shared" si="249"/>
        <v>#DIV/0!</v>
      </c>
      <c r="M305" s="307" t="e">
        <f t="shared" si="249"/>
        <v>#DIV/0!</v>
      </c>
    </row>
    <row r="306" spans="2:13" s="243" customFormat="1">
      <c r="B306" s="319">
        <v>3.9351851851851848E-3</v>
      </c>
      <c r="C306" s="307" t="e">
        <f t="shared" si="244"/>
        <v>#DIV/0!</v>
      </c>
      <c r="D306" s="307" t="e">
        <f t="shared" si="244"/>
        <v>#DIV/0!</v>
      </c>
      <c r="E306" s="307" t="e">
        <f t="shared" ref="E306:M306" si="250">$B306*E292*$D$19</f>
        <v>#DIV/0!</v>
      </c>
      <c r="F306" s="307" t="e">
        <f t="shared" si="250"/>
        <v>#DIV/0!</v>
      </c>
      <c r="G306" s="307" t="e">
        <f t="shared" si="250"/>
        <v>#DIV/0!</v>
      </c>
      <c r="H306" s="307" t="e">
        <f t="shared" si="250"/>
        <v>#DIV/0!</v>
      </c>
      <c r="I306" s="307" t="e">
        <f t="shared" si="250"/>
        <v>#DIV/0!</v>
      </c>
      <c r="J306" s="307" t="e">
        <f t="shared" si="250"/>
        <v>#DIV/0!</v>
      </c>
      <c r="K306" s="307" t="e">
        <f t="shared" si="250"/>
        <v>#DIV/0!</v>
      </c>
      <c r="L306" s="307" t="e">
        <f t="shared" si="250"/>
        <v>#DIV/0!</v>
      </c>
      <c r="M306" s="307" t="e">
        <f t="shared" si="250"/>
        <v>#DIV/0!</v>
      </c>
    </row>
    <row r="307" spans="2:13" s="243" customFormat="1">
      <c r="B307" s="319">
        <v>1.9675925925925924E-3</v>
      </c>
      <c r="C307" s="307" t="e">
        <f t="shared" si="244"/>
        <v>#DIV/0!</v>
      </c>
      <c r="D307" s="307" t="e">
        <f t="shared" si="244"/>
        <v>#DIV/0!</v>
      </c>
      <c r="E307" s="307" t="e">
        <f t="shared" ref="E307:M307" si="251">$B307*E293*$D$19</f>
        <v>#DIV/0!</v>
      </c>
      <c r="F307" s="307" t="e">
        <f t="shared" si="251"/>
        <v>#DIV/0!</v>
      </c>
      <c r="G307" s="307" t="e">
        <f t="shared" si="251"/>
        <v>#DIV/0!</v>
      </c>
      <c r="H307" s="307" t="e">
        <f t="shared" si="251"/>
        <v>#DIV/0!</v>
      </c>
      <c r="I307" s="307" t="e">
        <f t="shared" si="251"/>
        <v>#DIV/0!</v>
      </c>
      <c r="J307" s="307" t="e">
        <f t="shared" si="251"/>
        <v>#DIV/0!</v>
      </c>
      <c r="K307" s="307" t="e">
        <f t="shared" si="251"/>
        <v>#DIV/0!</v>
      </c>
      <c r="L307" s="307" t="e">
        <f t="shared" si="251"/>
        <v>#DIV/0!</v>
      </c>
      <c r="M307" s="307" t="e">
        <f t="shared" si="251"/>
        <v>#DIV/0!</v>
      </c>
    </row>
    <row r="308" spans="2:13" s="243" customFormat="1">
      <c r="B308" s="319">
        <v>0</v>
      </c>
      <c r="C308" s="307" t="e">
        <f t="shared" si="244"/>
        <v>#DIV/0!</v>
      </c>
      <c r="D308" s="307" t="e">
        <f t="shared" si="244"/>
        <v>#DIV/0!</v>
      </c>
      <c r="E308" s="307" t="e">
        <f t="shared" ref="E308:M308" si="252">$B308*E294*$D$19</f>
        <v>#DIV/0!</v>
      </c>
      <c r="F308" s="307" t="e">
        <f t="shared" si="252"/>
        <v>#DIV/0!</v>
      </c>
      <c r="G308" s="307" t="e">
        <f t="shared" si="252"/>
        <v>#DIV/0!</v>
      </c>
      <c r="H308" s="307" t="e">
        <f t="shared" si="252"/>
        <v>#DIV/0!</v>
      </c>
      <c r="I308" s="307" t="e">
        <f t="shared" si="252"/>
        <v>#DIV/0!</v>
      </c>
      <c r="J308" s="307" t="e">
        <f t="shared" si="252"/>
        <v>#DIV/0!</v>
      </c>
      <c r="K308" s="307" t="e">
        <f t="shared" si="252"/>
        <v>#DIV/0!</v>
      </c>
      <c r="L308" s="307" t="e">
        <f t="shared" si="252"/>
        <v>#DIV/0!</v>
      </c>
      <c r="M308" s="307" t="e">
        <f t="shared" si="252"/>
        <v>#DIV/0!</v>
      </c>
    </row>
    <row r="309" spans="2:13" s="314" customFormat="1">
      <c r="B309" s="311" t="s">
        <v>411</v>
      </c>
      <c r="C309" s="313" t="e">
        <f t="shared" ref="C309:M309" si="253">SUM(C300:C308)</f>
        <v>#DIV/0!</v>
      </c>
      <c r="D309" s="313" t="e">
        <f t="shared" si="253"/>
        <v>#DIV/0!</v>
      </c>
      <c r="E309" s="313" t="e">
        <f t="shared" si="253"/>
        <v>#DIV/0!</v>
      </c>
      <c r="F309" s="313" t="e">
        <f t="shared" si="253"/>
        <v>#DIV/0!</v>
      </c>
      <c r="G309" s="313" t="e">
        <f t="shared" si="253"/>
        <v>#DIV/0!</v>
      </c>
      <c r="H309" s="313" t="e">
        <f t="shared" si="253"/>
        <v>#DIV/0!</v>
      </c>
      <c r="I309" s="313" t="e">
        <f t="shared" si="253"/>
        <v>#DIV/0!</v>
      </c>
      <c r="J309" s="313" t="e">
        <f t="shared" si="253"/>
        <v>#DIV/0!</v>
      </c>
      <c r="K309" s="313" t="e">
        <f t="shared" si="253"/>
        <v>#DIV/0!</v>
      </c>
      <c r="L309" s="313" t="e">
        <f t="shared" si="253"/>
        <v>#DIV/0!</v>
      </c>
      <c r="M309" s="313" t="e">
        <f t="shared" si="253"/>
        <v>#DIV/0!</v>
      </c>
    </row>
    <row r="310" spans="2:13" s="314" customFormat="1">
      <c r="B310" s="311">
        <f>SUM(B300:B308)*12</f>
        <v>0.84999999999999942</v>
      </c>
      <c r="C310" s="313"/>
      <c r="D310" s="313"/>
      <c r="E310" s="313"/>
      <c r="F310" s="313"/>
      <c r="G310" s="313"/>
      <c r="H310" s="313"/>
      <c r="I310" s="313"/>
      <c r="J310" s="313"/>
      <c r="K310" s="313"/>
      <c r="L310" s="313"/>
      <c r="M310" s="313"/>
    </row>
    <row r="311" spans="2:13" s="243" customFormat="1"/>
    <row r="312" spans="2:13" s="243" customFormat="1">
      <c r="B312" s="303" t="s">
        <v>430</v>
      </c>
      <c r="C312" s="403"/>
      <c r="D312" s="304">
        <f>D314</f>
        <v>0</v>
      </c>
      <c r="E312" s="304">
        <f t="shared" ref="E312:M312" si="254">E314</f>
        <v>0</v>
      </c>
      <c r="F312" s="304">
        <f t="shared" si="254"/>
        <v>0</v>
      </c>
      <c r="G312" s="304">
        <f t="shared" si="254"/>
        <v>0</v>
      </c>
      <c r="H312" s="304">
        <f t="shared" si="254"/>
        <v>0</v>
      </c>
      <c r="I312" s="304">
        <f t="shared" si="254"/>
        <v>0</v>
      </c>
      <c r="J312" s="304">
        <f t="shared" si="254"/>
        <v>0</v>
      </c>
      <c r="K312" s="304">
        <f t="shared" si="254"/>
        <v>0</v>
      </c>
      <c r="L312" s="304">
        <f t="shared" si="254"/>
        <v>0</v>
      </c>
      <c r="M312" s="304">
        <f t="shared" si="254"/>
        <v>0</v>
      </c>
    </row>
    <row r="313" spans="2:13" s="243" customFormat="1">
      <c r="B313" s="305"/>
      <c r="C313" s="318"/>
      <c r="D313" s="307"/>
      <c r="E313" s="307"/>
      <c r="F313" s="307"/>
      <c r="G313" s="307"/>
      <c r="H313" s="307"/>
      <c r="I313" s="307"/>
      <c r="J313" s="307"/>
      <c r="K313" s="307"/>
      <c r="L313" s="307"/>
      <c r="M313" s="307"/>
    </row>
    <row r="314" spans="2:13" s="243" customFormat="1">
      <c r="B314" s="308">
        <v>0</v>
      </c>
      <c r="C314" s="412">
        <v>0</v>
      </c>
      <c r="D314" s="307">
        <f>$C$325-SUM(D315:D324)</f>
        <v>0</v>
      </c>
      <c r="E314" s="307">
        <f t="shared" ref="E314:M314" si="255">$C$325-SUM(E315:E324)</f>
        <v>0</v>
      </c>
      <c r="F314" s="307">
        <f t="shared" si="255"/>
        <v>0</v>
      </c>
      <c r="G314" s="307">
        <f t="shared" si="255"/>
        <v>0</v>
      </c>
      <c r="H314" s="307">
        <f t="shared" si="255"/>
        <v>0</v>
      </c>
      <c r="I314" s="307">
        <f t="shared" si="255"/>
        <v>0</v>
      </c>
      <c r="J314" s="307">
        <f t="shared" si="255"/>
        <v>0</v>
      </c>
      <c r="K314" s="307">
        <f t="shared" si="255"/>
        <v>0</v>
      </c>
      <c r="L314" s="307">
        <f t="shared" si="255"/>
        <v>0</v>
      </c>
      <c r="M314" s="307">
        <f t="shared" si="255"/>
        <v>0</v>
      </c>
    </row>
    <row r="315" spans="2:13" s="243" customFormat="1">
      <c r="B315" s="308">
        <f>B314+1</f>
        <v>1</v>
      </c>
      <c r="C315" s="404">
        <v>0</v>
      </c>
      <c r="D315" s="307">
        <f>C314</f>
        <v>0</v>
      </c>
      <c r="E315" s="307">
        <f t="shared" ref="E315:M324" si="256">D314</f>
        <v>0</v>
      </c>
      <c r="F315" s="307">
        <f t="shared" si="256"/>
        <v>0</v>
      </c>
      <c r="G315" s="307">
        <f t="shared" si="256"/>
        <v>0</v>
      </c>
      <c r="H315" s="307">
        <f t="shared" si="256"/>
        <v>0</v>
      </c>
      <c r="I315" s="307">
        <f t="shared" si="256"/>
        <v>0</v>
      </c>
      <c r="J315" s="307">
        <f t="shared" si="256"/>
        <v>0</v>
      </c>
      <c r="K315" s="307">
        <f t="shared" si="256"/>
        <v>0</v>
      </c>
      <c r="L315" s="307">
        <f t="shared" si="256"/>
        <v>0</v>
      </c>
      <c r="M315" s="307">
        <f t="shared" si="256"/>
        <v>0</v>
      </c>
    </row>
    <row r="316" spans="2:13" s="243" customFormat="1">
      <c r="B316" s="308">
        <f>B315+1</f>
        <v>2</v>
      </c>
      <c r="C316" s="404">
        <v>0</v>
      </c>
      <c r="D316" s="307">
        <f t="shared" ref="D316:D324" si="257">C315</f>
        <v>0</v>
      </c>
      <c r="E316" s="307">
        <f t="shared" si="256"/>
        <v>0</v>
      </c>
      <c r="F316" s="307">
        <f t="shared" si="256"/>
        <v>0</v>
      </c>
      <c r="G316" s="307">
        <f t="shared" si="256"/>
        <v>0</v>
      </c>
      <c r="H316" s="307">
        <f t="shared" si="256"/>
        <v>0</v>
      </c>
      <c r="I316" s="307">
        <f t="shared" si="256"/>
        <v>0</v>
      </c>
      <c r="J316" s="307">
        <f t="shared" si="256"/>
        <v>0</v>
      </c>
      <c r="K316" s="307">
        <f t="shared" si="256"/>
        <v>0</v>
      </c>
      <c r="L316" s="307">
        <f t="shared" si="256"/>
        <v>0</v>
      </c>
      <c r="M316" s="307">
        <f t="shared" si="256"/>
        <v>0</v>
      </c>
    </row>
    <row r="317" spans="2:13" s="243" customFormat="1">
      <c r="B317" s="308">
        <f t="shared" ref="B317:B324" si="258">B316+1</f>
        <v>3</v>
      </c>
      <c r="C317" s="404">
        <v>0</v>
      </c>
      <c r="D317" s="307">
        <f t="shared" si="257"/>
        <v>0</v>
      </c>
      <c r="E317" s="307">
        <f t="shared" si="256"/>
        <v>0</v>
      </c>
      <c r="F317" s="307">
        <f t="shared" si="256"/>
        <v>0</v>
      </c>
      <c r="G317" s="307">
        <f t="shared" si="256"/>
        <v>0</v>
      </c>
      <c r="H317" s="307">
        <f t="shared" si="256"/>
        <v>0</v>
      </c>
      <c r="I317" s="307">
        <f t="shared" si="256"/>
        <v>0</v>
      </c>
      <c r="J317" s="307">
        <f t="shared" si="256"/>
        <v>0</v>
      </c>
      <c r="K317" s="307">
        <f t="shared" si="256"/>
        <v>0</v>
      </c>
      <c r="L317" s="307">
        <f t="shared" si="256"/>
        <v>0</v>
      </c>
      <c r="M317" s="307">
        <f t="shared" si="256"/>
        <v>0</v>
      </c>
    </row>
    <row r="318" spans="2:13" s="243" customFormat="1">
      <c r="B318" s="308">
        <f t="shared" si="258"/>
        <v>4</v>
      </c>
      <c r="C318" s="404">
        <v>0</v>
      </c>
      <c r="D318" s="307">
        <f t="shared" si="257"/>
        <v>0</v>
      </c>
      <c r="E318" s="307">
        <f t="shared" si="256"/>
        <v>0</v>
      </c>
      <c r="F318" s="307">
        <f t="shared" si="256"/>
        <v>0</v>
      </c>
      <c r="G318" s="307">
        <f t="shared" si="256"/>
        <v>0</v>
      </c>
      <c r="H318" s="307">
        <f t="shared" si="256"/>
        <v>0</v>
      </c>
      <c r="I318" s="307">
        <f t="shared" si="256"/>
        <v>0</v>
      </c>
      <c r="J318" s="307">
        <f t="shared" si="256"/>
        <v>0</v>
      </c>
      <c r="K318" s="307">
        <f t="shared" si="256"/>
        <v>0</v>
      </c>
      <c r="L318" s="307">
        <f t="shared" si="256"/>
        <v>0</v>
      </c>
      <c r="M318" s="307">
        <f t="shared" si="256"/>
        <v>0</v>
      </c>
    </row>
    <row r="319" spans="2:13" s="243" customFormat="1">
      <c r="B319" s="308">
        <f t="shared" si="258"/>
        <v>5</v>
      </c>
      <c r="C319" s="310">
        <v>0</v>
      </c>
      <c r="D319" s="307">
        <f t="shared" si="257"/>
        <v>0</v>
      </c>
      <c r="E319" s="307">
        <f t="shared" si="256"/>
        <v>0</v>
      </c>
      <c r="F319" s="307">
        <f t="shared" si="256"/>
        <v>0</v>
      </c>
      <c r="G319" s="307">
        <f t="shared" si="256"/>
        <v>0</v>
      </c>
      <c r="H319" s="307">
        <f t="shared" si="256"/>
        <v>0</v>
      </c>
      <c r="I319" s="307">
        <f t="shared" si="256"/>
        <v>0</v>
      </c>
      <c r="J319" s="307">
        <f t="shared" si="256"/>
        <v>0</v>
      </c>
      <c r="K319" s="307">
        <f t="shared" si="256"/>
        <v>0</v>
      </c>
      <c r="L319" s="307">
        <f t="shared" si="256"/>
        <v>0</v>
      </c>
      <c r="M319" s="307">
        <f t="shared" si="256"/>
        <v>0</v>
      </c>
    </row>
    <row r="320" spans="2:13" s="243" customFormat="1">
      <c r="B320" s="308">
        <f t="shared" si="258"/>
        <v>6</v>
      </c>
      <c r="C320" s="310">
        <v>0</v>
      </c>
      <c r="D320" s="307">
        <f t="shared" si="257"/>
        <v>0</v>
      </c>
      <c r="E320" s="307">
        <f t="shared" si="256"/>
        <v>0</v>
      </c>
      <c r="F320" s="307">
        <f t="shared" si="256"/>
        <v>0</v>
      </c>
      <c r="G320" s="307">
        <f t="shared" si="256"/>
        <v>0</v>
      </c>
      <c r="H320" s="307">
        <f t="shared" si="256"/>
        <v>0</v>
      </c>
      <c r="I320" s="307">
        <f t="shared" si="256"/>
        <v>0</v>
      </c>
      <c r="J320" s="307">
        <f t="shared" si="256"/>
        <v>0</v>
      </c>
      <c r="K320" s="307">
        <f t="shared" si="256"/>
        <v>0</v>
      </c>
      <c r="L320" s="307">
        <f t="shared" si="256"/>
        <v>0</v>
      </c>
      <c r="M320" s="307">
        <f t="shared" si="256"/>
        <v>0</v>
      </c>
    </row>
    <row r="321" spans="2:13" s="243" customFormat="1">
      <c r="B321" s="308">
        <f t="shared" si="258"/>
        <v>7</v>
      </c>
      <c r="C321" s="310">
        <v>0</v>
      </c>
      <c r="D321" s="307">
        <f t="shared" si="257"/>
        <v>0</v>
      </c>
      <c r="E321" s="307">
        <f t="shared" si="256"/>
        <v>0</v>
      </c>
      <c r="F321" s="307">
        <f t="shared" si="256"/>
        <v>0</v>
      </c>
      <c r="G321" s="307">
        <f t="shared" si="256"/>
        <v>0</v>
      </c>
      <c r="H321" s="307">
        <f t="shared" si="256"/>
        <v>0</v>
      </c>
      <c r="I321" s="307">
        <f t="shared" si="256"/>
        <v>0</v>
      </c>
      <c r="J321" s="307">
        <f t="shared" si="256"/>
        <v>0</v>
      </c>
      <c r="K321" s="307">
        <f t="shared" si="256"/>
        <v>0</v>
      </c>
      <c r="L321" s="307">
        <f t="shared" si="256"/>
        <v>0</v>
      </c>
      <c r="M321" s="307">
        <f t="shared" si="256"/>
        <v>0</v>
      </c>
    </row>
    <row r="322" spans="2:13" s="243" customFormat="1">
      <c r="B322" s="308">
        <f t="shared" si="258"/>
        <v>8</v>
      </c>
      <c r="C322" s="310">
        <v>0</v>
      </c>
      <c r="D322" s="307">
        <f t="shared" si="257"/>
        <v>0</v>
      </c>
      <c r="E322" s="307">
        <f t="shared" si="256"/>
        <v>0</v>
      </c>
      <c r="F322" s="307">
        <f t="shared" si="256"/>
        <v>0</v>
      </c>
      <c r="G322" s="307">
        <f t="shared" si="256"/>
        <v>0</v>
      </c>
      <c r="H322" s="307">
        <f t="shared" si="256"/>
        <v>0</v>
      </c>
      <c r="I322" s="307">
        <f t="shared" si="256"/>
        <v>0</v>
      </c>
      <c r="J322" s="307">
        <f t="shared" si="256"/>
        <v>0</v>
      </c>
      <c r="K322" s="307">
        <f t="shared" si="256"/>
        <v>0</v>
      </c>
      <c r="L322" s="307">
        <f t="shared" si="256"/>
        <v>0</v>
      </c>
      <c r="M322" s="307">
        <f t="shared" si="256"/>
        <v>0</v>
      </c>
    </row>
    <row r="323" spans="2:13" s="243" customFormat="1">
      <c r="B323" s="308">
        <f t="shared" si="258"/>
        <v>9</v>
      </c>
      <c r="C323" s="310">
        <v>0</v>
      </c>
      <c r="D323" s="307">
        <f t="shared" si="257"/>
        <v>0</v>
      </c>
      <c r="E323" s="307">
        <f t="shared" si="256"/>
        <v>0</v>
      </c>
      <c r="F323" s="307">
        <f t="shared" si="256"/>
        <v>0</v>
      </c>
      <c r="G323" s="307">
        <f t="shared" si="256"/>
        <v>0</v>
      </c>
      <c r="H323" s="307">
        <f t="shared" si="256"/>
        <v>0</v>
      </c>
      <c r="I323" s="307">
        <f t="shared" si="256"/>
        <v>0</v>
      </c>
      <c r="J323" s="307">
        <f t="shared" si="256"/>
        <v>0</v>
      </c>
      <c r="K323" s="307">
        <f t="shared" si="256"/>
        <v>0</v>
      </c>
      <c r="L323" s="307">
        <f t="shared" si="256"/>
        <v>0</v>
      </c>
      <c r="M323" s="307">
        <f t="shared" si="256"/>
        <v>0</v>
      </c>
    </row>
    <row r="324" spans="2:13" s="243" customFormat="1">
      <c r="B324" s="308">
        <f t="shared" si="258"/>
        <v>10</v>
      </c>
      <c r="C324" s="310">
        <v>0</v>
      </c>
      <c r="D324" s="307">
        <f t="shared" si="257"/>
        <v>0</v>
      </c>
      <c r="E324" s="307">
        <f t="shared" si="256"/>
        <v>0</v>
      </c>
      <c r="F324" s="307">
        <f t="shared" si="256"/>
        <v>0</v>
      </c>
      <c r="G324" s="307">
        <f t="shared" si="256"/>
        <v>0</v>
      </c>
      <c r="H324" s="307">
        <f t="shared" si="256"/>
        <v>0</v>
      </c>
      <c r="I324" s="307">
        <f t="shared" si="256"/>
        <v>0</v>
      </c>
      <c r="J324" s="307">
        <f t="shared" si="256"/>
        <v>0</v>
      </c>
      <c r="K324" s="307">
        <f t="shared" si="256"/>
        <v>0</v>
      </c>
      <c r="L324" s="307">
        <f t="shared" si="256"/>
        <v>0</v>
      </c>
      <c r="M324" s="307">
        <f t="shared" si="256"/>
        <v>0</v>
      </c>
    </row>
    <row r="325" spans="2:13" s="314" customFormat="1">
      <c r="B325" s="311" t="s">
        <v>411</v>
      </c>
      <c r="C325" s="312">
        <f t="shared" ref="C325:M325" si="259">SUM(C314:C324)</f>
        <v>0</v>
      </c>
      <c r="D325" s="313">
        <f t="shared" si="259"/>
        <v>0</v>
      </c>
      <c r="E325" s="313">
        <f t="shared" si="259"/>
        <v>0</v>
      </c>
      <c r="F325" s="313">
        <f t="shared" si="259"/>
        <v>0</v>
      </c>
      <c r="G325" s="313">
        <f t="shared" si="259"/>
        <v>0</v>
      </c>
      <c r="H325" s="313">
        <f t="shared" si="259"/>
        <v>0</v>
      </c>
      <c r="I325" s="313">
        <f t="shared" si="259"/>
        <v>0</v>
      </c>
      <c r="J325" s="313">
        <f t="shared" si="259"/>
        <v>0</v>
      </c>
      <c r="K325" s="313">
        <f t="shared" si="259"/>
        <v>0</v>
      </c>
      <c r="L325" s="313">
        <f t="shared" si="259"/>
        <v>0</v>
      </c>
      <c r="M325" s="313">
        <f t="shared" si="259"/>
        <v>0</v>
      </c>
    </row>
    <row r="326" spans="2:13" s="314" customFormat="1">
      <c r="B326" s="305" t="s">
        <v>412</v>
      </c>
      <c r="C326" s="316" t="e">
        <f t="shared" ref="C326:M326" si="260">SUMPRODUCT($B$278:$B$285,C314:C321)/C325</f>
        <v>#DIV/0!</v>
      </c>
      <c r="D326" s="307" t="e">
        <f t="shared" si="260"/>
        <v>#DIV/0!</v>
      </c>
      <c r="E326" s="307" t="e">
        <f t="shared" si="260"/>
        <v>#DIV/0!</v>
      </c>
      <c r="F326" s="307" t="e">
        <f t="shared" si="260"/>
        <v>#DIV/0!</v>
      </c>
      <c r="G326" s="307" t="e">
        <f t="shared" si="260"/>
        <v>#DIV/0!</v>
      </c>
      <c r="H326" s="307" t="e">
        <f t="shared" si="260"/>
        <v>#DIV/0!</v>
      </c>
      <c r="I326" s="307" t="e">
        <f t="shared" si="260"/>
        <v>#DIV/0!</v>
      </c>
      <c r="J326" s="307" t="e">
        <f t="shared" si="260"/>
        <v>#DIV/0!</v>
      </c>
      <c r="K326" s="307" t="e">
        <f t="shared" si="260"/>
        <v>#DIV/0!</v>
      </c>
      <c r="L326" s="307" t="e">
        <f t="shared" si="260"/>
        <v>#DIV/0!</v>
      </c>
      <c r="M326" s="307" t="e">
        <f t="shared" si="260"/>
        <v>#DIV/0!</v>
      </c>
    </row>
    <row r="327" spans="2:13" s="243" customFormat="1">
      <c r="B327" s="305"/>
      <c r="C327" s="306"/>
      <c r="D327" s="307"/>
      <c r="E327" s="307"/>
      <c r="F327" s="307"/>
      <c r="G327" s="307"/>
      <c r="H327" s="307"/>
      <c r="I327" s="307"/>
      <c r="J327" s="307"/>
      <c r="K327" s="307"/>
      <c r="L327" s="307"/>
      <c r="M327" s="307"/>
    </row>
    <row r="328" spans="2:13" s="243" customFormat="1">
      <c r="B328" s="303" t="s">
        <v>364</v>
      </c>
      <c r="C328" s="405">
        <v>0</v>
      </c>
      <c r="D328" s="304"/>
      <c r="E328" s="304"/>
      <c r="F328" s="304"/>
      <c r="G328" s="304"/>
      <c r="H328" s="304"/>
      <c r="I328" s="304"/>
      <c r="J328" s="304"/>
      <c r="K328" s="304"/>
      <c r="L328" s="304"/>
      <c r="M328" s="304"/>
    </row>
    <row r="329" spans="2:13" s="243" customFormat="1">
      <c r="B329" s="305"/>
      <c r="C329" s="306"/>
      <c r="D329" s="307"/>
      <c r="E329" s="307"/>
      <c r="F329" s="307"/>
      <c r="G329" s="307"/>
      <c r="H329" s="307"/>
      <c r="I329" s="307"/>
      <c r="J329" s="307"/>
      <c r="K329" s="307"/>
      <c r="L329" s="307"/>
      <c r="M329" s="307"/>
    </row>
    <row r="330" spans="2:13" s="243" customFormat="1">
      <c r="B330" s="319">
        <v>0.04</v>
      </c>
      <c r="C330" s="406" t="e">
        <f t="shared" ref="C330:M330" si="261">$B$330*(D19/1000*(D25))*$C$328</f>
        <v>#DIV/0!</v>
      </c>
      <c r="D330" s="406" t="e">
        <f t="shared" si="261"/>
        <v>#DIV/0!</v>
      </c>
      <c r="E330" s="406" t="e">
        <f t="shared" si="261"/>
        <v>#DIV/0!</v>
      </c>
      <c r="F330" s="406" t="e">
        <f t="shared" si="261"/>
        <v>#DIV/0!</v>
      </c>
      <c r="G330" s="406" t="e">
        <f t="shared" si="261"/>
        <v>#DIV/0!</v>
      </c>
      <c r="H330" s="406" t="e">
        <f t="shared" si="261"/>
        <v>#DIV/0!</v>
      </c>
      <c r="I330" s="406" t="e">
        <f t="shared" si="261"/>
        <v>#DIV/0!</v>
      </c>
      <c r="J330" s="406" t="e">
        <f t="shared" si="261"/>
        <v>#DIV/0!</v>
      </c>
      <c r="K330" s="406" t="e">
        <f t="shared" si="261"/>
        <v>#DIV/0!</v>
      </c>
      <c r="L330" s="406" t="e">
        <f t="shared" si="261"/>
        <v>#DIV/0!</v>
      </c>
      <c r="M330" s="406">
        <f t="shared" si="261"/>
        <v>0</v>
      </c>
    </row>
    <row r="331" spans="2:13" s="243" customFormat="1">
      <c r="B331" s="311" t="s">
        <v>411</v>
      </c>
      <c r="C331" s="313" t="e">
        <f t="shared" ref="C331:M331" si="262">SUM(C330:C330)</f>
        <v>#DIV/0!</v>
      </c>
      <c r="D331" s="313" t="e">
        <f t="shared" si="262"/>
        <v>#DIV/0!</v>
      </c>
      <c r="E331" s="313" t="e">
        <f t="shared" si="262"/>
        <v>#DIV/0!</v>
      </c>
      <c r="F331" s="313" t="e">
        <f t="shared" si="262"/>
        <v>#DIV/0!</v>
      </c>
      <c r="G331" s="313" t="e">
        <f t="shared" si="262"/>
        <v>#DIV/0!</v>
      </c>
      <c r="H331" s="313" t="e">
        <f t="shared" si="262"/>
        <v>#DIV/0!</v>
      </c>
      <c r="I331" s="313" t="e">
        <f t="shared" si="262"/>
        <v>#DIV/0!</v>
      </c>
      <c r="J331" s="313" t="e">
        <f t="shared" si="262"/>
        <v>#DIV/0!</v>
      </c>
      <c r="K331" s="313" t="e">
        <f t="shared" si="262"/>
        <v>#DIV/0!</v>
      </c>
      <c r="L331" s="313" t="e">
        <f t="shared" si="262"/>
        <v>#DIV/0!</v>
      </c>
      <c r="M331" s="313">
        <f t="shared" si="262"/>
        <v>0</v>
      </c>
    </row>
    <row r="332" spans="2:13" s="243" customFormat="1"/>
    <row r="333" spans="2:13" s="243" customFormat="1">
      <c r="B333" s="303" t="s">
        <v>431</v>
      </c>
      <c r="C333" s="317"/>
      <c r="D333" s="304">
        <f>D335</f>
        <v>0</v>
      </c>
      <c r="E333" s="304">
        <f t="shared" ref="E333:M333" si="263">E335</f>
        <v>0</v>
      </c>
      <c r="F333" s="304">
        <f t="shared" si="263"/>
        <v>0</v>
      </c>
      <c r="G333" s="304">
        <f t="shared" si="263"/>
        <v>0</v>
      </c>
      <c r="H333" s="304">
        <f t="shared" si="263"/>
        <v>0</v>
      </c>
      <c r="I333" s="304">
        <f t="shared" si="263"/>
        <v>0</v>
      </c>
      <c r="J333" s="304">
        <f t="shared" si="263"/>
        <v>0</v>
      </c>
      <c r="K333" s="304">
        <f t="shared" si="263"/>
        <v>0</v>
      </c>
      <c r="L333" s="304">
        <f t="shared" si="263"/>
        <v>0</v>
      </c>
      <c r="M333" s="304">
        <f t="shared" si="263"/>
        <v>0</v>
      </c>
    </row>
    <row r="334" spans="2:13" s="243" customFormat="1">
      <c r="B334" s="305"/>
      <c r="C334" s="306"/>
      <c r="D334" s="307"/>
      <c r="E334" s="307"/>
      <c r="F334" s="307"/>
      <c r="G334" s="307"/>
      <c r="H334" s="307"/>
      <c r="I334" s="307"/>
      <c r="J334" s="307"/>
      <c r="K334" s="307"/>
      <c r="L334" s="307"/>
      <c r="M334" s="307"/>
    </row>
    <row r="335" spans="2:13" s="243" customFormat="1">
      <c r="B335" s="308">
        <v>0</v>
      </c>
      <c r="C335" s="412">
        <v>0</v>
      </c>
      <c r="D335" s="307">
        <f>$C$346-SUM(D336:D345)</f>
        <v>0</v>
      </c>
      <c r="E335" s="307">
        <f t="shared" ref="E335:M335" si="264">$C$346-SUM(E336:E345)</f>
        <v>0</v>
      </c>
      <c r="F335" s="307">
        <f t="shared" si="264"/>
        <v>0</v>
      </c>
      <c r="G335" s="307">
        <f t="shared" si="264"/>
        <v>0</v>
      </c>
      <c r="H335" s="307">
        <f t="shared" si="264"/>
        <v>0</v>
      </c>
      <c r="I335" s="307">
        <f t="shared" si="264"/>
        <v>0</v>
      </c>
      <c r="J335" s="307">
        <f t="shared" si="264"/>
        <v>0</v>
      </c>
      <c r="K335" s="307">
        <f t="shared" si="264"/>
        <v>0</v>
      </c>
      <c r="L335" s="307">
        <f t="shared" si="264"/>
        <v>0</v>
      </c>
      <c r="M335" s="307">
        <f t="shared" si="264"/>
        <v>0</v>
      </c>
    </row>
    <row r="336" spans="2:13" s="243" customFormat="1">
      <c r="B336" s="308">
        <f>B335+1</f>
        <v>1</v>
      </c>
      <c r="C336" s="310">
        <v>0</v>
      </c>
      <c r="D336" s="307">
        <f>C335</f>
        <v>0</v>
      </c>
      <c r="E336" s="307">
        <f t="shared" ref="E336:M344" si="265">D335</f>
        <v>0</v>
      </c>
      <c r="F336" s="307">
        <f t="shared" si="265"/>
        <v>0</v>
      </c>
      <c r="G336" s="307">
        <f t="shared" si="265"/>
        <v>0</v>
      </c>
      <c r="H336" s="307">
        <f t="shared" si="265"/>
        <v>0</v>
      </c>
      <c r="I336" s="307">
        <f t="shared" si="265"/>
        <v>0</v>
      </c>
      <c r="J336" s="307">
        <f t="shared" si="265"/>
        <v>0</v>
      </c>
      <c r="K336" s="307">
        <f t="shared" si="265"/>
        <v>0</v>
      </c>
      <c r="L336" s="307">
        <f t="shared" si="265"/>
        <v>0</v>
      </c>
      <c r="M336" s="307">
        <f t="shared" si="265"/>
        <v>0</v>
      </c>
    </row>
    <row r="337" spans="2:13" s="243" customFormat="1">
      <c r="B337" s="308">
        <f>B336+1</f>
        <v>2</v>
      </c>
      <c r="C337" s="310">
        <v>0</v>
      </c>
      <c r="D337" s="307">
        <f t="shared" ref="D337:L345" si="266">C336</f>
        <v>0</v>
      </c>
      <c r="E337" s="307">
        <f t="shared" si="265"/>
        <v>0</v>
      </c>
      <c r="F337" s="307">
        <f t="shared" si="265"/>
        <v>0</v>
      </c>
      <c r="G337" s="307">
        <f t="shared" si="265"/>
        <v>0</v>
      </c>
      <c r="H337" s="307">
        <f t="shared" si="265"/>
        <v>0</v>
      </c>
      <c r="I337" s="307">
        <f t="shared" si="265"/>
        <v>0</v>
      </c>
      <c r="J337" s="307">
        <f t="shared" si="265"/>
        <v>0</v>
      </c>
      <c r="K337" s="307">
        <f t="shared" si="265"/>
        <v>0</v>
      </c>
      <c r="L337" s="307">
        <f t="shared" si="265"/>
        <v>0</v>
      </c>
      <c r="M337" s="307">
        <f t="shared" si="265"/>
        <v>0</v>
      </c>
    </row>
    <row r="338" spans="2:13" s="243" customFormat="1">
      <c r="B338" s="308">
        <f t="shared" ref="B338:B345" si="267">B337+1</f>
        <v>3</v>
      </c>
      <c r="C338" s="310">
        <v>0</v>
      </c>
      <c r="D338" s="307">
        <f t="shared" si="266"/>
        <v>0</v>
      </c>
      <c r="E338" s="307">
        <f t="shared" si="265"/>
        <v>0</v>
      </c>
      <c r="F338" s="307">
        <f t="shared" si="265"/>
        <v>0</v>
      </c>
      <c r="G338" s="307">
        <f t="shared" si="265"/>
        <v>0</v>
      </c>
      <c r="H338" s="307">
        <f t="shared" si="265"/>
        <v>0</v>
      </c>
      <c r="I338" s="307">
        <f t="shared" si="265"/>
        <v>0</v>
      </c>
      <c r="J338" s="307">
        <f t="shared" si="265"/>
        <v>0</v>
      </c>
      <c r="K338" s="307">
        <f t="shared" si="265"/>
        <v>0</v>
      </c>
      <c r="L338" s="307">
        <f t="shared" si="265"/>
        <v>0</v>
      </c>
      <c r="M338" s="307">
        <f t="shared" si="265"/>
        <v>0</v>
      </c>
    </row>
    <row r="339" spans="2:13" s="243" customFormat="1">
      <c r="B339" s="308">
        <f t="shared" si="267"/>
        <v>4</v>
      </c>
      <c r="C339" s="310">
        <v>0</v>
      </c>
      <c r="D339" s="307">
        <f t="shared" si="266"/>
        <v>0</v>
      </c>
      <c r="E339" s="307">
        <f t="shared" si="265"/>
        <v>0</v>
      </c>
      <c r="F339" s="307">
        <f t="shared" si="265"/>
        <v>0</v>
      </c>
      <c r="G339" s="307">
        <f t="shared" si="265"/>
        <v>0</v>
      </c>
      <c r="H339" s="307">
        <f t="shared" si="265"/>
        <v>0</v>
      </c>
      <c r="I339" s="307">
        <f t="shared" si="265"/>
        <v>0</v>
      </c>
      <c r="J339" s="307">
        <f t="shared" si="265"/>
        <v>0</v>
      </c>
      <c r="K339" s="307">
        <f t="shared" si="265"/>
        <v>0</v>
      </c>
      <c r="L339" s="307">
        <f t="shared" si="265"/>
        <v>0</v>
      </c>
      <c r="M339" s="307">
        <f t="shared" si="265"/>
        <v>0</v>
      </c>
    </row>
    <row r="340" spans="2:13" s="243" customFormat="1">
      <c r="B340" s="308">
        <f t="shared" si="267"/>
        <v>5</v>
      </c>
      <c r="C340" s="310">
        <v>0</v>
      </c>
      <c r="D340" s="307">
        <f t="shared" si="266"/>
        <v>0</v>
      </c>
      <c r="E340" s="307">
        <f t="shared" si="265"/>
        <v>0</v>
      </c>
      <c r="F340" s="307">
        <f t="shared" si="265"/>
        <v>0</v>
      </c>
      <c r="G340" s="307">
        <f t="shared" si="265"/>
        <v>0</v>
      </c>
      <c r="H340" s="307">
        <f t="shared" si="265"/>
        <v>0</v>
      </c>
      <c r="I340" s="307">
        <f t="shared" si="265"/>
        <v>0</v>
      </c>
      <c r="J340" s="307">
        <f t="shared" si="265"/>
        <v>0</v>
      </c>
      <c r="K340" s="307">
        <f t="shared" si="265"/>
        <v>0</v>
      </c>
      <c r="L340" s="307">
        <f t="shared" si="265"/>
        <v>0</v>
      </c>
      <c r="M340" s="307">
        <f t="shared" si="265"/>
        <v>0</v>
      </c>
    </row>
    <row r="341" spans="2:13" s="243" customFormat="1">
      <c r="B341" s="308">
        <f t="shared" si="267"/>
        <v>6</v>
      </c>
      <c r="C341" s="310">
        <v>0</v>
      </c>
      <c r="D341" s="307">
        <f t="shared" si="266"/>
        <v>0</v>
      </c>
      <c r="E341" s="307">
        <f t="shared" si="265"/>
        <v>0</v>
      </c>
      <c r="F341" s="307">
        <f t="shared" si="265"/>
        <v>0</v>
      </c>
      <c r="G341" s="307">
        <f t="shared" si="265"/>
        <v>0</v>
      </c>
      <c r="H341" s="307">
        <f t="shared" si="265"/>
        <v>0</v>
      </c>
      <c r="I341" s="307">
        <f t="shared" si="265"/>
        <v>0</v>
      </c>
      <c r="J341" s="307">
        <f t="shared" si="265"/>
        <v>0</v>
      </c>
      <c r="K341" s="307">
        <f t="shared" si="265"/>
        <v>0</v>
      </c>
      <c r="L341" s="307">
        <f t="shared" si="265"/>
        <v>0</v>
      </c>
      <c r="M341" s="307">
        <f t="shared" si="265"/>
        <v>0</v>
      </c>
    </row>
    <row r="342" spans="2:13" s="243" customFormat="1">
      <c r="B342" s="308">
        <f t="shared" si="267"/>
        <v>7</v>
      </c>
      <c r="C342" s="310">
        <v>0</v>
      </c>
      <c r="D342" s="307">
        <f t="shared" si="266"/>
        <v>0</v>
      </c>
      <c r="E342" s="307">
        <f t="shared" si="265"/>
        <v>0</v>
      </c>
      <c r="F342" s="307">
        <f t="shared" si="265"/>
        <v>0</v>
      </c>
      <c r="G342" s="307">
        <f t="shared" si="265"/>
        <v>0</v>
      </c>
      <c r="H342" s="307">
        <f t="shared" si="265"/>
        <v>0</v>
      </c>
      <c r="I342" s="307">
        <f t="shared" si="265"/>
        <v>0</v>
      </c>
      <c r="J342" s="307">
        <f t="shared" si="265"/>
        <v>0</v>
      </c>
      <c r="K342" s="307">
        <f t="shared" si="265"/>
        <v>0</v>
      </c>
      <c r="L342" s="307">
        <f t="shared" si="265"/>
        <v>0</v>
      </c>
      <c r="M342" s="307">
        <f t="shared" si="265"/>
        <v>0</v>
      </c>
    </row>
    <row r="343" spans="2:13" s="243" customFormat="1">
      <c r="B343" s="308">
        <f t="shared" si="267"/>
        <v>8</v>
      </c>
      <c r="C343" s="310">
        <v>0</v>
      </c>
      <c r="D343" s="307">
        <f t="shared" si="266"/>
        <v>0</v>
      </c>
      <c r="E343" s="307">
        <f t="shared" si="265"/>
        <v>0</v>
      </c>
      <c r="F343" s="307">
        <f t="shared" si="265"/>
        <v>0</v>
      </c>
      <c r="G343" s="307">
        <f t="shared" si="265"/>
        <v>0</v>
      </c>
      <c r="H343" s="307">
        <f t="shared" si="265"/>
        <v>0</v>
      </c>
      <c r="I343" s="307">
        <f t="shared" si="265"/>
        <v>0</v>
      </c>
      <c r="J343" s="307">
        <f t="shared" si="265"/>
        <v>0</v>
      </c>
      <c r="K343" s="307">
        <f t="shared" si="265"/>
        <v>0</v>
      </c>
      <c r="L343" s="307">
        <f t="shared" si="265"/>
        <v>0</v>
      </c>
      <c r="M343" s="307">
        <f t="shared" si="265"/>
        <v>0</v>
      </c>
    </row>
    <row r="344" spans="2:13" s="243" customFormat="1" ht="12.75" customHeight="1">
      <c r="B344" s="308">
        <f t="shared" si="267"/>
        <v>9</v>
      </c>
      <c r="C344" s="310">
        <v>0</v>
      </c>
      <c r="D344" s="307">
        <f t="shared" si="266"/>
        <v>0</v>
      </c>
      <c r="E344" s="307">
        <f t="shared" si="265"/>
        <v>0</v>
      </c>
      <c r="F344" s="307">
        <f t="shared" si="265"/>
        <v>0</v>
      </c>
      <c r="G344" s="307">
        <f t="shared" si="265"/>
        <v>0</v>
      </c>
      <c r="H344" s="307">
        <f t="shared" si="265"/>
        <v>0</v>
      </c>
      <c r="I344" s="307">
        <f t="shared" si="265"/>
        <v>0</v>
      </c>
      <c r="J344" s="307">
        <f t="shared" si="265"/>
        <v>0</v>
      </c>
      <c r="K344" s="307">
        <f t="shared" si="265"/>
        <v>0</v>
      </c>
      <c r="L344" s="307">
        <f t="shared" si="265"/>
        <v>0</v>
      </c>
      <c r="M344" s="307">
        <f t="shared" si="265"/>
        <v>0</v>
      </c>
    </row>
    <row r="345" spans="2:13" s="243" customFormat="1" ht="12.75" customHeight="1">
      <c r="B345" s="308">
        <f t="shared" si="267"/>
        <v>10</v>
      </c>
      <c r="C345" s="310">
        <v>0</v>
      </c>
      <c r="D345" s="307">
        <f t="shared" si="266"/>
        <v>0</v>
      </c>
      <c r="E345" s="307">
        <f t="shared" si="266"/>
        <v>0</v>
      </c>
      <c r="F345" s="307">
        <f t="shared" si="266"/>
        <v>0</v>
      </c>
      <c r="G345" s="307">
        <f t="shared" si="266"/>
        <v>0</v>
      </c>
      <c r="H345" s="307">
        <f t="shared" si="266"/>
        <v>0</v>
      </c>
      <c r="I345" s="307">
        <f t="shared" si="266"/>
        <v>0</v>
      </c>
      <c r="J345" s="307">
        <f t="shared" si="266"/>
        <v>0</v>
      </c>
      <c r="K345" s="307">
        <f t="shared" si="266"/>
        <v>0</v>
      </c>
      <c r="L345" s="307">
        <f t="shared" si="266"/>
        <v>0</v>
      </c>
      <c r="M345" s="307">
        <f>L344</f>
        <v>0</v>
      </c>
    </row>
    <row r="346" spans="2:13" s="243" customFormat="1" ht="12.75" customHeight="1">
      <c r="B346" s="311" t="s">
        <v>411</v>
      </c>
      <c r="C346" s="312">
        <f>SUM(C335:C345)</f>
        <v>0</v>
      </c>
      <c r="D346" s="313">
        <f t="shared" ref="D346:M346" si="268">SUM(D335:D344)</f>
        <v>0</v>
      </c>
      <c r="E346" s="313">
        <f t="shared" si="268"/>
        <v>0</v>
      </c>
      <c r="F346" s="313">
        <f t="shared" si="268"/>
        <v>0</v>
      </c>
      <c r="G346" s="313">
        <f t="shared" si="268"/>
        <v>0</v>
      </c>
      <c r="H346" s="313">
        <f t="shared" si="268"/>
        <v>0</v>
      </c>
      <c r="I346" s="313">
        <f t="shared" si="268"/>
        <v>0</v>
      </c>
      <c r="J346" s="313">
        <f t="shared" si="268"/>
        <v>0</v>
      </c>
      <c r="K346" s="313">
        <f t="shared" si="268"/>
        <v>0</v>
      </c>
      <c r="L346" s="313">
        <f t="shared" si="268"/>
        <v>0</v>
      </c>
      <c r="M346" s="313">
        <f t="shared" si="268"/>
        <v>0</v>
      </c>
    </row>
    <row r="347" spans="2:13" s="243" customFormat="1" ht="12.75" customHeight="1">
      <c r="B347" s="305" t="s">
        <v>412</v>
      </c>
      <c r="C347" s="316" t="e">
        <f t="shared" ref="C347:M347" si="269">SUMPRODUCT($B$278:$B$285,C335:C342)/C346</f>
        <v>#DIV/0!</v>
      </c>
      <c r="D347" s="307" t="e">
        <f t="shared" si="269"/>
        <v>#DIV/0!</v>
      </c>
      <c r="E347" s="307" t="e">
        <f t="shared" si="269"/>
        <v>#DIV/0!</v>
      </c>
      <c r="F347" s="307" t="e">
        <f t="shared" si="269"/>
        <v>#DIV/0!</v>
      </c>
      <c r="G347" s="307" t="e">
        <f t="shared" si="269"/>
        <v>#DIV/0!</v>
      </c>
      <c r="H347" s="307" t="e">
        <f t="shared" si="269"/>
        <v>#DIV/0!</v>
      </c>
      <c r="I347" s="307" t="e">
        <f t="shared" si="269"/>
        <v>#DIV/0!</v>
      </c>
      <c r="J347" s="307" t="e">
        <f t="shared" si="269"/>
        <v>#DIV/0!</v>
      </c>
      <c r="K347" s="307" t="e">
        <f t="shared" si="269"/>
        <v>#DIV/0!</v>
      </c>
      <c r="L347" s="307" t="e">
        <f t="shared" si="269"/>
        <v>#DIV/0!</v>
      </c>
      <c r="M347" s="307" t="e">
        <f t="shared" si="269"/>
        <v>#DIV/0!</v>
      </c>
    </row>
    <row r="348" spans="2:13" s="243" customFormat="1" ht="12.75" customHeight="1">
      <c r="B348" s="305"/>
      <c r="C348" s="306"/>
      <c r="D348" s="307"/>
      <c r="E348" s="307"/>
      <c r="F348" s="307"/>
      <c r="G348" s="307"/>
      <c r="H348" s="307"/>
      <c r="I348" s="307"/>
      <c r="J348" s="307"/>
      <c r="K348" s="307"/>
      <c r="L348" s="307"/>
      <c r="M348" s="307"/>
    </row>
    <row r="349" spans="2:13" s="243" customFormat="1" ht="12.75" customHeight="1">
      <c r="B349" s="303" t="s">
        <v>364</v>
      </c>
      <c r="C349" s="407">
        <v>0</v>
      </c>
      <c r="D349" s="304"/>
      <c r="E349" s="304"/>
      <c r="F349" s="304"/>
      <c r="G349" s="304"/>
      <c r="H349" s="304"/>
      <c r="I349" s="304"/>
      <c r="J349" s="304"/>
      <c r="K349" s="304"/>
      <c r="L349" s="304"/>
      <c r="M349" s="304"/>
    </row>
    <row r="350" spans="2:13" s="243" customFormat="1" ht="12.75" customHeight="1">
      <c r="B350" s="305"/>
      <c r="C350" s="306"/>
      <c r="D350" s="307"/>
      <c r="E350" s="307"/>
      <c r="F350" s="307"/>
      <c r="G350" s="307"/>
      <c r="H350" s="307"/>
      <c r="I350" s="307"/>
      <c r="J350" s="307"/>
      <c r="K350" s="307"/>
      <c r="L350" s="307"/>
      <c r="M350" s="307"/>
    </row>
    <row r="351" spans="2:13" s="243" customFormat="1" ht="12.75" customHeight="1">
      <c r="B351" s="319">
        <f>1/B345</f>
        <v>0.1</v>
      </c>
      <c r="C351" s="307" t="e">
        <f t="shared" ref="C351:M351" si="270">B351*(D19/1000*(D25))*C349</f>
        <v>#DIV/0!</v>
      </c>
      <c r="D351" s="307" t="e">
        <f t="shared" si="270"/>
        <v>#DIV/0!</v>
      </c>
      <c r="E351" s="307" t="e">
        <f t="shared" si="270"/>
        <v>#DIV/0!</v>
      </c>
      <c r="F351" s="307" t="e">
        <f t="shared" si="270"/>
        <v>#DIV/0!</v>
      </c>
      <c r="G351" s="307" t="e">
        <f t="shared" si="270"/>
        <v>#DIV/0!</v>
      </c>
      <c r="H351" s="307" t="e">
        <f t="shared" si="270"/>
        <v>#DIV/0!</v>
      </c>
      <c r="I351" s="307" t="e">
        <f t="shared" si="270"/>
        <v>#DIV/0!</v>
      </c>
      <c r="J351" s="307" t="e">
        <f t="shared" si="270"/>
        <v>#DIV/0!</v>
      </c>
      <c r="K351" s="307" t="e">
        <f t="shared" si="270"/>
        <v>#DIV/0!</v>
      </c>
      <c r="L351" s="307" t="e">
        <f t="shared" si="270"/>
        <v>#DIV/0!</v>
      </c>
      <c r="M351" s="307" t="e">
        <f t="shared" si="270"/>
        <v>#DIV/0!</v>
      </c>
    </row>
    <row r="352" spans="2:13" s="243" customFormat="1" ht="12.75" customHeight="1">
      <c r="B352" s="311" t="s">
        <v>411</v>
      </c>
      <c r="C352" s="313" t="e">
        <f t="shared" ref="C352:M352" si="271">SUM(C351:C351)</f>
        <v>#DIV/0!</v>
      </c>
      <c r="D352" s="313" t="e">
        <f t="shared" si="271"/>
        <v>#DIV/0!</v>
      </c>
      <c r="E352" s="313" t="e">
        <f t="shared" si="271"/>
        <v>#DIV/0!</v>
      </c>
      <c r="F352" s="313" t="e">
        <f t="shared" si="271"/>
        <v>#DIV/0!</v>
      </c>
      <c r="G352" s="313" t="e">
        <f t="shared" si="271"/>
        <v>#DIV/0!</v>
      </c>
      <c r="H352" s="313" t="e">
        <f t="shared" si="271"/>
        <v>#DIV/0!</v>
      </c>
      <c r="I352" s="313" t="e">
        <f t="shared" si="271"/>
        <v>#DIV/0!</v>
      </c>
      <c r="J352" s="313" t="e">
        <f t="shared" si="271"/>
        <v>#DIV/0!</v>
      </c>
      <c r="K352" s="313" t="e">
        <f t="shared" si="271"/>
        <v>#DIV/0!</v>
      </c>
      <c r="L352" s="313" t="e">
        <f t="shared" si="271"/>
        <v>#DIV/0!</v>
      </c>
      <c r="M352" s="313" t="e">
        <f t="shared" si="271"/>
        <v>#DIV/0!</v>
      </c>
    </row>
    <row r="353" spans="2:13" s="243" customFormat="1" ht="12.75" customHeight="1"/>
    <row r="354" spans="2:13" s="243" customFormat="1" ht="12.75" customHeight="1">
      <c r="B354" s="303" t="s">
        <v>354</v>
      </c>
      <c r="C354" s="408"/>
      <c r="D354" s="304">
        <f>D356</f>
        <v>0</v>
      </c>
      <c r="E354" s="304">
        <f t="shared" ref="E354:M354" si="272">E356</f>
        <v>0</v>
      </c>
      <c r="F354" s="304">
        <f t="shared" si="272"/>
        <v>0</v>
      </c>
      <c r="G354" s="304">
        <f t="shared" si="272"/>
        <v>0</v>
      </c>
      <c r="H354" s="304">
        <f t="shared" si="272"/>
        <v>0</v>
      </c>
      <c r="I354" s="304">
        <f t="shared" si="272"/>
        <v>0</v>
      </c>
      <c r="J354" s="304">
        <f t="shared" si="272"/>
        <v>0</v>
      </c>
      <c r="K354" s="304">
        <f t="shared" si="272"/>
        <v>0</v>
      </c>
      <c r="L354" s="304">
        <f t="shared" si="272"/>
        <v>0</v>
      </c>
      <c r="M354" s="304">
        <f t="shared" si="272"/>
        <v>0</v>
      </c>
    </row>
    <row r="355" spans="2:13">
      <c r="B355" s="305"/>
      <c r="C355" s="306"/>
      <c r="D355" s="307"/>
      <c r="E355" s="307"/>
      <c r="F355" s="307"/>
      <c r="G355" s="307"/>
      <c r="H355" s="307"/>
      <c r="I355" s="307"/>
      <c r="J355" s="307"/>
      <c r="K355" s="307"/>
      <c r="L355" s="307"/>
      <c r="M355" s="307"/>
    </row>
    <row r="356" spans="2:13">
      <c r="B356" s="308">
        <v>1</v>
      </c>
      <c r="C356" s="414">
        <v>0</v>
      </c>
      <c r="D356" s="307">
        <f>$C$361-SUM(D357:D360)</f>
        <v>0</v>
      </c>
      <c r="E356" s="307">
        <f t="shared" ref="E356:M356" si="273">$C$361-SUM(E357:E360)</f>
        <v>0</v>
      </c>
      <c r="F356" s="307">
        <f t="shared" si="273"/>
        <v>0</v>
      </c>
      <c r="G356" s="307">
        <f t="shared" si="273"/>
        <v>0</v>
      </c>
      <c r="H356" s="307">
        <f t="shared" si="273"/>
        <v>0</v>
      </c>
      <c r="I356" s="307">
        <f t="shared" si="273"/>
        <v>0</v>
      </c>
      <c r="J356" s="307">
        <f t="shared" si="273"/>
        <v>0</v>
      </c>
      <c r="K356" s="307">
        <f t="shared" si="273"/>
        <v>0</v>
      </c>
      <c r="L356" s="307">
        <f t="shared" si="273"/>
        <v>0</v>
      </c>
      <c r="M356" s="307">
        <f t="shared" si="273"/>
        <v>0</v>
      </c>
    </row>
    <row r="357" spans="2:13">
      <c r="B357" s="308">
        <f>B356+1</f>
        <v>2</v>
      </c>
      <c r="C357" s="310">
        <v>0</v>
      </c>
      <c r="D357" s="307">
        <f t="shared" ref="D357:M360" si="274">C356</f>
        <v>0</v>
      </c>
      <c r="E357" s="307">
        <f t="shared" si="274"/>
        <v>0</v>
      </c>
      <c r="F357" s="307">
        <f t="shared" si="274"/>
        <v>0</v>
      </c>
      <c r="G357" s="307">
        <f t="shared" si="274"/>
        <v>0</v>
      </c>
      <c r="H357" s="307">
        <f t="shared" si="274"/>
        <v>0</v>
      </c>
      <c r="I357" s="307">
        <f t="shared" si="274"/>
        <v>0</v>
      </c>
      <c r="J357" s="307">
        <f t="shared" si="274"/>
        <v>0</v>
      </c>
      <c r="K357" s="307">
        <f t="shared" si="274"/>
        <v>0</v>
      </c>
      <c r="L357" s="307">
        <f t="shared" si="274"/>
        <v>0</v>
      </c>
      <c r="M357" s="307">
        <f t="shared" si="274"/>
        <v>0</v>
      </c>
    </row>
    <row r="358" spans="2:13">
      <c r="B358" s="308">
        <f>B357+1</f>
        <v>3</v>
      </c>
      <c r="C358" s="310">
        <v>0</v>
      </c>
      <c r="D358" s="307">
        <f t="shared" si="274"/>
        <v>0</v>
      </c>
      <c r="E358" s="307">
        <f t="shared" si="274"/>
        <v>0</v>
      </c>
      <c r="F358" s="307">
        <f t="shared" si="274"/>
        <v>0</v>
      </c>
      <c r="G358" s="307">
        <f t="shared" si="274"/>
        <v>0</v>
      </c>
      <c r="H358" s="307">
        <f t="shared" si="274"/>
        <v>0</v>
      </c>
      <c r="I358" s="307">
        <f t="shared" si="274"/>
        <v>0</v>
      </c>
      <c r="J358" s="307">
        <f t="shared" si="274"/>
        <v>0</v>
      </c>
      <c r="K358" s="307">
        <f t="shared" si="274"/>
        <v>0</v>
      </c>
      <c r="L358" s="307">
        <f t="shared" si="274"/>
        <v>0</v>
      </c>
      <c r="M358" s="307">
        <f t="shared" si="274"/>
        <v>0</v>
      </c>
    </row>
    <row r="359" spans="2:13">
      <c r="B359" s="308">
        <f>B358+1</f>
        <v>4</v>
      </c>
      <c r="C359" s="310">
        <v>0</v>
      </c>
      <c r="D359" s="307">
        <f t="shared" si="274"/>
        <v>0</v>
      </c>
      <c r="E359" s="307">
        <f t="shared" si="274"/>
        <v>0</v>
      </c>
      <c r="F359" s="307">
        <f t="shared" si="274"/>
        <v>0</v>
      </c>
      <c r="G359" s="307">
        <f t="shared" si="274"/>
        <v>0</v>
      </c>
      <c r="H359" s="307">
        <f t="shared" si="274"/>
        <v>0</v>
      </c>
      <c r="I359" s="307">
        <f t="shared" si="274"/>
        <v>0</v>
      </c>
      <c r="J359" s="307">
        <f t="shared" si="274"/>
        <v>0</v>
      </c>
      <c r="K359" s="307">
        <f t="shared" si="274"/>
        <v>0</v>
      </c>
      <c r="L359" s="307">
        <f t="shared" si="274"/>
        <v>0</v>
      </c>
      <c r="M359" s="307">
        <f t="shared" si="274"/>
        <v>0</v>
      </c>
    </row>
    <row r="360" spans="2:13">
      <c r="B360" s="308">
        <f>B359+1</f>
        <v>5</v>
      </c>
      <c r="C360" s="310">
        <v>0</v>
      </c>
      <c r="D360" s="307">
        <f t="shared" si="274"/>
        <v>0</v>
      </c>
      <c r="E360" s="307">
        <f t="shared" si="274"/>
        <v>0</v>
      </c>
      <c r="F360" s="307">
        <f t="shared" si="274"/>
        <v>0</v>
      </c>
      <c r="G360" s="307">
        <f t="shared" si="274"/>
        <v>0</v>
      </c>
      <c r="H360" s="307">
        <f t="shared" si="274"/>
        <v>0</v>
      </c>
      <c r="I360" s="307">
        <f t="shared" si="274"/>
        <v>0</v>
      </c>
      <c r="J360" s="307">
        <f t="shared" si="274"/>
        <v>0</v>
      </c>
      <c r="K360" s="307">
        <f t="shared" si="274"/>
        <v>0</v>
      </c>
      <c r="L360" s="307">
        <f t="shared" si="274"/>
        <v>0</v>
      </c>
      <c r="M360" s="307">
        <f t="shared" si="274"/>
        <v>0</v>
      </c>
    </row>
    <row r="361" spans="2:13">
      <c r="B361" s="311" t="s">
        <v>411</v>
      </c>
      <c r="C361" s="312">
        <f t="shared" ref="C361:M361" si="275">SUM(C356:C360)</f>
        <v>0</v>
      </c>
      <c r="D361" s="313">
        <f t="shared" si="275"/>
        <v>0</v>
      </c>
      <c r="E361" s="313">
        <f t="shared" si="275"/>
        <v>0</v>
      </c>
      <c r="F361" s="313">
        <f t="shared" si="275"/>
        <v>0</v>
      </c>
      <c r="G361" s="313">
        <f t="shared" si="275"/>
        <v>0</v>
      </c>
      <c r="H361" s="313">
        <f t="shared" si="275"/>
        <v>0</v>
      </c>
      <c r="I361" s="313">
        <f t="shared" si="275"/>
        <v>0</v>
      </c>
      <c r="J361" s="313">
        <f t="shared" si="275"/>
        <v>0</v>
      </c>
      <c r="K361" s="313">
        <f t="shared" si="275"/>
        <v>0</v>
      </c>
      <c r="L361" s="313">
        <f t="shared" si="275"/>
        <v>0</v>
      </c>
      <c r="M361" s="313">
        <f t="shared" si="275"/>
        <v>0</v>
      </c>
    </row>
    <row r="362" spans="2:13">
      <c r="B362" s="305"/>
      <c r="C362" s="306"/>
      <c r="D362" s="307"/>
      <c r="E362" s="307"/>
      <c r="F362" s="307"/>
      <c r="G362" s="307"/>
      <c r="H362" s="307"/>
      <c r="I362" s="307"/>
      <c r="J362" s="307"/>
      <c r="K362" s="307"/>
      <c r="L362" s="307"/>
      <c r="M362" s="307"/>
    </row>
    <row r="363" spans="2:13">
      <c r="B363" s="303" t="s">
        <v>364</v>
      </c>
      <c r="C363" s="407">
        <v>0</v>
      </c>
      <c r="D363" s="304"/>
      <c r="E363" s="304"/>
      <c r="F363" s="304"/>
      <c r="G363" s="304"/>
      <c r="H363" s="304"/>
      <c r="I363" s="304"/>
      <c r="J363" s="304"/>
      <c r="K363" s="304"/>
      <c r="L363" s="304"/>
      <c r="M363" s="304"/>
    </row>
    <row r="364" spans="2:13">
      <c r="B364" s="305"/>
      <c r="C364" s="306"/>
      <c r="D364" s="307"/>
      <c r="E364" s="307"/>
      <c r="F364" s="307"/>
      <c r="G364" s="307"/>
      <c r="H364" s="307"/>
      <c r="I364" s="307"/>
      <c r="J364" s="307"/>
      <c r="K364" s="307"/>
      <c r="L364" s="307"/>
      <c r="M364" s="307"/>
    </row>
    <row r="365" spans="2:13">
      <c r="B365" s="409">
        <f>1/B360</f>
        <v>0.2</v>
      </c>
      <c r="C365" s="410" t="e">
        <f t="shared" ref="C365:M365" si="276">B365*(D19/1000*(D25))*C363</f>
        <v>#DIV/0!</v>
      </c>
      <c r="D365" s="410" t="e">
        <f t="shared" si="276"/>
        <v>#DIV/0!</v>
      </c>
      <c r="E365" s="410" t="e">
        <f t="shared" si="276"/>
        <v>#DIV/0!</v>
      </c>
      <c r="F365" s="410" t="e">
        <f t="shared" si="276"/>
        <v>#DIV/0!</v>
      </c>
      <c r="G365" s="410" t="e">
        <f t="shared" si="276"/>
        <v>#DIV/0!</v>
      </c>
      <c r="H365" s="410" t="e">
        <f t="shared" si="276"/>
        <v>#DIV/0!</v>
      </c>
      <c r="I365" s="410" t="e">
        <f t="shared" si="276"/>
        <v>#DIV/0!</v>
      </c>
      <c r="J365" s="410" t="e">
        <f t="shared" si="276"/>
        <v>#DIV/0!</v>
      </c>
      <c r="K365" s="410" t="e">
        <f t="shared" si="276"/>
        <v>#DIV/0!</v>
      </c>
      <c r="L365" s="410" t="e">
        <f t="shared" si="276"/>
        <v>#DIV/0!</v>
      </c>
      <c r="M365" s="410" t="e">
        <f t="shared" si="276"/>
        <v>#DIV/0!</v>
      </c>
    </row>
    <row r="366" spans="2:13">
      <c r="B366" s="311" t="s">
        <v>411</v>
      </c>
      <c r="C366" s="313" t="e">
        <f t="shared" ref="C366:M366" si="277">SUM(C365:C365)</f>
        <v>#DIV/0!</v>
      </c>
      <c r="D366" s="313" t="e">
        <f t="shared" si="277"/>
        <v>#DIV/0!</v>
      </c>
      <c r="E366" s="313" t="e">
        <f t="shared" si="277"/>
        <v>#DIV/0!</v>
      </c>
      <c r="F366" s="313" t="e">
        <f t="shared" si="277"/>
        <v>#DIV/0!</v>
      </c>
      <c r="G366" s="313" t="e">
        <f t="shared" si="277"/>
        <v>#DIV/0!</v>
      </c>
      <c r="H366" s="313" t="e">
        <f t="shared" si="277"/>
        <v>#DIV/0!</v>
      </c>
      <c r="I366" s="313" t="e">
        <f t="shared" si="277"/>
        <v>#DIV/0!</v>
      </c>
      <c r="J366" s="313" t="e">
        <f t="shared" si="277"/>
        <v>#DIV/0!</v>
      </c>
      <c r="K366" s="313" t="e">
        <f t="shared" si="277"/>
        <v>#DIV/0!</v>
      </c>
      <c r="L366" s="313" t="e">
        <f t="shared" si="277"/>
        <v>#DIV/0!</v>
      </c>
      <c r="M366" s="313" t="e">
        <f t="shared" si="277"/>
        <v>#DIV/0!</v>
      </c>
    </row>
  </sheetData>
  <pageMargins left="0.511811024" right="0.511811024" top="0.78740157499999996" bottom="0.78740157499999996" header="0.31496062000000002" footer="0.31496062000000002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2:K119"/>
  <sheetViews>
    <sheetView showGridLines="0" topLeftCell="A22" workbookViewId="0">
      <selection activeCell="F42" sqref="F42"/>
    </sheetView>
  </sheetViews>
  <sheetFormatPr defaultRowHeight="15"/>
  <cols>
    <col min="1" max="1" width="6.140625" bestFit="1" customWidth="1"/>
    <col min="2" max="2" width="31" bestFit="1" customWidth="1"/>
    <col min="3" max="10" width="14.85546875" customWidth="1"/>
    <col min="11" max="11" width="14.28515625" customWidth="1"/>
    <col min="12" max="14" width="12.42578125" customWidth="1"/>
  </cols>
  <sheetData>
    <row r="2" spans="1:11">
      <c r="B2" s="491" t="s">
        <v>0</v>
      </c>
      <c r="C2" s="491"/>
    </row>
    <row r="3" spans="1:11">
      <c r="E3" s="3"/>
    </row>
    <row r="4" spans="1:11">
      <c r="B4" s="488" t="s">
        <v>1</v>
      </c>
      <c r="C4" s="488"/>
    </row>
    <row r="6" spans="1:11">
      <c r="A6" s="60" t="s">
        <v>2</v>
      </c>
      <c r="B6" t="s">
        <v>7</v>
      </c>
      <c r="C6" s="5"/>
      <c r="D6" t="s">
        <v>8</v>
      </c>
      <c r="E6" t="s">
        <v>9</v>
      </c>
    </row>
    <row r="8" spans="1:11" ht="15" customHeight="1">
      <c r="C8" s="33" t="s">
        <v>181</v>
      </c>
      <c r="D8" s="33" t="s">
        <v>182</v>
      </c>
      <c r="E8" s="34" t="s">
        <v>291</v>
      </c>
      <c r="F8" s="34" t="s">
        <v>292</v>
      </c>
      <c r="G8" s="33" t="s">
        <v>183</v>
      </c>
      <c r="H8" s="33" t="s">
        <v>184</v>
      </c>
      <c r="I8" s="33" t="s">
        <v>185</v>
      </c>
    </row>
    <row r="9" spans="1:11" ht="15" customHeight="1">
      <c r="A9" s="60" t="s">
        <v>6</v>
      </c>
      <c r="B9" t="s">
        <v>3</v>
      </c>
      <c r="C9" s="29"/>
      <c r="D9" s="29"/>
      <c r="E9" s="29"/>
      <c r="F9" s="29"/>
      <c r="G9" s="29"/>
      <c r="H9" s="29"/>
      <c r="I9" s="29"/>
      <c r="J9" t="s">
        <v>4</v>
      </c>
      <c r="K9" t="s">
        <v>5</v>
      </c>
    </row>
    <row r="10" spans="1:11">
      <c r="A10" s="60" t="s">
        <v>10</v>
      </c>
      <c r="B10" t="s">
        <v>11</v>
      </c>
      <c r="C10" s="29"/>
      <c r="D10" s="29"/>
      <c r="E10" s="29"/>
      <c r="F10" s="29"/>
      <c r="G10" s="29"/>
      <c r="H10" s="29"/>
      <c r="I10" s="29"/>
      <c r="J10" t="s">
        <v>12</v>
      </c>
      <c r="K10" t="s">
        <v>13</v>
      </c>
    </row>
    <row r="11" spans="1:11">
      <c r="A11" s="7"/>
      <c r="B11" s="7"/>
      <c r="C11" s="8"/>
      <c r="D11" s="7"/>
    </row>
    <row r="12" spans="1:11">
      <c r="E12" s="465"/>
      <c r="F12" s="465"/>
      <c r="G12" s="465"/>
      <c r="H12" s="465"/>
      <c r="I12" s="465"/>
      <c r="J12" s="465"/>
      <c r="K12" s="465"/>
    </row>
    <row r="13" spans="1:11">
      <c r="B13" s="488" t="s">
        <v>14</v>
      </c>
      <c r="C13" s="488"/>
    </row>
    <row r="15" spans="1:11">
      <c r="A15" s="60" t="s">
        <v>15</v>
      </c>
      <c r="B15" t="s">
        <v>16</v>
      </c>
      <c r="C15" s="4"/>
      <c r="D15" t="s">
        <v>17</v>
      </c>
    </row>
    <row r="16" spans="1:11">
      <c r="A16" s="7"/>
      <c r="B16" s="7"/>
      <c r="C16" s="7"/>
      <c r="D16" s="7"/>
    </row>
    <row r="17" spans="1:11">
      <c r="E17" s="465"/>
      <c r="F17" s="465"/>
      <c r="G17" s="465"/>
      <c r="H17" s="465"/>
      <c r="I17" s="465"/>
      <c r="J17" s="465"/>
      <c r="K17" s="465"/>
    </row>
    <row r="18" spans="1:11">
      <c r="B18" s="488" t="s">
        <v>18</v>
      </c>
      <c r="C18" s="488"/>
    </row>
    <row r="20" spans="1:11">
      <c r="C20" s="33" t="s">
        <v>181</v>
      </c>
      <c r="D20" s="33" t="s">
        <v>182</v>
      </c>
      <c r="E20" s="34" t="s">
        <v>291</v>
      </c>
      <c r="F20" s="34" t="s">
        <v>292</v>
      </c>
      <c r="G20" s="33" t="s">
        <v>183</v>
      </c>
      <c r="H20" s="33" t="s">
        <v>184</v>
      </c>
      <c r="I20" s="33" t="s">
        <v>185</v>
      </c>
    </row>
    <row r="21" spans="1:11">
      <c r="A21" s="60" t="s">
        <v>19</v>
      </c>
      <c r="B21" t="s">
        <v>20</v>
      </c>
      <c r="C21" s="29"/>
      <c r="D21" s="29"/>
      <c r="E21" s="29"/>
      <c r="F21" s="464"/>
      <c r="G21" s="29"/>
      <c r="H21" s="29"/>
      <c r="I21" s="29"/>
      <c r="J21" t="s">
        <v>21</v>
      </c>
      <c r="K21" t="s">
        <v>22</v>
      </c>
    </row>
    <row r="22" spans="1:11">
      <c r="A22" s="60" t="s">
        <v>23</v>
      </c>
      <c r="B22" t="s">
        <v>24</v>
      </c>
      <c r="C22" s="29"/>
      <c r="D22" s="29"/>
      <c r="E22" s="29"/>
      <c r="F22" s="464"/>
      <c r="G22" s="29"/>
      <c r="H22" s="29"/>
      <c r="I22" s="29"/>
      <c r="J22" t="s">
        <v>25</v>
      </c>
      <c r="K22" t="s">
        <v>26</v>
      </c>
    </row>
    <row r="23" spans="1:11">
      <c r="A23" s="60" t="s">
        <v>27</v>
      </c>
      <c r="B23" t="s">
        <v>28</v>
      </c>
      <c r="C23" s="29"/>
      <c r="D23" s="29"/>
      <c r="E23" s="29"/>
      <c r="F23" s="29"/>
      <c r="G23" s="29"/>
      <c r="H23" s="29"/>
      <c r="I23" s="29"/>
      <c r="J23" t="s">
        <v>29</v>
      </c>
      <c r="K23" t="s">
        <v>30</v>
      </c>
    </row>
    <row r="24" spans="1:11">
      <c r="A24" s="60" t="s">
        <v>31</v>
      </c>
      <c r="B24" t="s">
        <v>32</v>
      </c>
      <c r="C24" s="19">
        <v>6</v>
      </c>
      <c r="D24" s="19">
        <v>6</v>
      </c>
      <c r="E24" s="19">
        <v>6</v>
      </c>
      <c r="F24" s="19">
        <v>6</v>
      </c>
      <c r="G24" s="19">
        <v>6</v>
      </c>
      <c r="H24" s="19">
        <v>10</v>
      </c>
      <c r="I24" s="19">
        <v>14</v>
      </c>
      <c r="J24" t="s">
        <v>33</v>
      </c>
      <c r="K24" t="s">
        <v>34</v>
      </c>
    </row>
    <row r="25" spans="1:11">
      <c r="A25" s="60" t="s">
        <v>35</v>
      </c>
      <c r="B25" t="s">
        <v>36</v>
      </c>
      <c r="C25" s="29"/>
      <c r="D25" s="29"/>
      <c r="E25" s="29"/>
      <c r="F25" s="29"/>
      <c r="G25" s="29"/>
      <c r="H25" s="29"/>
      <c r="I25" s="29"/>
      <c r="J25" t="s">
        <v>37</v>
      </c>
      <c r="K25" t="s">
        <v>38</v>
      </c>
    </row>
    <row r="26" spans="1:11">
      <c r="A26" s="7"/>
      <c r="B26" s="7"/>
      <c r="C26" s="7"/>
      <c r="D26" s="7"/>
      <c r="E26" s="7"/>
    </row>
    <row r="27" spans="1:11">
      <c r="F27" s="466">
        <v>0</v>
      </c>
      <c r="G27" s="466"/>
      <c r="H27" s="465"/>
      <c r="I27" s="465"/>
      <c r="J27" s="465"/>
      <c r="K27" s="465"/>
    </row>
    <row r="28" spans="1:11">
      <c r="B28" s="488" t="s">
        <v>39</v>
      </c>
      <c r="C28" s="488"/>
      <c r="D28" s="488"/>
      <c r="F28" s="9">
        <v>0</v>
      </c>
      <c r="G28" s="9"/>
    </row>
    <row r="29" spans="1:11">
      <c r="F29" s="9">
        <v>0</v>
      </c>
      <c r="G29" s="9"/>
    </row>
    <row r="30" spans="1:11">
      <c r="A30" s="60" t="s">
        <v>40</v>
      </c>
      <c r="B30" t="s">
        <v>41</v>
      </c>
      <c r="C30" s="4"/>
      <c r="D30" t="s">
        <v>42</v>
      </c>
      <c r="F30" s="9"/>
      <c r="G30" s="9"/>
    </row>
    <row r="31" spans="1:11">
      <c r="F31" s="9"/>
      <c r="G31" s="9"/>
    </row>
    <row r="32" spans="1:11">
      <c r="C32" s="33" t="s">
        <v>181</v>
      </c>
      <c r="D32" s="33" t="s">
        <v>182</v>
      </c>
      <c r="E32" s="34" t="s">
        <v>291</v>
      </c>
      <c r="F32" s="34" t="s">
        <v>292</v>
      </c>
      <c r="G32" s="33" t="s">
        <v>183</v>
      </c>
      <c r="H32" s="33" t="s">
        <v>184</v>
      </c>
      <c r="I32" s="33" t="s">
        <v>185</v>
      </c>
    </row>
    <row r="33" spans="1:11">
      <c r="A33" s="60" t="s">
        <v>43</v>
      </c>
      <c r="B33" t="s">
        <v>44</v>
      </c>
      <c r="C33" s="27"/>
      <c r="D33" s="27"/>
      <c r="E33" s="27"/>
      <c r="F33" s="5"/>
      <c r="G33" s="27"/>
      <c r="H33" s="27"/>
      <c r="I33" s="27"/>
      <c r="J33" t="s">
        <v>45</v>
      </c>
      <c r="K33" t="s">
        <v>46</v>
      </c>
    </row>
    <row r="34" spans="1:11">
      <c r="A34" s="7"/>
      <c r="B34" s="7"/>
      <c r="C34" s="7"/>
      <c r="D34" s="7"/>
      <c r="E34" s="7"/>
    </row>
    <row r="35" spans="1:11">
      <c r="F35" s="465"/>
      <c r="G35" s="465"/>
      <c r="H35" s="465"/>
      <c r="I35" s="465"/>
      <c r="J35" s="465"/>
      <c r="K35" s="465"/>
    </row>
    <row r="36" spans="1:11">
      <c r="B36" s="488" t="s">
        <v>47</v>
      </c>
      <c r="C36" s="488"/>
    </row>
    <row r="38" spans="1:11">
      <c r="C38" s="33" t="s">
        <v>181</v>
      </c>
      <c r="D38" s="33" t="s">
        <v>182</v>
      </c>
      <c r="E38" s="34" t="s">
        <v>291</v>
      </c>
      <c r="F38" s="34" t="s">
        <v>292</v>
      </c>
      <c r="G38" s="33" t="s">
        <v>183</v>
      </c>
      <c r="H38" s="33" t="s">
        <v>184</v>
      </c>
      <c r="I38" s="33" t="s">
        <v>185</v>
      </c>
    </row>
    <row r="39" spans="1:11">
      <c r="A39" s="60" t="s">
        <v>48</v>
      </c>
      <c r="B39" t="s">
        <v>159</v>
      </c>
      <c r="C39" s="19">
        <v>5</v>
      </c>
      <c r="D39" s="19">
        <v>6</v>
      </c>
      <c r="E39" s="19">
        <v>8</v>
      </c>
      <c r="F39" s="19">
        <v>8</v>
      </c>
      <c r="G39" s="19">
        <v>10</v>
      </c>
      <c r="H39" s="19">
        <v>12</v>
      </c>
      <c r="I39" s="19">
        <v>15</v>
      </c>
      <c r="K39" t="s">
        <v>161</v>
      </c>
    </row>
    <row r="40" spans="1:11">
      <c r="A40" t="s">
        <v>158</v>
      </c>
      <c r="B40" t="s">
        <v>186</v>
      </c>
      <c r="C40" s="19">
        <v>20</v>
      </c>
      <c r="D40" s="19">
        <v>15</v>
      </c>
      <c r="E40" s="19">
        <v>15</v>
      </c>
      <c r="F40" s="19">
        <v>15</v>
      </c>
      <c r="G40" s="19">
        <v>10</v>
      </c>
      <c r="H40" s="19">
        <v>5</v>
      </c>
      <c r="I40" s="19">
        <v>5</v>
      </c>
      <c r="J40" t="s">
        <v>89</v>
      </c>
      <c r="K40" t="s">
        <v>162</v>
      </c>
    </row>
    <row r="41" spans="1:11">
      <c r="A41" t="s">
        <v>160</v>
      </c>
      <c r="B41" t="s">
        <v>187</v>
      </c>
      <c r="C41" s="28">
        <f t="shared" ref="C41:I41" si="0">C40/100*C33</f>
        <v>0</v>
      </c>
      <c r="D41" s="28">
        <f t="shared" si="0"/>
        <v>0</v>
      </c>
      <c r="E41" s="28">
        <f t="shared" si="0"/>
        <v>0</v>
      </c>
      <c r="F41" s="28">
        <f t="shared" si="0"/>
        <v>0</v>
      </c>
      <c r="G41" s="28">
        <f t="shared" si="0"/>
        <v>0</v>
      </c>
      <c r="H41" s="28">
        <f t="shared" si="0"/>
        <v>0</v>
      </c>
      <c r="I41" s="28">
        <f t="shared" si="0"/>
        <v>0</v>
      </c>
      <c r="J41" t="s">
        <v>45</v>
      </c>
      <c r="K41" t="s">
        <v>162</v>
      </c>
    </row>
    <row r="42" spans="1:11">
      <c r="A42" s="60" t="s">
        <v>49</v>
      </c>
      <c r="B42" t="s">
        <v>50</v>
      </c>
      <c r="C42" s="29"/>
      <c r="D42" s="29"/>
      <c r="E42" s="29"/>
      <c r="F42" s="29"/>
      <c r="G42" s="29"/>
      <c r="H42" s="29"/>
      <c r="I42" s="29"/>
      <c r="J42" t="s">
        <v>51</v>
      </c>
      <c r="K42" t="s">
        <v>52</v>
      </c>
    </row>
    <row r="43" spans="1:11">
      <c r="A43" t="s">
        <v>163</v>
      </c>
      <c r="B43" t="s">
        <v>164</v>
      </c>
      <c r="C43" s="16">
        <f>C39-C42</f>
        <v>5</v>
      </c>
      <c r="D43" s="16">
        <f t="shared" ref="D43:H43" si="1">D39-D42</f>
        <v>6</v>
      </c>
      <c r="E43" s="16">
        <f>E39-E42</f>
        <v>8</v>
      </c>
      <c r="F43" s="16">
        <f>F39-F42</f>
        <v>8</v>
      </c>
      <c r="G43" s="16">
        <f t="shared" si="1"/>
        <v>10</v>
      </c>
      <c r="H43" s="16">
        <f t="shared" si="1"/>
        <v>12</v>
      </c>
      <c r="I43" s="16">
        <f>I39-I42</f>
        <v>15</v>
      </c>
      <c r="K43" t="s">
        <v>445</v>
      </c>
    </row>
    <row r="44" spans="1:11">
      <c r="A44" t="s">
        <v>165</v>
      </c>
      <c r="B44" t="s">
        <v>188</v>
      </c>
      <c r="C44" s="19">
        <f>VLOOKUP(C42,AUX_VALOR_USADO!A2:B7,2,0)</f>
        <v>100</v>
      </c>
      <c r="D44" s="19">
        <f>VLOOKUP(D42,AUX_VALOR_USADO!C2:D8,2,0)</f>
        <v>100</v>
      </c>
      <c r="E44" s="19">
        <f>VLOOKUP(E42,AUX_VALOR_USADO!E2:F10,2,0)</f>
        <v>100</v>
      </c>
      <c r="F44" s="19">
        <f>VLOOKUP(F42,AUX_VALOR_USADO!E2:F10,2,0)</f>
        <v>100</v>
      </c>
      <c r="G44" s="19">
        <f>VLOOKUP(G42,AUX_VALOR_USADO!G2:H12,2,0)</f>
        <v>100</v>
      </c>
      <c r="H44" s="19">
        <f>VLOOKUP(H42,AUX_VALOR_USADO!I2:J14,2,0)</f>
        <v>100</v>
      </c>
      <c r="I44" s="19">
        <f>VLOOKUP(I42,AUX_VALOR_USADO!K2:L17,2,0)</f>
        <v>100</v>
      </c>
      <c r="J44" t="s">
        <v>89</v>
      </c>
      <c r="K44" t="s">
        <v>444</v>
      </c>
    </row>
    <row r="45" spans="1:11">
      <c r="A45" t="s">
        <v>441</v>
      </c>
      <c r="B45" t="s">
        <v>189</v>
      </c>
      <c r="C45" s="17">
        <f t="shared" ref="C45:H45" si="2">(C44/100)*C33</f>
        <v>0</v>
      </c>
      <c r="D45" s="17">
        <f t="shared" si="2"/>
        <v>0</v>
      </c>
      <c r="E45" s="17">
        <f t="shared" si="2"/>
        <v>0</v>
      </c>
      <c r="F45" s="17">
        <f>(F44/100)*F33</f>
        <v>0</v>
      </c>
      <c r="G45" s="17">
        <f t="shared" si="2"/>
        <v>0</v>
      </c>
      <c r="H45" s="17">
        <f t="shared" si="2"/>
        <v>0</v>
      </c>
      <c r="I45" s="17">
        <f>(I44/100)*I33</f>
        <v>0</v>
      </c>
      <c r="J45" t="s">
        <v>45</v>
      </c>
      <c r="K45" t="s">
        <v>444</v>
      </c>
    </row>
    <row r="46" spans="1:11">
      <c r="A46" s="60" t="s">
        <v>53</v>
      </c>
      <c r="B46" t="s">
        <v>58</v>
      </c>
      <c r="C46" s="29"/>
      <c r="D46" s="29"/>
      <c r="E46" s="29"/>
      <c r="F46" s="29"/>
      <c r="G46" s="29"/>
      <c r="H46" s="29"/>
      <c r="I46" s="29"/>
      <c r="J46" t="s">
        <v>59</v>
      </c>
      <c r="K46" t="s">
        <v>60</v>
      </c>
    </row>
    <row r="48" spans="1:11">
      <c r="A48" s="60" t="s">
        <v>57</v>
      </c>
      <c r="B48" t="s">
        <v>54</v>
      </c>
      <c r="C48" s="10"/>
      <c r="D48" t="s">
        <v>55</v>
      </c>
      <c r="E48" t="s">
        <v>56</v>
      </c>
    </row>
    <row r="49" spans="1:11">
      <c r="A49" s="60" t="s">
        <v>61</v>
      </c>
      <c r="B49" t="s">
        <v>62</v>
      </c>
      <c r="C49" s="5"/>
      <c r="D49" t="s">
        <v>45</v>
      </c>
      <c r="E49" t="s">
        <v>63</v>
      </c>
    </row>
    <row r="50" spans="1:11">
      <c r="A50" s="7"/>
      <c r="B50" s="7"/>
      <c r="C50" s="7"/>
      <c r="D50" s="7"/>
      <c r="E50" s="7"/>
    </row>
    <row r="51" spans="1:11">
      <c r="F51" s="465"/>
      <c r="G51" s="465"/>
      <c r="H51" s="465"/>
      <c r="I51" s="465"/>
      <c r="J51" s="465"/>
      <c r="K51" s="465"/>
    </row>
    <row r="52" spans="1:11">
      <c r="B52" s="488" t="s">
        <v>64</v>
      </c>
      <c r="C52" s="488"/>
    </row>
    <row r="54" spans="1:11">
      <c r="A54" s="60" t="s">
        <v>65</v>
      </c>
      <c r="B54" t="s">
        <v>66</v>
      </c>
      <c r="C54" s="5"/>
      <c r="D54" t="s">
        <v>67</v>
      </c>
      <c r="E54" t="s">
        <v>68</v>
      </c>
    </row>
    <row r="55" spans="1:11">
      <c r="A55" s="60" t="s">
        <v>69</v>
      </c>
      <c r="B55" t="s">
        <v>70</v>
      </c>
      <c r="C55" s="48" t="e">
        <f>AUX_IMO_ICO!J9</f>
        <v>#DIV/0!</v>
      </c>
      <c r="D55" t="s">
        <v>71</v>
      </c>
      <c r="E55" t="s">
        <v>72</v>
      </c>
    </row>
    <row r="56" spans="1:11">
      <c r="A56" s="60" t="s">
        <v>73</v>
      </c>
      <c r="B56" t="s">
        <v>74</v>
      </c>
      <c r="C56" s="5"/>
      <c r="D56" t="s">
        <v>67</v>
      </c>
      <c r="E56" t="s">
        <v>75</v>
      </c>
    </row>
    <row r="57" spans="1:11">
      <c r="A57" s="60" t="s">
        <v>76</v>
      </c>
      <c r="B57" t="s">
        <v>77</v>
      </c>
      <c r="C57" s="48" t="e">
        <f>AUX_IMO_ICO!J9</f>
        <v>#DIV/0!</v>
      </c>
      <c r="D57" t="s">
        <v>78</v>
      </c>
      <c r="E57" t="s">
        <v>79</v>
      </c>
    </row>
    <row r="58" spans="1:11">
      <c r="A58" s="60" t="s">
        <v>80</v>
      </c>
      <c r="B58" t="s">
        <v>81</v>
      </c>
      <c r="C58" s="5"/>
      <c r="D58" t="s">
        <v>67</v>
      </c>
      <c r="E58" t="s">
        <v>82</v>
      </c>
    </row>
    <row r="59" spans="1:11">
      <c r="A59" s="60" t="s">
        <v>83</v>
      </c>
      <c r="B59" t="s">
        <v>84</v>
      </c>
      <c r="C59" s="4"/>
      <c r="D59" t="s">
        <v>85</v>
      </c>
      <c r="E59" t="s">
        <v>86</v>
      </c>
    </row>
    <row r="60" spans="1:11">
      <c r="A60" s="60" t="s">
        <v>87</v>
      </c>
      <c r="B60" t="s">
        <v>88</v>
      </c>
      <c r="C60" s="4"/>
      <c r="D60" t="s">
        <v>89</v>
      </c>
      <c r="E60" t="s">
        <v>90</v>
      </c>
    </row>
    <row r="61" spans="1:11">
      <c r="A61" s="60" t="s">
        <v>91</v>
      </c>
      <c r="B61" t="s">
        <v>92</v>
      </c>
      <c r="C61" s="4"/>
      <c r="E61" t="s">
        <v>93</v>
      </c>
    </row>
    <row r="62" spans="1:11">
      <c r="A62" s="60" t="s">
        <v>94</v>
      </c>
      <c r="B62" t="s">
        <v>95</v>
      </c>
      <c r="C62" s="4"/>
      <c r="E62" t="s">
        <v>96</v>
      </c>
    </row>
    <row r="63" spans="1:11">
      <c r="A63" s="60" t="s">
        <v>97</v>
      </c>
      <c r="B63" t="s">
        <v>98</v>
      </c>
      <c r="C63" s="6"/>
      <c r="D63" t="s">
        <v>59</v>
      </c>
      <c r="E63" t="s">
        <v>99</v>
      </c>
    </row>
    <row r="64" spans="1:11">
      <c r="A64" s="60" t="s">
        <v>97</v>
      </c>
      <c r="B64" t="s">
        <v>100</v>
      </c>
      <c r="C64" s="5"/>
      <c r="D64" t="s">
        <v>67</v>
      </c>
      <c r="E64" t="s">
        <v>101</v>
      </c>
    </row>
    <row r="65" spans="1:11">
      <c r="A65" s="7"/>
      <c r="B65" s="7"/>
      <c r="C65" s="7"/>
      <c r="D65" s="7"/>
    </row>
    <row r="66" spans="1:11">
      <c r="E66" s="465"/>
      <c r="F66" s="465"/>
      <c r="G66" s="465"/>
      <c r="H66" s="465"/>
      <c r="I66" s="465"/>
      <c r="J66" s="465"/>
      <c r="K66" s="465"/>
    </row>
    <row r="67" spans="1:11">
      <c r="B67" s="488" t="s">
        <v>102</v>
      </c>
      <c r="C67" s="488"/>
      <c r="D67" s="488"/>
      <c r="E67" s="65" t="s">
        <v>261</v>
      </c>
    </row>
    <row r="68" spans="1:11">
      <c r="A68" s="66" t="s">
        <v>103</v>
      </c>
      <c r="B68" s="67" t="s">
        <v>231</v>
      </c>
      <c r="C68" s="50"/>
      <c r="D68" s="50"/>
      <c r="E68" s="54"/>
    </row>
    <row r="69" spans="1:11">
      <c r="A69" s="51" t="s">
        <v>238</v>
      </c>
      <c r="B69" s="64" t="s">
        <v>232</v>
      </c>
      <c r="C69" s="56"/>
      <c r="D69" s="2"/>
      <c r="E69" s="55"/>
    </row>
    <row r="70" spans="1:11">
      <c r="A70" s="51" t="s">
        <v>239</v>
      </c>
      <c r="B70" s="35" t="s">
        <v>233</v>
      </c>
      <c r="C70" s="57"/>
      <c r="D70" s="2"/>
      <c r="E70" s="55" t="s">
        <v>234</v>
      </c>
    </row>
    <row r="71" spans="1:11">
      <c r="A71" s="68" t="s">
        <v>235</v>
      </c>
      <c r="B71" s="60" t="s">
        <v>236</v>
      </c>
      <c r="E71" s="55"/>
    </row>
    <row r="72" spans="1:11">
      <c r="A72" s="51" t="s">
        <v>240</v>
      </c>
      <c r="B72" s="35" t="s">
        <v>237</v>
      </c>
      <c r="C72" s="62"/>
      <c r="E72" s="55"/>
    </row>
    <row r="73" spans="1:11">
      <c r="A73" s="51" t="s">
        <v>242</v>
      </c>
      <c r="B73" s="35" t="s">
        <v>254</v>
      </c>
      <c r="C73" s="58"/>
      <c r="E73" s="55" t="s">
        <v>241</v>
      </c>
    </row>
    <row r="74" spans="1:11">
      <c r="A74" s="68" t="s">
        <v>243</v>
      </c>
      <c r="B74" s="59" t="s">
        <v>244</v>
      </c>
      <c r="E74" s="55"/>
    </row>
    <row r="75" spans="1:11">
      <c r="A75" s="51" t="s">
        <v>245</v>
      </c>
      <c r="B75" s="35" t="s">
        <v>246</v>
      </c>
      <c r="C75" s="62"/>
      <c r="E75" s="55"/>
    </row>
    <row r="76" spans="1:11">
      <c r="A76" s="51" t="s">
        <v>247</v>
      </c>
      <c r="B76" s="35" t="s">
        <v>254</v>
      </c>
      <c r="C76" s="58"/>
      <c r="E76" s="55" t="s">
        <v>248</v>
      </c>
    </row>
    <row r="77" spans="1:11">
      <c r="A77" s="68" t="s">
        <v>249</v>
      </c>
      <c r="B77" s="59" t="s">
        <v>250</v>
      </c>
      <c r="C77" s="61"/>
      <c r="E77" s="55"/>
    </row>
    <row r="78" spans="1:11">
      <c r="A78" s="51" t="s">
        <v>251</v>
      </c>
      <c r="B78" s="35" t="s">
        <v>237</v>
      </c>
      <c r="C78" s="62"/>
      <c r="E78" s="55"/>
    </row>
    <row r="79" spans="1:11">
      <c r="A79" s="51" t="s">
        <v>252</v>
      </c>
      <c r="B79" s="35" t="s">
        <v>254</v>
      </c>
      <c r="C79" s="58"/>
      <c r="E79" s="55" t="s">
        <v>241</v>
      </c>
    </row>
    <row r="80" spans="1:11">
      <c r="A80" s="68" t="s">
        <v>253</v>
      </c>
      <c r="B80" s="59" t="s">
        <v>443</v>
      </c>
      <c r="C80" s="61"/>
      <c r="E80" s="55"/>
    </row>
    <row r="81" spans="1:5">
      <c r="A81" s="51"/>
      <c r="B81" s="35" t="s">
        <v>255</v>
      </c>
      <c r="C81" s="63"/>
      <c r="E81" s="55"/>
    </row>
    <row r="82" spans="1:5">
      <c r="A82" s="51"/>
      <c r="B82" s="35" t="s">
        <v>254</v>
      </c>
      <c r="C82" s="58"/>
      <c r="E82" s="55" t="s">
        <v>256</v>
      </c>
    </row>
    <row r="83" spans="1:5">
      <c r="A83" s="68" t="s">
        <v>257</v>
      </c>
      <c r="B83" s="59" t="s">
        <v>295</v>
      </c>
      <c r="C83" s="62"/>
      <c r="E83" s="55"/>
    </row>
    <row r="84" spans="1:5">
      <c r="A84" s="69" t="s">
        <v>260</v>
      </c>
      <c r="B84" s="70" t="s">
        <v>259</v>
      </c>
      <c r="C84" s="71"/>
      <c r="D84" s="52"/>
      <c r="E84" s="53" t="s">
        <v>258</v>
      </c>
    </row>
    <row r="85" spans="1:5">
      <c r="B85" s="35"/>
      <c r="C85" s="61"/>
    </row>
    <row r="86" spans="1:5">
      <c r="A86" s="60" t="s">
        <v>294</v>
      </c>
      <c r="B86" s="60" t="s">
        <v>104</v>
      </c>
      <c r="C86" s="47"/>
      <c r="E86" t="s">
        <v>105</v>
      </c>
    </row>
    <row r="87" spans="1:5">
      <c r="A87" s="7"/>
      <c r="B87" s="7"/>
      <c r="C87" s="7"/>
      <c r="D87" s="7"/>
      <c r="E87" s="7"/>
    </row>
    <row r="88" spans="1:5">
      <c r="E88" s="72" t="s">
        <v>288</v>
      </c>
    </row>
    <row r="89" spans="1:5">
      <c r="A89" s="49"/>
      <c r="B89" s="490" t="s">
        <v>262</v>
      </c>
      <c r="C89" s="490"/>
      <c r="D89" s="490"/>
      <c r="E89" s="54"/>
    </row>
    <row r="90" spans="1:5">
      <c r="A90" s="60" t="s">
        <v>106</v>
      </c>
      <c r="B90" t="s">
        <v>277</v>
      </c>
      <c r="C90" s="74"/>
      <c r="E90" s="55"/>
    </row>
    <row r="91" spans="1:5">
      <c r="A91" s="60" t="s">
        <v>285</v>
      </c>
      <c r="B91" t="s">
        <v>286</v>
      </c>
      <c r="C91" s="74"/>
      <c r="E91" s="55"/>
    </row>
    <row r="92" spans="1:5">
      <c r="A92" s="60" t="s">
        <v>287</v>
      </c>
      <c r="B92" s="52" t="s">
        <v>276</v>
      </c>
      <c r="C92" s="75"/>
      <c r="D92" s="52"/>
      <c r="E92" s="53"/>
    </row>
    <row r="93" spans="1:5">
      <c r="A93" s="7"/>
      <c r="B93" s="7"/>
      <c r="C93" s="7"/>
      <c r="D93" s="7"/>
      <c r="E93" s="7"/>
    </row>
    <row r="94" spans="1:5">
      <c r="B94" s="489"/>
      <c r="C94" s="489"/>
      <c r="D94" s="489"/>
    </row>
    <row r="95" spans="1:5">
      <c r="B95" s="488" t="s">
        <v>263</v>
      </c>
      <c r="C95" s="488"/>
      <c r="D95" s="488"/>
    </row>
    <row r="97" spans="1:7">
      <c r="A97" s="60" t="s">
        <v>109</v>
      </c>
      <c r="B97" t="s">
        <v>107</v>
      </c>
      <c r="C97" s="4"/>
      <c r="D97" t="s">
        <v>89</v>
      </c>
      <c r="E97" t="s">
        <v>108</v>
      </c>
    </row>
    <row r="98" spans="1:7">
      <c r="A98" s="7"/>
      <c r="B98" s="7"/>
      <c r="C98" s="7"/>
      <c r="D98" s="7"/>
      <c r="E98" s="7"/>
    </row>
    <row r="100" spans="1:7">
      <c r="B100" s="488" t="s">
        <v>264</v>
      </c>
      <c r="C100" s="488"/>
      <c r="D100" s="488"/>
    </row>
    <row r="102" spans="1:7">
      <c r="A102" s="60" t="s">
        <v>112</v>
      </c>
      <c r="B102" t="s">
        <v>110</v>
      </c>
      <c r="C102" s="11"/>
      <c r="D102" t="s">
        <v>67</v>
      </c>
      <c r="E102" t="s">
        <v>111</v>
      </c>
    </row>
    <row r="103" spans="1:7">
      <c r="A103" s="7"/>
      <c r="B103" s="7"/>
      <c r="C103" s="7"/>
      <c r="D103" s="7"/>
      <c r="E103" s="7"/>
    </row>
    <row r="105" spans="1:7">
      <c r="B105" s="488" t="s">
        <v>265</v>
      </c>
      <c r="C105" s="488"/>
      <c r="D105" s="488"/>
    </row>
    <row r="106" spans="1:7">
      <c r="B106" s="2"/>
      <c r="C106" s="2"/>
      <c r="D106" s="2"/>
    </row>
    <row r="107" spans="1:7">
      <c r="A107" s="60" t="s">
        <v>271</v>
      </c>
      <c r="B107" t="s">
        <v>113</v>
      </c>
      <c r="C107" s="6"/>
      <c r="D107" t="s">
        <v>114</v>
      </c>
      <c r="E107" s="12" t="s">
        <v>115</v>
      </c>
      <c r="F107" s="12"/>
      <c r="G107" s="12"/>
    </row>
    <row r="109" spans="1:7">
      <c r="A109" s="60" t="s">
        <v>266</v>
      </c>
      <c r="B109" t="s">
        <v>116</v>
      </c>
      <c r="C109" s="13"/>
      <c r="D109" t="s">
        <v>89</v>
      </c>
      <c r="E109" t="s">
        <v>117</v>
      </c>
    </row>
    <row r="110" spans="1:7">
      <c r="A110" s="60" t="s">
        <v>267</v>
      </c>
      <c r="B110" t="s">
        <v>118</v>
      </c>
      <c r="C110" s="13"/>
      <c r="D110" t="s">
        <v>89</v>
      </c>
    </row>
    <row r="111" spans="1:7">
      <c r="A111" s="60" t="s">
        <v>268</v>
      </c>
      <c r="B111" t="s">
        <v>119</v>
      </c>
      <c r="C111" s="13"/>
      <c r="D111" t="s">
        <v>89</v>
      </c>
    </row>
    <row r="112" spans="1:7">
      <c r="A112" s="60" t="s">
        <v>269</v>
      </c>
      <c r="B112" t="s">
        <v>120</v>
      </c>
      <c r="C112" s="13"/>
      <c r="D112" t="s">
        <v>89</v>
      </c>
    </row>
    <row r="113" spans="1:5">
      <c r="A113" s="60" t="s">
        <v>270</v>
      </c>
      <c r="B113" t="s">
        <v>121</v>
      </c>
      <c r="C113" s="13"/>
      <c r="D113" t="s">
        <v>89</v>
      </c>
    </row>
    <row r="115" spans="1:5">
      <c r="C115" s="1" t="s">
        <v>122</v>
      </c>
      <c r="D115" s="1"/>
    </row>
    <row r="116" spans="1:5">
      <c r="A116" s="60" t="s">
        <v>272</v>
      </c>
      <c r="B116" t="s">
        <v>123</v>
      </c>
      <c r="C116" s="4"/>
      <c r="D116" t="s">
        <v>89</v>
      </c>
      <c r="E116" t="s">
        <v>124</v>
      </c>
    </row>
    <row r="117" spans="1:5">
      <c r="A117" s="60" t="s">
        <v>273</v>
      </c>
      <c r="B117" t="s">
        <v>125</v>
      </c>
      <c r="C117" s="4"/>
      <c r="D117" t="s">
        <v>89</v>
      </c>
      <c r="E117" t="s">
        <v>126</v>
      </c>
    </row>
    <row r="118" spans="1:5">
      <c r="A118" s="60" t="s">
        <v>274</v>
      </c>
      <c r="B118" t="s">
        <v>127</v>
      </c>
      <c r="C118" s="4"/>
      <c r="D118" t="s">
        <v>89</v>
      </c>
      <c r="E118" t="s">
        <v>128</v>
      </c>
    </row>
    <row r="119" spans="1:5">
      <c r="A119" s="60" t="s">
        <v>275</v>
      </c>
      <c r="B119" t="s">
        <v>129</v>
      </c>
      <c r="C119" s="4"/>
      <c r="D119" t="s">
        <v>89</v>
      </c>
      <c r="E119" t="s">
        <v>130</v>
      </c>
    </row>
  </sheetData>
  <mergeCells count="14">
    <mergeCell ref="B36:C36"/>
    <mergeCell ref="B2:C2"/>
    <mergeCell ref="B4:C4"/>
    <mergeCell ref="B13:C13"/>
    <mergeCell ref="B18:C18"/>
    <mergeCell ref="B28:D28"/>
    <mergeCell ref="C115:D115"/>
    <mergeCell ref="B52:C52"/>
    <mergeCell ref="B67:D67"/>
    <mergeCell ref="B94:D94"/>
    <mergeCell ref="B95:D95"/>
    <mergeCell ref="B100:D100"/>
    <mergeCell ref="B105:D105"/>
    <mergeCell ref="B89:D89"/>
  </mergeCells>
  <dataValidations xWindow="262" yWindow="688" count="13">
    <dataValidation type="custom" allowBlank="1" showInputMessage="1" showErrorMessage="1" errorTitle="Erro" error="A soma entre as porcentagens do público deve ser de 100%" promptTitle="PASSAGEIROS" prompt="Insira a % do público que paga esta faixa de tarifa, lembrando que a soma de todos os públicos deve ser de 100%" sqref="C109:C113" xr:uid="{BED20A6E-8033-474B-8E80-FEE11F53B331}">
      <formula1>SUM(C109:C113)&lt;=100</formula1>
    </dataValidation>
    <dataValidation allowBlank="1" showInputMessage="1" showErrorMessage="1" promptTitle="Data Referência" prompt="Duplo clique para acessar calendário" sqref="E3" xr:uid="{279650BA-ECA6-454C-876B-AE1BC6D1EFE9}"/>
    <dataValidation allowBlank="1" showInputMessage="1" errorTitle="Erro" error="Por favor, deixe em branco ou digite um valor entre 1,8 e 2,8" promptTitle="IFD" prompt="Intervalo usual de variação: 0,10 - 0,40" sqref="C59" xr:uid="{6EA88CCC-2CFC-40A6-B274-F5294033560C}"/>
    <dataValidation allowBlank="1" showInputMessage="1" errorTitle="Erro" error="Por favor, deixe em branco ou digite um valor entre 1,8 e 2,8" promptTitle="ICO" prompt="Intervalo usual de variação: 1,80 - 2,80" sqref="C57" xr:uid="{5E66FE51-A682-48BA-9235-12F6C4BACB10}"/>
    <dataValidation type="decimal" allowBlank="1" showInputMessage="1" showErrorMessage="1" errorTitle="Erro" error="Por favor digite um número entre 0,15 e 0,30" promptTitle="FMA" prompt="O fator de manutenção, para casos normais, situa-se entre 0,15 e 0,30" sqref="C62" xr:uid="{AB31072C-6BF6-4727-ACBD-5D39F0441141}">
      <formula1>0.15</formula1>
      <formula2>0.3</formula2>
    </dataValidation>
    <dataValidation allowBlank="1" showInputMessage="1" errorTitle="Erro" error="Por favor digite um número entre 8 e 24" promptTitle="TRE" prompt="Intervalo usual de variação: 8 - 20" sqref="C48" xr:uid="{59C363E8-ECF6-49E0-881A-3FACFF383263}"/>
    <dataValidation allowBlank="1" showInputMessage="1" errorTitle="Erro" error="Por favor, deixe em branco ou digite um valor entre 1,8 e 2,8" promptTitle="IMO" prompt="Intervalo usual de variação: 1,80 - 2,80" sqref="C55" xr:uid="{73212940-FE2F-4E16-93CB-27A868C8DC7D}"/>
    <dataValidation allowBlank="1" showInputMessage="1" promptTitle="ESO" prompt="Intervalo usual de variação: 38 - 42" sqref="C60" xr:uid="{2C65C372-008B-487C-8AFA-894123C1947E}"/>
    <dataValidation allowBlank="1" showInputMessage="1" errorTitle="Erro" error="Por favor, digite um número entre 0,003 e 0,008" promptTitle="FDA" prompt="Intervalo usual de variação: 0,002 - 0,006" sqref="C86" xr:uid="{E0E6F3E4-72AD-4CA0-B230-C91C57E9F3F9}"/>
    <dataValidation allowBlank="1" showInputMessage="1" errorTitle="Erro" error="Por favor digite um número entre 0,15 e 0,30" promptTitle="FAD" prompt="Intervalo usual de variação: 0,12 - 0,20" sqref="C62" xr:uid="{B4C170F4-0831-431E-BCED-D6DE8A64EB52}"/>
    <dataValidation allowBlank="1" showInputMessage="1" errorTitle="Erro" error="Por favor digite um número entre 0,10 e 0,15" promptTitle="FMA" prompt="Intervalo usual de variação: 0,12 - 0,15" sqref="C61" xr:uid="{042DB17E-957E-421D-8C7D-21E4ADAA93D9}"/>
    <dataValidation allowBlank="1" showInputMessage="1" errorTitle="Erro" error="Por favor digite um número entre 0,05 e 0,10" promptTitle="FPA" prompt="Intervalo usual de variação: 0,05 - 0,13;_x000a__x000a_Sendo: _x000a_0,05 - 0,08 (0 - 2 anos);_x000a_0,06 - 0,09 (2 - 4 anos);_x000a_0,07 - 0,10 (4 - 6 anos);_x000a_0,08 - 0,11 (6 - 8 anos);_x000a_0,09 - 0,12 (8 - 10 anos);_x000a_0,10 - 0,13 (mais que 10 anos)." sqref="C30:C31" xr:uid="{A570A27B-488C-41FA-8222-FA90B2965CEA}"/>
    <dataValidation allowBlank="1" showInputMessage="1" errorTitle="Erro" error="Por favor digite um número entre 0,02 e 0,06" promptTitle="FLU" prompt="Intervalo usual de variação: 0,04 - 0,10" sqref="C15" xr:uid="{8D66EC1F-E90D-460E-A1D7-0E1F30CA1701}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262" yWindow="688" count="2">
        <x14:dataValidation type="list" allowBlank="1" showInputMessage="1" showErrorMessage="1" xr:uid="{1DA8F124-B10D-4A99-A398-80BF16A3A631}">
          <x14:formula1>
            <xm:f>AUX_RISCO!$C$2:$C$4</xm:f>
          </x14:formula1>
          <xm:sqref>C91</xm:sqref>
        </x14:dataValidation>
        <x14:dataValidation type="list" allowBlank="1" showInputMessage="1" showErrorMessage="1" xr:uid="{53EB810C-3846-4698-92C0-A87C75E6C4CE}">
          <x14:formula1>
            <xm:f>AUX_RISCO!$B$13:$B$15</xm:f>
          </x14:formula1>
          <xm:sqref>C90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B0D0E-68E9-4D0C-8B57-0C56B63898DC}">
  <dimension ref="A1:D15"/>
  <sheetViews>
    <sheetView workbookViewId="0"/>
  </sheetViews>
  <sheetFormatPr defaultRowHeight="15"/>
  <cols>
    <col min="2" max="2" width="17.5703125" bestFit="1" customWidth="1"/>
  </cols>
  <sheetData>
    <row r="1" spans="1:4">
      <c r="A1" t="s">
        <v>284</v>
      </c>
      <c r="B1" t="s">
        <v>278</v>
      </c>
      <c r="C1" t="s">
        <v>279</v>
      </c>
      <c r="D1" t="s">
        <v>280</v>
      </c>
    </row>
    <row r="2" spans="1:4">
      <c r="A2" t="str">
        <f>B2&amp;C2</f>
        <v>95Baixo</v>
      </c>
      <c r="B2">
        <v>95</v>
      </c>
      <c r="C2" t="s">
        <v>281</v>
      </c>
      <c r="D2">
        <v>5.0200000000000002E-2</v>
      </c>
    </row>
    <row r="3" spans="1:4">
      <c r="A3" t="str">
        <f t="shared" ref="A3:A10" si="0">B3&amp;C3</f>
        <v>95Médio</v>
      </c>
      <c r="B3">
        <v>95</v>
      </c>
      <c r="C3" t="s">
        <v>282</v>
      </c>
      <c r="D3">
        <v>7.3099999999999998E-2</v>
      </c>
    </row>
    <row r="4" spans="1:4">
      <c r="A4" t="str">
        <f t="shared" si="0"/>
        <v>95Alto</v>
      </c>
      <c r="B4">
        <v>95</v>
      </c>
      <c r="C4" t="s">
        <v>283</v>
      </c>
      <c r="D4">
        <v>0.12</v>
      </c>
    </row>
    <row r="5" spans="1:4">
      <c r="A5" t="str">
        <f t="shared" si="0"/>
        <v>90Baixo</v>
      </c>
      <c r="B5">
        <v>90</v>
      </c>
      <c r="C5" t="s">
        <v>281</v>
      </c>
      <c r="D5">
        <v>3.9300000000000002E-2</v>
      </c>
    </row>
    <row r="6" spans="1:4">
      <c r="A6" t="str">
        <f t="shared" si="0"/>
        <v>90Médio</v>
      </c>
      <c r="B6">
        <v>90</v>
      </c>
      <c r="C6" t="s">
        <v>282</v>
      </c>
      <c r="D6">
        <v>5.7099999999999998E-2</v>
      </c>
    </row>
    <row r="7" spans="1:4">
      <c r="A7" t="str">
        <f t="shared" si="0"/>
        <v>90Alto</v>
      </c>
      <c r="B7">
        <v>90</v>
      </c>
      <c r="C7" t="s">
        <v>283</v>
      </c>
      <c r="D7">
        <v>9.3799999999999994E-2</v>
      </c>
    </row>
    <row r="8" spans="1:4">
      <c r="A8" t="str">
        <f t="shared" si="0"/>
        <v>85Baixo</v>
      </c>
      <c r="B8">
        <v>85</v>
      </c>
      <c r="C8" t="s">
        <v>281</v>
      </c>
      <c r="D8">
        <v>3.15E-2</v>
      </c>
    </row>
    <row r="9" spans="1:4">
      <c r="A9" t="str">
        <f t="shared" si="0"/>
        <v>85Médio</v>
      </c>
      <c r="B9">
        <v>85</v>
      </c>
      <c r="C9" t="s">
        <v>282</v>
      </c>
      <c r="D9">
        <v>4.58E-2</v>
      </c>
    </row>
    <row r="10" spans="1:4">
      <c r="A10" t="str">
        <f t="shared" si="0"/>
        <v>85Alto</v>
      </c>
      <c r="B10">
        <v>85</v>
      </c>
      <c r="C10" t="s">
        <v>283</v>
      </c>
      <c r="D10">
        <v>7.5300000000000006E-2</v>
      </c>
    </row>
    <row r="13" spans="1:4">
      <c r="B13">
        <v>85</v>
      </c>
    </row>
    <row r="14" spans="1:4">
      <c r="B14">
        <v>90</v>
      </c>
    </row>
    <row r="15" spans="1:4">
      <c r="B15">
        <v>95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B8916-A0D4-43D2-BCF7-6B192A0A6B06}">
  <sheetPr codeName="Planilha2"/>
  <dimension ref="B2:L56"/>
  <sheetViews>
    <sheetView showGridLines="0" workbookViewId="0">
      <selection activeCell="F42" sqref="F42"/>
    </sheetView>
  </sheetViews>
  <sheetFormatPr defaultRowHeight="15"/>
  <cols>
    <col min="1" max="1" width="4" customWidth="1"/>
    <col min="2" max="2" width="15.5703125" customWidth="1"/>
    <col min="3" max="3" width="15.42578125" customWidth="1"/>
    <col min="4" max="4" width="15.28515625" customWidth="1"/>
    <col min="5" max="5" width="16.42578125" customWidth="1"/>
    <col min="6" max="6" width="15.85546875" bestFit="1" customWidth="1"/>
    <col min="7" max="7" width="10.5703125" customWidth="1"/>
    <col min="8" max="9" width="12.140625" customWidth="1"/>
    <col min="10" max="10" width="13.5703125" customWidth="1"/>
    <col min="11" max="11" width="11.5703125" bestFit="1" customWidth="1"/>
  </cols>
  <sheetData>
    <row r="2" spans="2:12" ht="18.75">
      <c r="B2" s="492" t="s">
        <v>131</v>
      </c>
      <c r="C2" s="492"/>
      <c r="D2" s="492"/>
      <c r="E2" s="492"/>
      <c r="F2" s="492"/>
      <c r="G2" s="492"/>
      <c r="H2" s="492"/>
      <c r="I2" s="25"/>
      <c r="J2" s="493" t="s">
        <v>132</v>
      </c>
      <c r="K2" s="493"/>
      <c r="L2" s="493"/>
    </row>
    <row r="3" spans="2:12">
      <c r="B3" s="494" t="s">
        <v>1</v>
      </c>
      <c r="C3" s="494"/>
    </row>
    <row r="4" spans="2:12">
      <c r="B4" s="2"/>
      <c r="C4" s="37" t="s">
        <v>181</v>
      </c>
      <c r="D4" s="37" t="s">
        <v>182</v>
      </c>
      <c r="E4" s="38" t="s">
        <v>291</v>
      </c>
      <c r="F4" s="38" t="s">
        <v>292</v>
      </c>
      <c r="G4" s="37" t="s">
        <v>183</v>
      </c>
      <c r="H4" s="37" t="s">
        <v>184</v>
      </c>
      <c r="I4" s="37" t="s">
        <v>185</v>
      </c>
    </row>
    <row r="5" spans="2:12">
      <c r="B5" s="35" t="s">
        <v>191</v>
      </c>
      <c r="C5" s="36">
        <f>'DADOS DE ENTRADA'!C9*'DADOS DE ENTRADA'!$C$6*'DADOS DE ENTRADA'!C10</f>
        <v>0</v>
      </c>
      <c r="D5" s="36">
        <f>'DADOS DE ENTRADA'!D9*'DADOS DE ENTRADA'!$C$6*'DADOS DE ENTRADA'!D10</f>
        <v>0</v>
      </c>
      <c r="E5" s="36">
        <f>'DADOS DE ENTRADA'!E9*'DADOS DE ENTRADA'!$C$6*'DADOS DE ENTRADA'!E10</f>
        <v>0</v>
      </c>
      <c r="F5" s="36">
        <f>'DADOS DE ENTRADA'!F9*'DADOS DE ENTRADA'!$C$6*'DADOS DE ENTRADA'!F10</f>
        <v>0</v>
      </c>
      <c r="G5" s="36">
        <f>'DADOS DE ENTRADA'!G9*'DADOS DE ENTRADA'!$C$6*'DADOS DE ENTRADA'!G10</f>
        <v>0</v>
      </c>
      <c r="H5" s="36">
        <f>'DADOS DE ENTRADA'!H9*'DADOS DE ENTRADA'!$C$6*'DADOS DE ENTRADA'!H10</f>
        <v>0</v>
      </c>
      <c r="I5" s="36">
        <f>'DADOS DE ENTRADA'!I9*'DADOS DE ENTRADA'!$C$6*'DADOS DE ENTRADA'!I10</f>
        <v>0</v>
      </c>
    </row>
    <row r="6" spans="2:12" ht="23.25">
      <c r="B6" t="s">
        <v>133</v>
      </c>
      <c r="C6" s="14">
        <f>SUM(C5:H5)</f>
        <v>0</v>
      </c>
      <c r="D6" t="s">
        <v>67</v>
      </c>
      <c r="E6" t="s">
        <v>134</v>
      </c>
      <c r="K6" s="15" t="e">
        <f>C6/$C$53</f>
        <v>#DIV/0!</v>
      </c>
    </row>
    <row r="7" spans="2:12">
      <c r="B7" s="7"/>
      <c r="C7" s="7"/>
      <c r="D7" s="7"/>
      <c r="E7" s="7"/>
      <c r="F7" s="7"/>
      <c r="G7" s="7"/>
      <c r="H7" s="7"/>
    </row>
    <row r="9" spans="2:12">
      <c r="B9" s="494" t="s">
        <v>14</v>
      </c>
      <c r="C9" s="494"/>
    </row>
    <row r="10" spans="2:12" ht="23.25">
      <c r="B10" t="s">
        <v>135</v>
      </c>
      <c r="C10" s="14">
        <f>'DADOS DE ENTRADA'!C15*CUSTOS!C6</f>
        <v>0</v>
      </c>
      <c r="D10" t="s">
        <v>67</v>
      </c>
      <c r="E10" t="s">
        <v>136</v>
      </c>
      <c r="K10" s="15" t="e">
        <f>C10/$C$53</f>
        <v>#DIV/0!</v>
      </c>
    </row>
    <row r="11" spans="2:12">
      <c r="B11" s="7"/>
      <c r="C11" s="7"/>
      <c r="D11" s="7"/>
      <c r="E11" s="7"/>
      <c r="F11" s="7"/>
      <c r="G11" s="7"/>
      <c r="H11" s="7"/>
    </row>
    <row r="13" spans="2:12">
      <c r="B13" s="494" t="s">
        <v>18</v>
      </c>
      <c r="C13" s="494"/>
    </row>
    <row r="14" spans="2:12">
      <c r="B14" s="2"/>
      <c r="C14" s="37" t="s">
        <v>181</v>
      </c>
      <c r="D14" s="37" t="s">
        <v>182</v>
      </c>
      <c r="E14" s="38" t="s">
        <v>291</v>
      </c>
      <c r="F14" s="38" t="s">
        <v>292</v>
      </c>
      <c r="G14" s="37" t="s">
        <v>183</v>
      </c>
      <c r="H14" s="37" t="s">
        <v>184</v>
      </c>
      <c r="I14" s="37" t="s">
        <v>185</v>
      </c>
    </row>
    <row r="15" spans="2:12">
      <c r="B15" s="35" t="s">
        <v>192</v>
      </c>
      <c r="C15" s="411" t="str">
        <f>IFERROR(((('DADOS DE ENTRADA'!C21+'DADOS DE ENTRADA'!C22*'DADOS DE ENTRADA'!C23)*'DADOS DE ENTRADA'!C24)/'DADOS DE ENTRADA'!C25)*'DADOS DE ENTRADA'!C10, "")</f>
        <v/>
      </c>
      <c r="D15" s="411" t="str">
        <f>IFERROR(((('DADOS DE ENTRADA'!D21+'DADOS DE ENTRADA'!D22*'DADOS DE ENTRADA'!D23)*'DADOS DE ENTRADA'!D24)/'DADOS DE ENTRADA'!D25)*'DADOS DE ENTRADA'!D10, "")</f>
        <v/>
      </c>
      <c r="E15" s="411" t="str">
        <f>IFERROR(((('DADOS DE ENTRADA'!E21+'DADOS DE ENTRADA'!E22*'DADOS DE ENTRADA'!E23)*'DADOS DE ENTRADA'!E24)/'DADOS DE ENTRADA'!E25)*'DADOS DE ENTRADA'!E10, "")</f>
        <v/>
      </c>
      <c r="F15" s="411" t="str">
        <f>IFERROR(((('DADOS DE ENTRADA'!F21+'DADOS DE ENTRADA'!F22*'DADOS DE ENTRADA'!F23)*'DADOS DE ENTRADA'!F24)/'DADOS DE ENTRADA'!F25)*'DADOS DE ENTRADA'!F10, "")</f>
        <v/>
      </c>
      <c r="G15" s="411" t="str">
        <f>IFERROR(((('DADOS DE ENTRADA'!G21+'DADOS DE ENTRADA'!G22*'DADOS DE ENTRADA'!G23)*'DADOS DE ENTRADA'!G24)/'DADOS DE ENTRADA'!G25)*'DADOS DE ENTRADA'!G10, "")</f>
        <v/>
      </c>
      <c r="H15" s="411" t="str">
        <f>IFERROR(((('DADOS DE ENTRADA'!H21+'DADOS DE ENTRADA'!H22*'DADOS DE ENTRADA'!H23)*'DADOS DE ENTRADA'!H24)/'DADOS DE ENTRADA'!H25)*'DADOS DE ENTRADA'!H10, "")</f>
        <v/>
      </c>
      <c r="I15" s="411" t="str">
        <f>IFERROR(((('DADOS DE ENTRADA'!I21+'DADOS DE ENTRADA'!I22*'DADOS DE ENTRADA'!I23)*'DADOS DE ENTRADA'!I24)/'DADOS DE ENTRADA'!I25)*'DADOS DE ENTRADA'!I10, "")</f>
        <v/>
      </c>
    </row>
    <row r="16" spans="2:12" ht="24" customHeight="1">
      <c r="B16" t="s">
        <v>137</v>
      </c>
      <c r="C16" s="14">
        <f>SUM(C15:H15)</f>
        <v>0</v>
      </c>
      <c r="D16" t="s">
        <v>67</v>
      </c>
      <c r="E16" t="s">
        <v>138</v>
      </c>
      <c r="K16" s="15" t="e">
        <f>C16/$C$53</f>
        <v>#DIV/0!</v>
      </c>
    </row>
    <row r="17" spans="2:11">
      <c r="B17" s="7"/>
      <c r="C17" s="7"/>
      <c r="D17" s="7"/>
      <c r="E17" s="7"/>
      <c r="F17" s="7"/>
      <c r="G17" s="7"/>
      <c r="H17" s="7"/>
    </row>
    <row r="19" spans="2:11">
      <c r="B19" s="494" t="s">
        <v>39</v>
      </c>
      <c r="C19" s="494"/>
    </row>
    <row r="20" spans="2:11">
      <c r="B20" s="2"/>
      <c r="C20" s="37" t="s">
        <v>181</v>
      </c>
      <c r="D20" s="37" t="s">
        <v>182</v>
      </c>
      <c r="E20" s="38" t="s">
        <v>291</v>
      </c>
      <c r="F20" s="38" t="s">
        <v>292</v>
      </c>
      <c r="G20" s="37" t="s">
        <v>183</v>
      </c>
      <c r="H20" s="37" t="s">
        <v>184</v>
      </c>
      <c r="I20" s="37" t="s">
        <v>185</v>
      </c>
    </row>
    <row r="21" spans="2:11">
      <c r="B21" s="35" t="s">
        <v>193</v>
      </c>
      <c r="C21" s="411">
        <f>'DADOS DE ENTRADA'!$C$15/100000 * 'DADOS DE ENTRADA'!C33*'DADOS DE ENTRADA'!C10</f>
        <v>0</v>
      </c>
      <c r="D21" s="411">
        <f>'DADOS DE ENTRADA'!$C$15/100000 * 'DADOS DE ENTRADA'!D33*'DADOS DE ENTRADA'!D10</f>
        <v>0</v>
      </c>
      <c r="E21" s="411">
        <f>'DADOS DE ENTRADA'!$C$15/100000 * 'DADOS DE ENTRADA'!E33*'DADOS DE ENTRADA'!E10</f>
        <v>0</v>
      </c>
      <c r="F21" s="411">
        <f>'DADOS DE ENTRADA'!$C$15/100000 * 'DADOS DE ENTRADA'!F33*'DADOS DE ENTRADA'!F10</f>
        <v>0</v>
      </c>
      <c r="G21" s="411">
        <f>'DADOS DE ENTRADA'!$C$15/100000 * 'DADOS DE ENTRADA'!G33*'DADOS DE ENTRADA'!G10</f>
        <v>0</v>
      </c>
      <c r="H21" s="411">
        <f>'DADOS DE ENTRADA'!$C$15/100000 * 'DADOS DE ENTRADA'!H33*'DADOS DE ENTRADA'!H10</f>
        <v>0</v>
      </c>
      <c r="I21" s="411">
        <f>'DADOS DE ENTRADA'!$C$15/100000 * 'DADOS DE ENTRADA'!I33*'DADOS DE ENTRADA'!I10</f>
        <v>0</v>
      </c>
    </row>
    <row r="22" spans="2:11" ht="23.25">
      <c r="B22" t="s">
        <v>139</v>
      </c>
      <c r="C22" s="14">
        <f>SUM(C21:H21)</f>
        <v>0</v>
      </c>
      <c r="D22" t="s">
        <v>67</v>
      </c>
      <c r="E22" t="s">
        <v>140</v>
      </c>
      <c r="K22" s="15" t="e">
        <f>C22/$C$53</f>
        <v>#DIV/0!</v>
      </c>
    </row>
    <row r="25" spans="2:11" ht="18.75">
      <c r="B25" s="492" t="s">
        <v>141</v>
      </c>
      <c r="C25" s="492"/>
      <c r="D25" s="492"/>
      <c r="E25" s="492"/>
      <c r="F25" s="492"/>
      <c r="G25" s="492"/>
      <c r="H25" s="492"/>
      <c r="I25" s="25"/>
    </row>
    <row r="26" spans="2:11">
      <c r="B26" s="495" t="s">
        <v>47</v>
      </c>
      <c r="C26" s="495"/>
    </row>
    <row r="27" spans="2:11">
      <c r="B27" s="31"/>
      <c r="C27" s="37" t="s">
        <v>181</v>
      </c>
      <c r="D27" s="37" t="s">
        <v>182</v>
      </c>
      <c r="E27" s="38" t="s">
        <v>291</v>
      </c>
      <c r="F27" s="38" t="s">
        <v>292</v>
      </c>
      <c r="G27" s="37" t="s">
        <v>183</v>
      </c>
      <c r="H27" s="37" t="s">
        <v>184</v>
      </c>
      <c r="I27" s="37" t="s">
        <v>185</v>
      </c>
    </row>
    <row r="28" spans="2:11" ht="23.25">
      <c r="C28" s="32">
        <f>'DADOS DE ENTRADA'!C45 * (1+'DADOS DE ENTRADA'!$C$48/100)^'DADOS DE ENTRADA'!C43-'DADOS DE ENTRADA'!C41</f>
        <v>0</v>
      </c>
      <c r="D28" s="32">
        <f>'DADOS DE ENTRADA'!D45 * (1+'DADOS DE ENTRADA'!$C$48/100)^'DADOS DE ENTRADA'!D43-'DADOS DE ENTRADA'!D41</f>
        <v>0</v>
      </c>
      <c r="E28" s="32">
        <f>'DADOS DE ENTRADA'!E45 * (1+'DADOS DE ENTRADA'!$C$48/100)^'DADOS DE ENTRADA'!E43-'DADOS DE ENTRADA'!E41</f>
        <v>0</v>
      </c>
      <c r="F28" s="32">
        <f>'DADOS DE ENTRADA'!F45 * (1+'DADOS DE ENTRADA'!$C$48/100)^'DADOS DE ENTRADA'!F43-'DADOS DE ENTRADA'!F41</f>
        <v>0</v>
      </c>
      <c r="G28" s="32">
        <f>'DADOS DE ENTRADA'!G45 * (1+'DADOS DE ENTRADA'!$C$48/100)^'DADOS DE ENTRADA'!G43-'DADOS DE ENTRADA'!G41</f>
        <v>0</v>
      </c>
      <c r="H28" s="32">
        <f>'DADOS DE ENTRADA'!H45 * (1+'DADOS DE ENTRADA'!$C$48/100)^'DADOS DE ENTRADA'!H43-'DADOS DE ENTRADA'!H41</f>
        <v>0</v>
      </c>
      <c r="I28" s="32">
        <f>'DADOS DE ENTRADA'!I45 * (1+'DADOS DE ENTRADA'!$C$48/100)^'DADOS DE ENTRADA'!I43-'DADOS DE ENTRADA'!I41</f>
        <v>0</v>
      </c>
      <c r="J28" s="15"/>
    </row>
    <row r="29" spans="2:11" ht="23.25">
      <c r="C29" t="e">
        <f>('DADOS DE ENTRADA'!$C$48/100)/((1+'DADOS DE ENTRADA'!$C$48/100)^'DADOS DE ENTRADA'!C43 - 1)</f>
        <v>#DIV/0!</v>
      </c>
      <c r="D29" t="e">
        <f>('DADOS DE ENTRADA'!$C$48/100)/((1+'DADOS DE ENTRADA'!$C$48/100)^'DADOS DE ENTRADA'!D43 - 1)</f>
        <v>#DIV/0!</v>
      </c>
      <c r="E29" t="e">
        <f>('DADOS DE ENTRADA'!$C$48/100)/((1+'DADOS DE ENTRADA'!$C$48/100)^'DADOS DE ENTRADA'!E43 - 1)</f>
        <v>#DIV/0!</v>
      </c>
      <c r="F29" t="e">
        <f>('DADOS DE ENTRADA'!$C$48/100)/((1+'DADOS DE ENTRADA'!$C$48/100)^'DADOS DE ENTRADA'!F43 - 1)</f>
        <v>#DIV/0!</v>
      </c>
      <c r="G29" t="e">
        <f>('DADOS DE ENTRADA'!$C$48/100)/((1+'DADOS DE ENTRADA'!$C$48/100)^'DADOS DE ENTRADA'!G43 - 1)</f>
        <v>#DIV/0!</v>
      </c>
      <c r="H29" t="e">
        <f>('DADOS DE ENTRADA'!$C$48/100)/((1+'DADOS DE ENTRADA'!$C$48/100)^'DADOS DE ENTRADA'!H43 - 1)</f>
        <v>#DIV/0!</v>
      </c>
      <c r="I29" t="e">
        <f>('DADOS DE ENTRADA'!$C$48/100)/((1+'DADOS DE ENTRADA'!$C$48/100)^'DADOS DE ENTRADA'!I43 - 1)</f>
        <v>#DIV/0!</v>
      </c>
      <c r="J29" s="15"/>
    </row>
    <row r="30" spans="2:11" ht="23.25">
      <c r="C30">
        <f>'DADOS DE ENTRADA'!C46*(1/12)</f>
        <v>0</v>
      </c>
      <c r="D30">
        <f>'DADOS DE ENTRADA'!D46*(1/12)</f>
        <v>0</v>
      </c>
      <c r="E30">
        <f>'DADOS DE ENTRADA'!E46*(1/12)</f>
        <v>0</v>
      </c>
      <c r="F30">
        <f>'DADOS DE ENTRADA'!F46*(1/12)</f>
        <v>0</v>
      </c>
      <c r="G30">
        <f>'DADOS DE ENTRADA'!G46*(1/12)</f>
        <v>0</v>
      </c>
      <c r="H30">
        <f>'DADOS DE ENTRADA'!H46*(1/12)</f>
        <v>0</v>
      </c>
      <c r="I30">
        <f>'DADOS DE ENTRADA'!I46*(1/12)</f>
        <v>0</v>
      </c>
      <c r="J30" s="15"/>
    </row>
    <row r="31" spans="2:11" ht="23.25">
      <c r="B31" t="s">
        <v>166</v>
      </c>
      <c r="C31" s="18" t="e">
        <f>C28*C29*C30</f>
        <v>#DIV/0!</v>
      </c>
      <c r="D31" s="18" t="e">
        <f>D28*D29*D30</f>
        <v>#DIV/0!</v>
      </c>
      <c r="E31" s="18" t="e">
        <f t="shared" ref="E31:I31" si="0">E28*E29*E30</f>
        <v>#DIV/0!</v>
      </c>
      <c r="F31" s="18" t="e">
        <f>F28*F29*F30</f>
        <v>#DIV/0!</v>
      </c>
      <c r="G31" s="18" t="e">
        <f t="shared" si="0"/>
        <v>#DIV/0!</v>
      </c>
      <c r="H31" s="18" t="e">
        <f t="shared" si="0"/>
        <v>#DIV/0!</v>
      </c>
      <c r="I31" s="18" t="e">
        <f t="shared" si="0"/>
        <v>#DIV/0!</v>
      </c>
      <c r="J31" s="15"/>
    </row>
    <row r="32" spans="2:11" ht="23.25">
      <c r="B32" t="s">
        <v>167</v>
      </c>
      <c r="C32" s="32">
        <f>'DADOS DE ENTRADA'!$C$49*'DADOS DE ENTRADA'!C46*(1/12)*(0.0012 + 0.07 * 'DADOS DE ENTRADA'!$C$48/100)</f>
        <v>0</v>
      </c>
      <c r="D32" s="32">
        <f>'DADOS DE ENTRADA'!$C$49*'DADOS DE ENTRADA'!D46*(1/12)*(0.0012 + 0.07 * 'DADOS DE ENTRADA'!$C$48/100)</f>
        <v>0</v>
      </c>
      <c r="E32" s="32">
        <f>'DADOS DE ENTRADA'!$C$49*'DADOS DE ENTRADA'!E46*(1/12)*(0.0012 + 0.07 * 'DADOS DE ENTRADA'!$C$48/100)</f>
        <v>0</v>
      </c>
      <c r="F32" s="32">
        <f>'DADOS DE ENTRADA'!$C$49*'DADOS DE ENTRADA'!F46*(1/12)*(0.0012 + 0.07 * 'DADOS DE ENTRADA'!$C$48/100)</f>
        <v>0</v>
      </c>
      <c r="G32" s="32">
        <f>'DADOS DE ENTRADA'!$C$49*'DADOS DE ENTRADA'!G46*(1/12)*(0.0012 + 0.07 * 'DADOS DE ENTRADA'!$C$48/100)</f>
        <v>0</v>
      </c>
      <c r="H32" s="32">
        <f>'DADOS DE ENTRADA'!$C$49*'DADOS DE ENTRADA'!H46*(1/12)*(0.0012 + 0.07 * 'DADOS DE ENTRADA'!$C$48/100)</f>
        <v>0</v>
      </c>
      <c r="I32" s="32">
        <f>'DADOS DE ENTRADA'!$C$49*'DADOS DE ENTRADA'!I46*(1/12)*(0.0012 + 0.07 * 'DADOS DE ENTRADA'!$C$48/100)</f>
        <v>0</v>
      </c>
      <c r="J32" s="15"/>
    </row>
    <row r="33" spans="2:11" ht="23.25">
      <c r="B33" t="s">
        <v>190</v>
      </c>
      <c r="C33" s="32" t="e">
        <f>SUM(C31:C32)</f>
        <v>#DIV/0!</v>
      </c>
      <c r="D33" s="32" t="e">
        <f t="shared" ref="D33:I33" si="1">SUM(D31:D32)</f>
        <v>#DIV/0!</v>
      </c>
      <c r="E33" s="32" t="e">
        <f t="shared" si="1"/>
        <v>#DIV/0!</v>
      </c>
      <c r="F33" s="32" t="e">
        <f t="shared" si="1"/>
        <v>#DIV/0!</v>
      </c>
      <c r="G33" s="32" t="e">
        <f t="shared" si="1"/>
        <v>#DIV/0!</v>
      </c>
      <c r="H33" s="32" t="e">
        <f t="shared" si="1"/>
        <v>#DIV/0!</v>
      </c>
      <c r="I33" s="32" t="e">
        <f t="shared" si="1"/>
        <v>#DIV/0!</v>
      </c>
      <c r="J33" s="15"/>
    </row>
    <row r="34" spans="2:11" ht="23.25">
      <c r="B34" t="s">
        <v>142</v>
      </c>
      <c r="C34" s="14" t="e">
        <f>SUM(C33:I33)</f>
        <v>#DIV/0!</v>
      </c>
      <c r="D34" t="s">
        <v>67</v>
      </c>
      <c r="E34" t="s">
        <v>143</v>
      </c>
      <c r="K34" s="15" t="e">
        <f>C34/$C$53</f>
        <v>#DIV/0!</v>
      </c>
    </row>
    <row r="35" spans="2:11">
      <c r="B35" s="7"/>
      <c r="C35" s="7" t="e">
        <f>C34*12/1000</f>
        <v>#DIV/0!</v>
      </c>
      <c r="D35" s="7"/>
      <c r="E35" s="7"/>
      <c r="F35" s="473" t="e">
        <f>F31*12</f>
        <v>#DIV/0!</v>
      </c>
      <c r="G35" s="7"/>
      <c r="H35" s="7"/>
    </row>
    <row r="37" spans="2:11">
      <c r="B37" s="495" t="s">
        <v>64</v>
      </c>
      <c r="C37" s="495"/>
    </row>
    <row r="38" spans="2:11" ht="23.25">
      <c r="B38" t="s">
        <v>144</v>
      </c>
      <c r="C38" s="14" t="e">
        <f>(('DADOS DE ENTRADA'!C54*'DADOS DE ENTRADA'!C55+'DADOS DE ENTRADA'!C56*'DADOS DE ENTRADA'!C57+'DADOS DE ENTRADA'!C58*'DADOS DE ENTRADA'!C59) * (1 + 'DADOS DE ENTRADA'!C60 / 100) * (1 + 'DADOS DE ENTRADA'!C61) * (1 + 'DADOS DE ENTRADA'!C62) * 'DADOS DE ENTRADA'!C63) + 'DADOS DE ENTRADA'!C64</f>
        <v>#DIV/0!</v>
      </c>
      <c r="D38" t="s">
        <v>67</v>
      </c>
      <c r="E38" t="s">
        <v>145</v>
      </c>
      <c r="K38" s="15" t="e">
        <f>C38/$C$53</f>
        <v>#DIV/0!</v>
      </c>
    </row>
    <row r="39" spans="2:11">
      <c r="B39" s="7"/>
      <c r="C39" s="7"/>
      <c r="D39" s="7"/>
      <c r="E39" s="7"/>
      <c r="F39" s="7"/>
      <c r="G39" s="7"/>
      <c r="H39" s="7"/>
    </row>
    <row r="41" spans="2:11">
      <c r="B41" s="495" t="s">
        <v>102</v>
      </c>
      <c r="C41" s="495"/>
    </row>
    <row r="42" spans="2:11" ht="23.25">
      <c r="B42" t="s">
        <v>146</v>
      </c>
      <c r="C42" s="14">
        <f>'DADOS DE ENTRADA'!C84</f>
        <v>0</v>
      </c>
      <c r="D42" t="s">
        <v>67</v>
      </c>
      <c r="E42" t="s">
        <v>147</v>
      </c>
      <c r="K42" s="15" t="e">
        <f>C42/$C$53</f>
        <v>#DIV/0!</v>
      </c>
    </row>
    <row r="43" spans="2:11">
      <c r="B43" s="7"/>
      <c r="C43" s="7"/>
      <c r="D43" s="7"/>
      <c r="E43" s="7"/>
      <c r="F43" s="7"/>
      <c r="G43" s="7"/>
      <c r="H43" s="7"/>
    </row>
    <row r="45" spans="2:11" ht="23.25">
      <c r="B45" s="495" t="s">
        <v>289</v>
      </c>
      <c r="C45" s="495"/>
      <c r="K45" s="15" t="e">
        <f>C46/C53</f>
        <v>#DIV/0!</v>
      </c>
    </row>
    <row r="46" spans="2:11">
      <c r="B46" s="31" t="s">
        <v>290</v>
      </c>
      <c r="C46" s="73" t="e">
        <f>SUM(C6,C10,C16,C22,C34,C38,C42) * 'DADOS DE ENTRADA'!C92</f>
        <v>#DIV/0!</v>
      </c>
    </row>
    <row r="47" spans="2:11">
      <c r="B47" s="7"/>
      <c r="C47" s="7"/>
      <c r="D47" s="7"/>
      <c r="E47" s="7"/>
      <c r="F47" s="7"/>
      <c r="G47" s="7"/>
      <c r="H47" s="7"/>
    </row>
    <row r="49" spans="2:11">
      <c r="B49" s="495" t="s">
        <v>263</v>
      </c>
      <c r="C49" s="495"/>
    </row>
    <row r="50" spans="2:11" ht="23.25">
      <c r="B50" t="s">
        <v>148</v>
      </c>
      <c r="C50" s="14" t="e">
        <f>SUM(C6,C10,C16,C22,C34,C38,C42,C46)*(('DADOS DE ENTRADA'!C97/100) / (1-'DADOS DE ENTRADA'!C97/100))</f>
        <v>#DIV/0!</v>
      </c>
      <c r="D50" t="s">
        <v>67</v>
      </c>
      <c r="E50" t="s">
        <v>149</v>
      </c>
      <c r="K50" s="15" t="e">
        <f>C50/$C$53</f>
        <v>#DIV/0!</v>
      </c>
    </row>
    <row r="52" spans="2:11" ht="18.75">
      <c r="B52" s="492" t="s">
        <v>150</v>
      </c>
      <c r="C52" s="492"/>
      <c r="D52" s="492"/>
      <c r="E52" s="492"/>
      <c r="F52" s="492"/>
      <c r="G52" s="492"/>
      <c r="H52" s="492"/>
      <c r="I52" s="25"/>
    </row>
    <row r="53" spans="2:11">
      <c r="B53" t="s">
        <v>151</v>
      </c>
      <c r="C53" s="14" t="e">
        <f>SUM(C6,C10,C16,C22,C34,C38,C42,C50, C46)</f>
        <v>#DIV/0!</v>
      </c>
      <c r="D53" t="s">
        <v>67</v>
      </c>
      <c r="E53" t="s">
        <v>152</v>
      </c>
    </row>
    <row r="54" spans="2:11">
      <c r="B54" t="s">
        <v>153</v>
      </c>
      <c r="C54" s="14" t="e">
        <f>C53/SUM('DADOS DE ENTRADA'!C10:I10)</f>
        <v>#DIV/0!</v>
      </c>
      <c r="D54" t="s">
        <v>154</v>
      </c>
      <c r="E54" t="s">
        <v>155</v>
      </c>
    </row>
    <row r="55" spans="2:11">
      <c r="B55" t="s">
        <v>110</v>
      </c>
      <c r="C55" s="14">
        <f>'DADOS DE ENTRADA'!C102</f>
        <v>0</v>
      </c>
      <c r="D55" t="s">
        <v>67</v>
      </c>
      <c r="E55" t="s">
        <v>111</v>
      </c>
    </row>
    <row r="56" spans="2:11">
      <c r="B56" t="s">
        <v>156</v>
      </c>
      <c r="C56" s="14" t="e">
        <f>C53-C55</f>
        <v>#DIV/0!</v>
      </c>
      <c r="D56" t="s">
        <v>67</v>
      </c>
      <c r="E56" t="s">
        <v>157</v>
      </c>
    </row>
  </sheetData>
  <mergeCells count="13">
    <mergeCell ref="B52:H52"/>
    <mergeCell ref="B2:H2"/>
    <mergeCell ref="J2:L2"/>
    <mergeCell ref="B3:C3"/>
    <mergeCell ref="B9:C9"/>
    <mergeCell ref="B13:C13"/>
    <mergeCell ref="B19:C19"/>
    <mergeCell ref="B25:H25"/>
    <mergeCell ref="B26:C26"/>
    <mergeCell ref="B37:C37"/>
    <mergeCell ref="B41:C41"/>
    <mergeCell ref="B49:C49"/>
    <mergeCell ref="B45:C45"/>
  </mergeCells>
  <conditionalFormatting sqref="J28:J33 K6 K10 K16 K22 K34 K38 K42 K5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4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ECF35-E4A9-4848-A4C1-74523795BF7D}">
  <sheetPr codeName="Planilha3"/>
  <dimension ref="B2:E17"/>
  <sheetViews>
    <sheetView showGridLines="0" workbookViewId="0">
      <selection activeCell="F42" sqref="F42"/>
    </sheetView>
  </sheetViews>
  <sheetFormatPr defaultRowHeight="15"/>
  <cols>
    <col min="2" max="2" width="19.42578125" customWidth="1"/>
    <col min="3" max="3" width="19.7109375" customWidth="1"/>
    <col min="4" max="4" width="13.85546875" customWidth="1"/>
    <col min="5" max="5" width="20.42578125" customWidth="1"/>
  </cols>
  <sheetData>
    <row r="2" spans="2:5">
      <c r="B2" s="496" t="s">
        <v>168</v>
      </c>
      <c r="C2" s="496"/>
    </row>
    <row r="3" spans="2:5">
      <c r="B3" t="s">
        <v>151</v>
      </c>
      <c r="C3" s="22" t="e">
        <f>CUSTOS!C53</f>
        <v>#DIV/0!</v>
      </c>
      <c r="D3" s="21" t="s">
        <v>67</v>
      </c>
      <c r="E3" s="21" t="s">
        <v>152</v>
      </c>
    </row>
    <row r="4" spans="2:5">
      <c r="B4" t="s">
        <v>110</v>
      </c>
      <c r="C4" s="22">
        <f>CUSTOS!C55</f>
        <v>0</v>
      </c>
      <c r="D4" s="21" t="s">
        <v>67</v>
      </c>
      <c r="E4" s="21" t="s">
        <v>175</v>
      </c>
    </row>
    <row r="5" spans="2:5">
      <c r="B5" t="s">
        <v>156</v>
      </c>
      <c r="C5" s="22" t="e">
        <f>CUSTOS!C56</f>
        <v>#DIV/0!</v>
      </c>
      <c r="D5" s="21" t="s">
        <v>67</v>
      </c>
      <c r="E5" s="21" t="s">
        <v>157</v>
      </c>
    </row>
    <row r="6" spans="2:5">
      <c r="B6" t="s">
        <v>153</v>
      </c>
      <c r="C6" s="22" t="e">
        <f>CUSTOS!C54</f>
        <v>#DIV/0!</v>
      </c>
      <c r="D6" s="21" t="s">
        <v>154</v>
      </c>
      <c r="E6" s="21" t="s">
        <v>155</v>
      </c>
    </row>
    <row r="7" spans="2:5">
      <c r="D7" s="21"/>
      <c r="E7" s="21"/>
    </row>
    <row r="8" spans="2:5">
      <c r="B8" t="s">
        <v>169</v>
      </c>
      <c r="C8" s="19">
        <f>'DADOS DE ENTRADA'!C107*('DADOS DE ENTRADA'!C109/100) + 'DADOS DE ENTRADA'!C107*('DADOS DE ENTRADA'!C110/100) * ('DADOS DE ENTRADA'!C116/100) + 'DADOS DE ENTRADA'!C107 * ('DADOS DE ENTRADA'!C111 / 100) * ('DADOS DE ENTRADA'!C117 / 100) + 'DADOS DE ENTRADA'!C107* ('DADOS DE ENTRADA'!C112 / 100) * ('DADOS DE ENTRADA'!C118 / 100)  + 'DADOS DE ENTRADA'!C107* ('DADOS DE ENTRADA'!C113 / 100) * ('DADOS DE ENTRADA'!C119 / 100)</f>
        <v>0</v>
      </c>
      <c r="D8" s="21" t="s">
        <v>114</v>
      </c>
      <c r="E8" s="21" t="s">
        <v>176</v>
      </c>
    </row>
    <row r="9" spans="2:5">
      <c r="D9" s="21"/>
      <c r="E9" s="21"/>
    </row>
    <row r="10" spans="2:5">
      <c r="B10" t="s">
        <v>170</v>
      </c>
      <c r="C10" s="23" t="e">
        <f>'DADOS DE ENTRADA'!C107/SUM('DADOS DE ENTRADA'!C10:I10)</f>
        <v>#DIV/0!</v>
      </c>
      <c r="D10" s="21" t="s">
        <v>177</v>
      </c>
      <c r="E10" s="21" t="s">
        <v>178</v>
      </c>
    </row>
    <row r="11" spans="2:5">
      <c r="B11" t="s">
        <v>171</v>
      </c>
      <c r="C11" s="23" t="e">
        <f>C8/SUM('DADOS DE ENTRADA'!C10:I10)</f>
        <v>#DIV/0!</v>
      </c>
      <c r="D11" s="21" t="s">
        <v>177</v>
      </c>
      <c r="E11" s="21" t="s">
        <v>179</v>
      </c>
    </row>
    <row r="13" spans="2:5" ht="18.75">
      <c r="B13" t="s">
        <v>172</v>
      </c>
      <c r="C13" s="24" t="e">
        <f>C5/C8</f>
        <v>#DIV/0!</v>
      </c>
      <c r="D13" s="21" t="s">
        <v>180</v>
      </c>
    </row>
    <row r="15" spans="2:5">
      <c r="B15" t="s">
        <v>173</v>
      </c>
      <c r="C15" s="23" t="e">
        <f>C3/C8</f>
        <v>#DIV/0!</v>
      </c>
      <c r="D15" s="21" t="s">
        <v>180</v>
      </c>
    </row>
    <row r="16" spans="2:5">
      <c r="B16" t="s">
        <v>174</v>
      </c>
      <c r="C16" s="23" t="e">
        <f>C4/C8</f>
        <v>#DIV/0!</v>
      </c>
      <c r="D16" t="s">
        <v>180</v>
      </c>
    </row>
    <row r="17" spans="3:3">
      <c r="C17" s="20"/>
    </row>
  </sheetData>
  <mergeCells count="1">
    <mergeCell ref="B2:C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953D3-7AB4-4A7F-B13C-563445845385}">
  <sheetPr codeName="Planilha6"/>
  <dimension ref="A1:L17"/>
  <sheetViews>
    <sheetView workbookViewId="0">
      <selection activeCell="F42" sqref="F42"/>
    </sheetView>
  </sheetViews>
  <sheetFormatPr defaultRowHeight="15"/>
  <cols>
    <col min="1" max="12" width="9.42578125" style="26" customWidth="1"/>
  </cols>
  <sheetData>
    <row r="1" spans="1:12">
      <c r="A1" s="497" t="s">
        <v>181</v>
      </c>
      <c r="B1" s="497"/>
      <c r="C1" s="497" t="s">
        <v>182</v>
      </c>
      <c r="D1" s="497"/>
      <c r="E1" s="497" t="s">
        <v>293</v>
      </c>
      <c r="F1" s="497"/>
      <c r="G1" s="497" t="s">
        <v>183</v>
      </c>
      <c r="H1" s="497"/>
      <c r="I1" s="497" t="s">
        <v>184</v>
      </c>
      <c r="J1" s="497"/>
      <c r="K1" s="497" t="s">
        <v>185</v>
      </c>
      <c r="L1" s="497"/>
    </row>
    <row r="2" spans="1:12">
      <c r="A2" s="26">
        <v>0</v>
      </c>
      <c r="B2" s="30">
        <v>100</v>
      </c>
      <c r="C2" s="26">
        <v>0</v>
      </c>
      <c r="D2" s="30">
        <v>100</v>
      </c>
      <c r="E2" s="26">
        <v>0</v>
      </c>
      <c r="F2" s="30">
        <v>100</v>
      </c>
      <c r="G2" s="26">
        <v>0</v>
      </c>
      <c r="H2" s="30">
        <v>100</v>
      </c>
      <c r="I2" s="26">
        <v>0</v>
      </c>
      <c r="J2" s="30">
        <v>100</v>
      </c>
      <c r="K2" s="26">
        <v>0</v>
      </c>
      <c r="L2" s="30">
        <v>100</v>
      </c>
    </row>
    <row r="3" spans="1:12">
      <c r="A3" s="26">
        <v>1</v>
      </c>
      <c r="B3" s="30">
        <v>73.3</v>
      </c>
      <c r="C3" s="26">
        <v>1</v>
      </c>
      <c r="D3" s="30">
        <v>75.7</v>
      </c>
      <c r="E3" s="26">
        <v>1</v>
      </c>
      <c r="F3" s="30">
        <v>81.099999999999994</v>
      </c>
      <c r="G3" s="26">
        <v>1</v>
      </c>
      <c r="H3" s="30">
        <v>83.6</v>
      </c>
      <c r="I3" s="26">
        <v>1</v>
      </c>
      <c r="J3" s="30">
        <v>85.4</v>
      </c>
      <c r="K3" s="26">
        <v>1</v>
      </c>
      <c r="L3" s="30">
        <v>88.1</v>
      </c>
    </row>
    <row r="4" spans="1:12">
      <c r="A4" s="26">
        <v>2</v>
      </c>
      <c r="B4" s="30">
        <v>52</v>
      </c>
      <c r="C4" s="26">
        <v>2</v>
      </c>
      <c r="D4" s="30">
        <v>55.5</v>
      </c>
      <c r="E4" s="26">
        <v>2</v>
      </c>
      <c r="F4" s="30">
        <v>64.599999999999994</v>
      </c>
      <c r="G4" s="26">
        <v>2</v>
      </c>
      <c r="H4" s="30">
        <v>68.900000000000006</v>
      </c>
      <c r="I4" s="26">
        <v>2</v>
      </c>
      <c r="J4" s="30">
        <v>72</v>
      </c>
      <c r="K4" s="26">
        <v>2</v>
      </c>
      <c r="L4" s="30">
        <v>77</v>
      </c>
    </row>
    <row r="5" spans="1:12">
      <c r="A5" s="26">
        <v>3</v>
      </c>
      <c r="B5" s="30">
        <v>36</v>
      </c>
      <c r="C5" s="26">
        <v>3</v>
      </c>
      <c r="D5" s="30">
        <v>39.299999999999997</v>
      </c>
      <c r="E5" s="26">
        <v>3</v>
      </c>
      <c r="F5" s="30">
        <v>50.4</v>
      </c>
      <c r="G5" s="26">
        <v>3</v>
      </c>
      <c r="H5" s="30">
        <v>55.8</v>
      </c>
      <c r="I5" s="26">
        <v>3</v>
      </c>
      <c r="J5" s="30">
        <v>59.8</v>
      </c>
      <c r="K5" s="26">
        <v>3</v>
      </c>
      <c r="L5" s="30">
        <v>66.7</v>
      </c>
    </row>
    <row r="6" spans="1:12">
      <c r="A6" s="26">
        <v>4</v>
      </c>
      <c r="B6" s="30">
        <v>25.3</v>
      </c>
      <c r="C6" s="26">
        <v>4</v>
      </c>
      <c r="D6" s="30">
        <v>27.2</v>
      </c>
      <c r="E6" s="26">
        <v>4</v>
      </c>
      <c r="F6" s="30">
        <v>38.6</v>
      </c>
      <c r="G6" s="26">
        <v>4</v>
      </c>
      <c r="H6" s="30">
        <v>44.3</v>
      </c>
      <c r="I6" s="26">
        <v>4</v>
      </c>
      <c r="J6" s="30">
        <v>48.8</v>
      </c>
      <c r="K6" s="26">
        <v>4</v>
      </c>
      <c r="L6" s="30">
        <v>57.2</v>
      </c>
    </row>
    <row r="7" spans="1:12">
      <c r="A7" s="26">
        <v>5</v>
      </c>
      <c r="B7" s="30">
        <v>20</v>
      </c>
      <c r="C7" s="26">
        <v>5</v>
      </c>
      <c r="D7" s="30">
        <v>19.100000000000001</v>
      </c>
      <c r="E7" s="26">
        <v>5</v>
      </c>
      <c r="F7" s="30">
        <v>29.2</v>
      </c>
      <c r="G7" s="26">
        <v>5</v>
      </c>
      <c r="H7" s="30">
        <v>34.5</v>
      </c>
      <c r="I7" s="26">
        <v>5</v>
      </c>
      <c r="J7" s="30">
        <v>39.1</v>
      </c>
      <c r="K7" s="26">
        <v>5</v>
      </c>
      <c r="L7" s="30">
        <v>48.5</v>
      </c>
    </row>
    <row r="8" spans="1:12">
      <c r="C8" s="26">
        <v>6</v>
      </c>
      <c r="D8" s="30">
        <v>15</v>
      </c>
      <c r="E8" s="26">
        <v>6</v>
      </c>
      <c r="F8" s="30">
        <v>22.1</v>
      </c>
      <c r="G8" s="26">
        <v>6</v>
      </c>
      <c r="H8" s="30">
        <v>26.3</v>
      </c>
      <c r="I8" s="26">
        <v>6</v>
      </c>
      <c r="J8" s="30">
        <v>30.6</v>
      </c>
      <c r="K8" s="26">
        <v>6</v>
      </c>
      <c r="L8" s="30">
        <v>40.6</v>
      </c>
    </row>
    <row r="9" spans="1:12">
      <c r="E9" s="26">
        <v>7</v>
      </c>
      <c r="F9" s="30">
        <v>17.399999999999999</v>
      </c>
      <c r="G9" s="26">
        <v>7</v>
      </c>
      <c r="H9" s="30">
        <v>19.8</v>
      </c>
      <c r="I9" s="26">
        <v>7</v>
      </c>
      <c r="J9" s="30">
        <v>23.3</v>
      </c>
      <c r="K9" s="26">
        <v>7</v>
      </c>
      <c r="L9" s="30">
        <v>33.5</v>
      </c>
    </row>
    <row r="10" spans="1:12">
      <c r="E10" s="26">
        <v>8</v>
      </c>
      <c r="F10" s="30">
        <v>15</v>
      </c>
      <c r="G10" s="26">
        <v>8</v>
      </c>
      <c r="H10" s="30">
        <v>14.9</v>
      </c>
      <c r="I10" s="26">
        <v>8</v>
      </c>
      <c r="J10" s="30">
        <v>17.2</v>
      </c>
      <c r="K10" s="26">
        <v>8</v>
      </c>
      <c r="L10" s="30">
        <v>27.2</v>
      </c>
    </row>
    <row r="11" spans="1:12">
      <c r="G11" s="26">
        <v>9</v>
      </c>
      <c r="H11" s="30">
        <v>11.6</v>
      </c>
      <c r="I11" s="26">
        <v>9</v>
      </c>
      <c r="J11" s="30">
        <v>12.3</v>
      </c>
      <c r="K11" s="26">
        <v>9</v>
      </c>
      <c r="L11" s="30">
        <v>21.7</v>
      </c>
    </row>
    <row r="12" spans="1:12">
      <c r="G12" s="26">
        <v>10</v>
      </c>
      <c r="H12" s="30">
        <v>10</v>
      </c>
      <c r="I12" s="26">
        <v>10</v>
      </c>
      <c r="J12" s="30">
        <v>8.6</v>
      </c>
      <c r="K12" s="26">
        <v>10</v>
      </c>
      <c r="L12" s="30">
        <v>16.899999999999999</v>
      </c>
    </row>
    <row r="13" spans="1:12">
      <c r="I13" s="26">
        <v>11</v>
      </c>
      <c r="J13" s="30">
        <v>6.2</v>
      </c>
      <c r="K13" s="26">
        <v>11</v>
      </c>
      <c r="L13" s="30">
        <v>12.9</v>
      </c>
    </row>
    <row r="14" spans="1:12">
      <c r="I14" s="26">
        <v>12</v>
      </c>
      <c r="J14" s="30">
        <v>5</v>
      </c>
      <c r="K14" s="26">
        <v>12</v>
      </c>
      <c r="L14" s="30">
        <v>9.6999999999999993</v>
      </c>
    </row>
    <row r="15" spans="1:12">
      <c r="K15" s="26">
        <v>13</v>
      </c>
      <c r="L15" s="30">
        <v>7.3</v>
      </c>
    </row>
    <row r="16" spans="1:12">
      <c r="K16" s="26">
        <v>14</v>
      </c>
      <c r="L16" s="30">
        <v>5.7</v>
      </c>
    </row>
    <row r="17" spans="11:12">
      <c r="K17" s="26">
        <v>15</v>
      </c>
      <c r="L17" s="30">
        <v>5</v>
      </c>
    </row>
  </sheetData>
  <mergeCells count="6">
    <mergeCell ref="K1:L1"/>
    <mergeCell ref="A1:B1"/>
    <mergeCell ref="C1:D1"/>
    <mergeCell ref="E1:F1"/>
    <mergeCell ref="G1:H1"/>
    <mergeCell ref="I1:J1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192A5-1740-4A20-A9AC-8D5BF00403E9}">
  <dimension ref="A1:J30"/>
  <sheetViews>
    <sheetView showGridLines="0" workbookViewId="0">
      <selection activeCell="F42" sqref="F42"/>
    </sheetView>
  </sheetViews>
  <sheetFormatPr defaultRowHeight="15"/>
  <cols>
    <col min="1" max="1" width="10.85546875" bestFit="1" customWidth="1"/>
    <col min="3" max="3" width="9.42578125" customWidth="1"/>
    <col min="4" max="4" width="10" customWidth="1"/>
    <col min="5" max="5" width="9.140625" customWidth="1"/>
    <col min="9" max="9" width="33.85546875" bestFit="1" customWidth="1"/>
  </cols>
  <sheetData>
    <row r="1" spans="1:10">
      <c r="A1" s="39"/>
      <c r="B1" s="498" t="s">
        <v>194</v>
      </c>
      <c r="C1" s="499"/>
      <c r="D1" s="498" t="s">
        <v>195</v>
      </c>
      <c r="E1" s="499"/>
      <c r="F1" s="500" t="s">
        <v>196</v>
      </c>
      <c r="G1" s="500"/>
      <c r="I1" s="41" t="s">
        <v>197</v>
      </c>
      <c r="J1" s="481">
        <f>SUM(C2:C25)</f>
        <v>0</v>
      </c>
    </row>
    <row r="2" spans="1:10">
      <c r="A2" s="42" t="s">
        <v>442</v>
      </c>
      <c r="B2" s="43"/>
      <c r="C2" s="476">
        <f>B2/$B$30</f>
        <v>0</v>
      </c>
      <c r="D2" s="43"/>
      <c r="E2" s="476">
        <f>D2/$B$30</f>
        <v>0</v>
      </c>
      <c r="F2" s="43"/>
      <c r="G2" s="476">
        <f>F2/$B$30</f>
        <v>0</v>
      </c>
      <c r="I2" s="41" t="s">
        <v>199</v>
      </c>
      <c r="J2" s="43"/>
    </row>
    <row r="3" spans="1:10">
      <c r="A3" s="42" t="s">
        <v>198</v>
      </c>
      <c r="B3" s="43"/>
      <c r="C3" s="476">
        <f t="shared" ref="C3:C25" si="0">B3/$B$30</f>
        <v>0</v>
      </c>
      <c r="D3" s="43"/>
      <c r="E3" s="476">
        <f t="shared" ref="E3:E25" si="1">D3/$B$30</f>
        <v>0</v>
      </c>
      <c r="F3" s="43"/>
      <c r="G3" s="476">
        <f t="shared" ref="G3:G25" si="2">F3/$B$30</f>
        <v>0</v>
      </c>
      <c r="I3" s="41" t="s">
        <v>201</v>
      </c>
      <c r="J3" s="479" t="e">
        <f>J1/J2</f>
        <v>#DIV/0!</v>
      </c>
    </row>
    <row r="4" spans="1:10">
      <c r="A4" s="42" t="s">
        <v>200</v>
      </c>
      <c r="B4" s="43"/>
      <c r="C4" s="476">
        <f t="shared" si="0"/>
        <v>0</v>
      </c>
      <c r="D4" s="43"/>
      <c r="E4" s="476">
        <f t="shared" si="1"/>
        <v>0</v>
      </c>
      <c r="F4" s="43"/>
      <c r="G4" s="476">
        <f t="shared" si="2"/>
        <v>0</v>
      </c>
      <c r="I4" s="41" t="s">
        <v>203</v>
      </c>
      <c r="J4" s="479" t="e">
        <f>IF(J3&gt;2,J3-2,0)</f>
        <v>#DIV/0!</v>
      </c>
    </row>
    <row r="5" spans="1:10">
      <c r="A5" s="42" t="s">
        <v>202</v>
      </c>
      <c r="B5" s="43"/>
      <c r="C5" s="476">
        <f t="shared" si="0"/>
        <v>0</v>
      </c>
      <c r="D5" s="43"/>
      <c r="E5" s="476">
        <f t="shared" si="1"/>
        <v>0</v>
      </c>
      <c r="F5" s="43"/>
      <c r="G5" s="476">
        <f t="shared" si="2"/>
        <v>0</v>
      </c>
      <c r="I5" s="41" t="s">
        <v>205</v>
      </c>
      <c r="J5" s="479" t="e">
        <f>J3-J4</f>
        <v>#DIV/0!</v>
      </c>
    </row>
    <row r="6" spans="1:10">
      <c r="A6" s="42" t="s">
        <v>204</v>
      </c>
      <c r="B6" s="43"/>
      <c r="C6" s="476">
        <f t="shared" si="0"/>
        <v>0</v>
      </c>
      <c r="D6" s="43"/>
      <c r="E6" s="476">
        <f t="shared" si="1"/>
        <v>0</v>
      </c>
      <c r="F6" s="43"/>
      <c r="G6" s="476">
        <f t="shared" si="2"/>
        <v>0</v>
      </c>
      <c r="I6" s="41" t="s">
        <v>207</v>
      </c>
      <c r="J6" s="479" t="e">
        <f>J5+(J4*1.5)</f>
        <v>#DIV/0!</v>
      </c>
    </row>
    <row r="7" spans="1:10">
      <c r="A7" s="42" t="s">
        <v>206</v>
      </c>
      <c r="B7" s="43"/>
      <c r="C7" s="476">
        <f t="shared" si="0"/>
        <v>0</v>
      </c>
      <c r="D7" s="43"/>
      <c r="E7" s="476">
        <f t="shared" si="1"/>
        <v>0</v>
      </c>
      <c r="F7" s="43"/>
      <c r="G7" s="476">
        <f t="shared" si="2"/>
        <v>0</v>
      </c>
      <c r="I7" s="41" t="s">
        <v>209</v>
      </c>
      <c r="J7" s="480">
        <v>0.1</v>
      </c>
    </row>
    <row r="8" spans="1:10">
      <c r="A8" s="42" t="s">
        <v>208</v>
      </c>
      <c r="B8" s="43"/>
      <c r="C8" s="476">
        <f t="shared" si="0"/>
        <v>0</v>
      </c>
      <c r="D8" s="43"/>
      <c r="E8" s="476">
        <f t="shared" si="1"/>
        <v>0</v>
      </c>
      <c r="F8" s="43"/>
      <c r="G8" s="476">
        <f t="shared" si="2"/>
        <v>0</v>
      </c>
      <c r="I8" s="41" t="s">
        <v>211</v>
      </c>
      <c r="J8" s="479" t="e">
        <f>J6*J7</f>
        <v>#DIV/0!</v>
      </c>
    </row>
    <row r="9" spans="1:10">
      <c r="A9" s="42" t="s">
        <v>210</v>
      </c>
      <c r="B9" s="43"/>
      <c r="C9" s="476">
        <f t="shared" si="0"/>
        <v>0</v>
      </c>
      <c r="D9" s="43"/>
      <c r="E9" s="476">
        <f t="shared" si="1"/>
        <v>0</v>
      </c>
      <c r="F9" s="43"/>
      <c r="G9" s="476">
        <f t="shared" si="2"/>
        <v>0</v>
      </c>
      <c r="I9" s="44" t="s">
        <v>213</v>
      </c>
      <c r="J9" s="45" t="e">
        <f>J6+J8</f>
        <v>#DIV/0!</v>
      </c>
    </row>
    <row r="10" spans="1:10">
      <c r="A10" s="42" t="s">
        <v>212</v>
      </c>
      <c r="B10" s="43"/>
      <c r="C10" s="476">
        <f t="shared" si="0"/>
        <v>0</v>
      </c>
      <c r="D10" s="43"/>
      <c r="E10" s="476">
        <f t="shared" si="1"/>
        <v>0</v>
      </c>
      <c r="F10" s="43"/>
      <c r="G10" s="476">
        <f t="shared" si="2"/>
        <v>0</v>
      </c>
    </row>
    <row r="11" spans="1:10">
      <c r="A11" s="42" t="s">
        <v>214</v>
      </c>
      <c r="B11" s="43"/>
      <c r="C11" s="476">
        <f t="shared" si="0"/>
        <v>0</v>
      </c>
      <c r="D11" s="43"/>
      <c r="E11" s="476">
        <f t="shared" si="1"/>
        <v>0</v>
      </c>
      <c r="F11" s="43"/>
      <c r="G11" s="476">
        <f t="shared" si="2"/>
        <v>0</v>
      </c>
    </row>
    <row r="12" spans="1:10">
      <c r="A12" s="42" t="s">
        <v>215</v>
      </c>
      <c r="B12" s="43"/>
      <c r="C12" s="476">
        <f t="shared" si="0"/>
        <v>0</v>
      </c>
      <c r="D12" s="43"/>
      <c r="E12" s="476">
        <f t="shared" si="1"/>
        <v>0</v>
      </c>
      <c r="F12" s="43"/>
      <c r="G12" s="476">
        <f t="shared" si="2"/>
        <v>0</v>
      </c>
    </row>
    <row r="13" spans="1:10">
      <c r="A13" s="42" t="s">
        <v>216</v>
      </c>
      <c r="B13" s="43"/>
      <c r="C13" s="476">
        <f t="shared" si="0"/>
        <v>0</v>
      </c>
      <c r="D13" s="43"/>
      <c r="E13" s="476">
        <f t="shared" si="1"/>
        <v>0</v>
      </c>
      <c r="F13" s="43"/>
      <c r="G13" s="476">
        <f t="shared" si="2"/>
        <v>0</v>
      </c>
    </row>
    <row r="14" spans="1:10">
      <c r="A14" s="42" t="s">
        <v>217</v>
      </c>
      <c r="B14" s="43"/>
      <c r="C14" s="476">
        <f t="shared" si="0"/>
        <v>0</v>
      </c>
      <c r="D14" s="43"/>
      <c r="E14" s="476">
        <f t="shared" si="1"/>
        <v>0</v>
      </c>
      <c r="F14" s="43"/>
      <c r="G14" s="476">
        <f t="shared" si="2"/>
        <v>0</v>
      </c>
    </row>
    <row r="15" spans="1:10">
      <c r="A15" s="42" t="s">
        <v>218</v>
      </c>
      <c r="B15" s="43"/>
      <c r="C15" s="476">
        <f t="shared" si="0"/>
        <v>0</v>
      </c>
      <c r="D15" s="43"/>
      <c r="E15" s="476">
        <f t="shared" si="1"/>
        <v>0</v>
      </c>
      <c r="F15" s="43"/>
      <c r="G15" s="476">
        <f t="shared" si="2"/>
        <v>0</v>
      </c>
    </row>
    <row r="16" spans="1:10">
      <c r="A16" s="42" t="s">
        <v>219</v>
      </c>
      <c r="B16" s="43"/>
      <c r="C16" s="476">
        <f t="shared" si="0"/>
        <v>0</v>
      </c>
      <c r="D16" s="43"/>
      <c r="E16" s="476">
        <f t="shared" si="1"/>
        <v>0</v>
      </c>
      <c r="F16" s="43"/>
      <c r="G16" s="476">
        <f t="shared" si="2"/>
        <v>0</v>
      </c>
    </row>
    <row r="17" spans="1:7">
      <c r="A17" s="42" t="s">
        <v>220</v>
      </c>
      <c r="B17" s="43"/>
      <c r="C17" s="476">
        <f t="shared" si="0"/>
        <v>0</v>
      </c>
      <c r="D17" s="43"/>
      <c r="E17" s="476">
        <f t="shared" si="1"/>
        <v>0</v>
      </c>
      <c r="F17" s="43"/>
      <c r="G17" s="476">
        <f t="shared" si="2"/>
        <v>0</v>
      </c>
    </row>
    <row r="18" spans="1:7">
      <c r="A18" s="42" t="s">
        <v>221</v>
      </c>
      <c r="B18" s="43"/>
      <c r="C18" s="476">
        <f t="shared" si="0"/>
        <v>0</v>
      </c>
      <c r="D18" s="43"/>
      <c r="E18" s="476">
        <f t="shared" si="1"/>
        <v>0</v>
      </c>
      <c r="F18" s="43"/>
      <c r="G18" s="476">
        <f t="shared" si="2"/>
        <v>0</v>
      </c>
    </row>
    <row r="19" spans="1:7">
      <c r="A19" s="42" t="s">
        <v>222</v>
      </c>
      <c r="B19" s="43"/>
      <c r="C19" s="476">
        <f t="shared" si="0"/>
        <v>0</v>
      </c>
      <c r="D19" s="43"/>
      <c r="E19" s="476">
        <f t="shared" si="1"/>
        <v>0</v>
      </c>
      <c r="F19" s="43"/>
      <c r="G19" s="476">
        <f t="shared" si="2"/>
        <v>0</v>
      </c>
    </row>
    <row r="20" spans="1:7">
      <c r="A20" s="42" t="s">
        <v>223</v>
      </c>
      <c r="B20" s="43"/>
      <c r="C20" s="476">
        <f t="shared" si="0"/>
        <v>0</v>
      </c>
      <c r="D20" s="43"/>
      <c r="E20" s="476">
        <f t="shared" si="1"/>
        <v>0</v>
      </c>
      <c r="F20" s="43"/>
      <c r="G20" s="476">
        <f t="shared" si="2"/>
        <v>0</v>
      </c>
    </row>
    <row r="21" spans="1:7">
      <c r="A21" s="42" t="s">
        <v>224</v>
      </c>
      <c r="B21" s="43"/>
      <c r="C21" s="476">
        <f t="shared" si="0"/>
        <v>0</v>
      </c>
      <c r="D21" s="43"/>
      <c r="E21" s="476">
        <f t="shared" si="1"/>
        <v>0</v>
      </c>
      <c r="F21" s="43"/>
      <c r="G21" s="476">
        <f t="shared" si="2"/>
        <v>0</v>
      </c>
    </row>
    <row r="22" spans="1:7">
      <c r="A22" s="42" t="s">
        <v>225</v>
      </c>
      <c r="B22" s="43"/>
      <c r="C22" s="476">
        <f t="shared" si="0"/>
        <v>0</v>
      </c>
      <c r="D22" s="43"/>
      <c r="E22" s="476">
        <f t="shared" si="1"/>
        <v>0</v>
      </c>
      <c r="F22" s="43"/>
      <c r="G22" s="476">
        <f t="shared" si="2"/>
        <v>0</v>
      </c>
    </row>
    <row r="23" spans="1:7">
      <c r="A23" s="42" t="s">
        <v>226</v>
      </c>
      <c r="B23" s="43"/>
      <c r="C23" s="476">
        <f t="shared" si="0"/>
        <v>0</v>
      </c>
      <c r="D23" s="43"/>
      <c r="E23" s="476">
        <f t="shared" si="1"/>
        <v>0</v>
      </c>
      <c r="F23" s="43"/>
      <c r="G23" s="476">
        <f t="shared" si="2"/>
        <v>0</v>
      </c>
    </row>
    <row r="24" spans="1:7">
      <c r="A24" s="42" t="s">
        <v>227</v>
      </c>
      <c r="B24" s="43"/>
      <c r="C24" s="476">
        <f t="shared" si="0"/>
        <v>0</v>
      </c>
      <c r="D24" s="43"/>
      <c r="E24" s="476">
        <f t="shared" si="1"/>
        <v>0</v>
      </c>
      <c r="F24" s="43"/>
      <c r="G24" s="476">
        <f t="shared" si="2"/>
        <v>0</v>
      </c>
    </row>
    <row r="25" spans="1:7">
      <c r="A25" s="42" t="s">
        <v>228</v>
      </c>
      <c r="B25" s="43"/>
      <c r="C25" s="476">
        <f t="shared" si="0"/>
        <v>0</v>
      </c>
      <c r="D25" s="43"/>
      <c r="E25" s="476">
        <f t="shared" si="1"/>
        <v>0</v>
      </c>
      <c r="F25" s="43"/>
      <c r="G25" s="476">
        <f t="shared" si="2"/>
        <v>0</v>
      </c>
    </row>
    <row r="27" spans="1:7">
      <c r="A27" s="40" t="s">
        <v>229</v>
      </c>
      <c r="B27" s="477">
        <f>IFERROR(LARGE(B2:B25,1), 0)</f>
        <v>0</v>
      </c>
    </row>
    <row r="28" spans="1:7">
      <c r="A28" s="40" t="s">
        <v>195</v>
      </c>
      <c r="B28" s="477">
        <f>IFERROR(LARGE(D3:D25,1), 0)</f>
        <v>0</v>
      </c>
    </row>
    <row r="29" spans="1:7">
      <c r="A29" s="40" t="s">
        <v>196</v>
      </c>
      <c r="B29" s="477">
        <f>IFERROR(LARGE(F2:F25,1), 0)</f>
        <v>0</v>
      </c>
    </row>
    <row r="30" spans="1:7">
      <c r="A30" s="46" t="s">
        <v>230</v>
      </c>
      <c r="B30" s="478">
        <v>6</v>
      </c>
    </row>
  </sheetData>
  <mergeCells count="3">
    <mergeCell ref="B1:C1"/>
    <mergeCell ref="D1:E1"/>
    <mergeCell ref="F1:G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FLUXO DE CAIXA_NEC</vt:lpstr>
      <vt:lpstr>FLUXO DE CAIXA</vt:lpstr>
      <vt:lpstr>DADOS DE ENTRADA</vt:lpstr>
      <vt:lpstr>AUX_RISCO</vt:lpstr>
      <vt:lpstr>CUSTOS</vt:lpstr>
      <vt:lpstr>TARIFA</vt:lpstr>
      <vt:lpstr>AUX_VALOR_USADO</vt:lpstr>
      <vt:lpstr>AUX_IMO_ICO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Borges</dc:creator>
  <cp:lastModifiedBy>Luciane Leiria</cp:lastModifiedBy>
  <dcterms:created xsi:type="dcterms:W3CDTF">2015-06-05T18:19:34Z</dcterms:created>
  <dcterms:modified xsi:type="dcterms:W3CDTF">2024-10-03T11:13:33Z</dcterms:modified>
</cp:coreProperties>
</file>