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Procedimento Lic Ter de Mão de Obra 2025\"/>
    </mc:Choice>
  </mc:AlternateContent>
  <xr:revisionPtr revIDLastSave="0" documentId="13_ncr:1_{9F79C3CC-23A8-48D4-950D-A3DCE69DF9F8}" xr6:coauthVersionLast="45" xr6:coauthVersionMax="45" xr10:uidLastSave="{00000000-0000-0000-0000-000000000000}"/>
  <bookViews>
    <workbookView xWindow="-120" yWindow="-120" windowWidth="20730" windowHeight="11040" tabRatio="818" firstSheet="3" activeTab="6" xr2:uid="{00000000-000D-0000-FFFF-FFFF00000000}"/>
  </bookViews>
  <sheets>
    <sheet name="Índice" sheetId="24" r:id="rId1"/>
    <sheet name="Identificação do serviço" sheetId="25" r:id="rId2"/>
    <sheet name="Dimensionamento" sheetId="17" r:id="rId3"/>
    <sheet name="Encargos Sociais" sheetId="23" r:id="rId4"/>
    <sheet name="Despesas Indiretas" sheetId="16" r:id="rId5"/>
    <sheet name="EPI" sheetId="21" r:id="rId6"/>
    <sheet name="Mão de obra" sheetId="18" r:id="rId7"/>
    <sheet name="Combustível" sheetId="27" r:id="rId8"/>
    <sheet name="Equipamentos" sheetId="28" r:id="rId9"/>
    <sheet name="PV" sheetId="15" r:id="rId10"/>
  </sheets>
  <definedNames>
    <definedName name="_xlnm.Print_Area" localSheetId="9">PV!$B$4:$I$58</definedName>
    <definedName name="B" localSheetId="4">#REF!</definedName>
    <definedName name="B" localSheetId="2">#REF!</definedName>
    <definedName name="B" localSheetId="0">#REF!</definedName>
    <definedName name="B" localSheetId="6">#REF!</definedName>
    <definedName name="B" localSheetId="9">#REF!</definedName>
    <definedName name="B">#REF!</definedName>
    <definedName name="BANCO" localSheetId="4">#REF!</definedName>
    <definedName name="BANCO" localSheetId="2">#REF!</definedName>
    <definedName name="BANCO" localSheetId="6">#REF!</definedName>
    <definedName name="BANCO" localSheetId="9">#REF!</definedName>
    <definedName name="BANCO">#REF!</definedName>
    <definedName name="Banco_dados_IM" localSheetId="4">#REF!</definedName>
    <definedName name="Banco_dados_IM" localSheetId="2">#REF!</definedName>
    <definedName name="Banco_dados_IM" localSheetId="6">#REF!</definedName>
    <definedName name="Banco_dados_IM" localSheetId="9">#REF!</definedName>
    <definedName name="Banco_dados_IM">#REF!</definedName>
    <definedName name="C_" localSheetId="4">#REF!</definedName>
    <definedName name="C_" localSheetId="2">#REF!</definedName>
    <definedName name="C_" localSheetId="6">#REF!</definedName>
    <definedName name="C_" localSheetId="9">#REF!</definedName>
    <definedName name="C_">#REF!</definedName>
    <definedName name="Critérios_IM" localSheetId="4">#REF!</definedName>
    <definedName name="Critérios_IM" localSheetId="2">#REF!</definedName>
    <definedName name="Critérios_IM" localSheetId="6">#REF!</definedName>
    <definedName name="Critérios_IM" localSheetId="9">#REF!</definedName>
    <definedName name="Critérios_IM">#REF!</definedName>
    <definedName name="D" localSheetId="4">#REF!</definedName>
    <definedName name="D" localSheetId="2">#REF!</definedName>
    <definedName name="D" localSheetId="6">#REF!</definedName>
    <definedName name="D" localSheetId="9">#REF!</definedName>
    <definedName name="D">#REF!</definedName>
    <definedName name="DADOS" localSheetId="4">#REF!</definedName>
    <definedName name="DADOS" localSheetId="2">#REF!</definedName>
    <definedName name="DADOS" localSheetId="6">#REF!</definedName>
    <definedName name="DADOS" localSheetId="9">#REF!</definedName>
    <definedName name="DADOS">#REF!</definedName>
    <definedName name="E" localSheetId="4">#REF!</definedName>
    <definedName name="E" localSheetId="2">#REF!</definedName>
    <definedName name="E" localSheetId="6">#REF!</definedName>
    <definedName name="E" localSheetId="9">#REF!</definedName>
    <definedName name="E">#REF!</definedName>
    <definedName name="F" localSheetId="4">#REF!</definedName>
    <definedName name="F" localSheetId="2">#REF!</definedName>
    <definedName name="F" localSheetId="6">#REF!</definedName>
    <definedName name="F" localSheetId="9">#REF!</definedName>
    <definedName name="F">#REF!</definedName>
    <definedName name="G" localSheetId="4">#REF!</definedName>
    <definedName name="G" localSheetId="2">#REF!</definedName>
    <definedName name="G" localSheetId="6">#REF!</definedName>
    <definedName name="G" localSheetId="9">#REF!</definedName>
    <definedName name="G">#REF!</definedName>
    <definedName name="ORCAMENTO" localSheetId="4">#REF!</definedName>
    <definedName name="ORCAMENTO" localSheetId="2">#REF!</definedName>
    <definedName name="ORCAMENTO" localSheetId="6">#REF!</definedName>
    <definedName name="ORCAMENTO" localSheetId="9">#REF!</definedName>
    <definedName name="ORCAMENTO">#REF!</definedName>
    <definedName name="Planilha" localSheetId="4">#REF!</definedName>
    <definedName name="Planilha" localSheetId="2">#REF!</definedName>
    <definedName name="Planilha" localSheetId="6">#REF!</definedName>
    <definedName name="Planilha" localSheetId="9">#REF!</definedName>
    <definedName name="Planilha">#REF!</definedName>
    <definedName name="RESULTADOS" localSheetId="4">#REF!</definedName>
    <definedName name="RESULTADOS" localSheetId="2">#REF!</definedName>
    <definedName name="RESULTADOS" localSheetId="6">#REF!</definedName>
    <definedName name="RESULTADOS" localSheetId="9">#REF!</definedName>
    <definedName name="RESULTADOS">#REF!</definedName>
    <definedName name="RESUMO" localSheetId="4">#REF!</definedName>
    <definedName name="RESUMO" localSheetId="2">#REF!</definedName>
    <definedName name="RESUMO" localSheetId="6">#REF!</definedName>
    <definedName name="RESUMO" localSheetId="9">#REF!</definedName>
    <definedName name="RESUMO">#REF!</definedName>
    <definedName name="VARRICAO" localSheetId="4">#REF!</definedName>
    <definedName name="VARRICAO" localSheetId="2">#REF!</definedName>
    <definedName name="VARRICAO" localSheetId="6">#REF!</definedName>
    <definedName name="VARRICAO" localSheetId="9">#REF!</definedName>
    <definedName name="VARRICA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6" i="18" l="1"/>
  <c r="F285" i="18"/>
  <c r="F284" i="18"/>
  <c r="F283" i="18"/>
  <c r="F421" i="18" l="1"/>
  <c r="C490" i="18" l="1"/>
  <c r="B490" i="18"/>
  <c r="D460" i="18"/>
  <c r="D451" i="18"/>
  <c r="E455" i="18" s="1"/>
  <c r="C448" i="18"/>
  <c r="F468" i="18"/>
  <c r="F467" i="18"/>
  <c r="F466" i="18"/>
  <c r="F465" i="18"/>
  <c r="F464" i="18"/>
  <c r="F463" i="18"/>
  <c r="F458" i="18"/>
  <c r="F457" i="18"/>
  <c r="D453" i="18"/>
  <c r="D450" i="18"/>
  <c r="E456" i="18" l="1"/>
  <c r="F456" i="18" s="1"/>
  <c r="F462" i="18"/>
  <c r="F455" i="18"/>
  <c r="F459" i="18" s="1"/>
  <c r="F444" i="18"/>
  <c r="F443" i="18"/>
  <c r="F442" i="18"/>
  <c r="F441" i="18"/>
  <c r="D438" i="18"/>
  <c r="D429" i="18"/>
  <c r="F440" i="18" s="1"/>
  <c r="C426" i="18"/>
  <c r="C489" i="18" s="1"/>
  <c r="B489" i="18"/>
  <c r="F435" i="18"/>
  <c r="D431" i="18"/>
  <c r="D428" i="18"/>
  <c r="F460" i="18" l="1"/>
  <c r="F461" i="18" s="1"/>
  <c r="F469" i="18" s="1"/>
  <c r="F470" i="18" s="1"/>
  <c r="D490" i="18" s="1"/>
  <c r="F436" i="18"/>
  <c r="E433" i="18"/>
  <c r="F433" i="18" s="1"/>
  <c r="E434" i="18"/>
  <c r="F434" i="18" s="1"/>
  <c r="F437" i="18" s="1"/>
  <c r="F375" i="18"/>
  <c r="F353" i="18"/>
  <c r="F330" i="18"/>
  <c r="F261" i="18"/>
  <c r="F239" i="18"/>
  <c r="F217" i="18"/>
  <c r="F195" i="18"/>
  <c r="F438" i="18" l="1"/>
  <c r="F439" i="18" s="1"/>
  <c r="F445" i="18" s="1"/>
  <c r="F446" i="18" s="1"/>
  <c r="D489" i="18" s="1"/>
  <c r="C26" i="16"/>
  <c r="F240" i="18" l="1"/>
  <c r="F331" i="18"/>
  <c r="F237" i="18"/>
  <c r="F329" i="18"/>
  <c r="F328" i="18"/>
  <c r="D269" i="18" l="1"/>
  <c r="C200" i="18"/>
  <c r="E21" i="21"/>
  <c r="E20" i="21"/>
  <c r="E19" i="21"/>
  <c r="E18" i="21"/>
  <c r="E17" i="21"/>
  <c r="G21" i="21"/>
  <c r="G20" i="21"/>
  <c r="G19" i="21"/>
  <c r="G18" i="21"/>
  <c r="G17" i="21"/>
  <c r="F173" i="18" l="1"/>
  <c r="F149" i="18"/>
  <c r="F395" i="18"/>
  <c r="F373" i="18"/>
  <c r="F351" i="18"/>
  <c r="F376" i="18"/>
  <c r="F374" i="18"/>
  <c r="F354" i="18"/>
  <c r="F352" i="18"/>
  <c r="B488" i="18" l="1"/>
  <c r="B487" i="18"/>
  <c r="B486" i="18"/>
  <c r="B485" i="18"/>
  <c r="B484" i="18"/>
  <c r="B483" i="18"/>
  <c r="B482" i="18"/>
  <c r="B481" i="18"/>
  <c r="B480" i="18"/>
  <c r="B479" i="18"/>
  <c r="B478" i="18"/>
  <c r="B477" i="18"/>
  <c r="F398" i="18"/>
  <c r="F399" i="18"/>
  <c r="D416" i="18"/>
  <c r="D392" i="18"/>
  <c r="D370" i="18"/>
  <c r="D348" i="18"/>
  <c r="D325" i="18"/>
  <c r="D302" i="18"/>
  <c r="D278" i="18"/>
  <c r="D234" i="18"/>
  <c r="D256" i="18"/>
  <c r="F262" i="18"/>
  <c r="F260" i="18"/>
  <c r="F259" i="18"/>
  <c r="F238" i="18"/>
  <c r="F194" i="18"/>
  <c r="F193" i="18"/>
  <c r="F215" i="18"/>
  <c r="F216" i="18"/>
  <c r="F218" i="18"/>
  <c r="F196" i="18"/>
  <c r="D212" i="18"/>
  <c r="D166" i="18"/>
  <c r="D190" i="18"/>
  <c r="F172" i="18"/>
  <c r="F147" i="18"/>
  <c r="D407" i="18" l="1"/>
  <c r="F422" i="18" s="1"/>
  <c r="D383" i="18"/>
  <c r="D361" i="18"/>
  <c r="F368" i="18" s="1"/>
  <c r="D339" i="18"/>
  <c r="F346" i="18" s="1"/>
  <c r="D315" i="18"/>
  <c r="D293" i="18"/>
  <c r="C290" i="18"/>
  <c r="C483" i="18" s="1"/>
  <c r="D247" i="18"/>
  <c r="F254" i="18" s="1"/>
  <c r="D225" i="18"/>
  <c r="F232" i="18" s="1"/>
  <c r="D203" i="18"/>
  <c r="F210" i="18" s="1"/>
  <c r="D181" i="18"/>
  <c r="F188" i="18" s="1"/>
  <c r="D157" i="18"/>
  <c r="D133" i="18"/>
  <c r="C404" i="18"/>
  <c r="C488" i="18" s="1"/>
  <c r="C380" i="18"/>
  <c r="C487" i="18" s="1"/>
  <c r="C358" i="18"/>
  <c r="C486" i="18" s="1"/>
  <c r="C336" i="18"/>
  <c r="C485" i="18" s="1"/>
  <c r="C312" i="18"/>
  <c r="C484" i="18" s="1"/>
  <c r="C266" i="18"/>
  <c r="C482" i="18" s="1"/>
  <c r="C244" i="18"/>
  <c r="C481" i="18" s="1"/>
  <c r="C222" i="18"/>
  <c r="C480" i="18" s="1"/>
  <c r="C479" i="18"/>
  <c r="C178" i="18"/>
  <c r="C478" i="18" s="1"/>
  <c r="C154" i="18"/>
  <c r="C477" i="18" s="1"/>
  <c r="F420" i="18"/>
  <c r="F419" i="18"/>
  <c r="F414" i="18"/>
  <c r="F413" i="18"/>
  <c r="D409" i="18"/>
  <c r="D406" i="18"/>
  <c r="F400" i="18"/>
  <c r="F397" i="18"/>
  <c r="F396" i="18"/>
  <c r="F390" i="18"/>
  <c r="F389" i="18"/>
  <c r="D385" i="18"/>
  <c r="D382" i="18"/>
  <c r="F367" i="18"/>
  <c r="D363" i="18"/>
  <c r="D360" i="18"/>
  <c r="F345" i="18"/>
  <c r="D341" i="18"/>
  <c r="D338" i="18"/>
  <c r="F323" i="18"/>
  <c r="F321" i="18"/>
  <c r="D317" i="18"/>
  <c r="D314" i="18"/>
  <c r="F306" i="18"/>
  <c r="F305" i="18"/>
  <c r="F300" i="18"/>
  <c r="F299" i="18"/>
  <c r="D295" i="18"/>
  <c r="D292" i="18"/>
  <c r="F282" i="18"/>
  <c r="F281" i="18"/>
  <c r="F276" i="18"/>
  <c r="F275" i="18"/>
  <c r="D271" i="18"/>
  <c r="D268" i="18"/>
  <c r="F253" i="18"/>
  <c r="D249" i="18"/>
  <c r="D246" i="18"/>
  <c r="F231" i="18"/>
  <c r="D227" i="18"/>
  <c r="D224" i="18"/>
  <c r="F209" i="18"/>
  <c r="D205" i="18"/>
  <c r="D202" i="18"/>
  <c r="F187" i="18"/>
  <c r="D183" i="18"/>
  <c r="D180" i="18"/>
  <c r="F174" i="18"/>
  <c r="F171" i="18"/>
  <c r="F170" i="18"/>
  <c r="F169" i="18"/>
  <c r="F164" i="18"/>
  <c r="F163" i="18"/>
  <c r="D159" i="18"/>
  <c r="D156" i="18"/>
  <c r="F322" i="18" l="1"/>
  <c r="E412" i="18"/>
  <c r="F412" i="18" s="1"/>
  <c r="F307" i="18"/>
  <c r="F308" i="18"/>
  <c r="E366" i="18"/>
  <c r="F366" i="18" s="1"/>
  <c r="F214" i="18"/>
  <c r="E274" i="18"/>
  <c r="F274" i="18" s="1"/>
  <c r="E388" i="18"/>
  <c r="F388" i="18" s="1"/>
  <c r="E162" i="18"/>
  <c r="F162" i="18" s="1"/>
  <c r="E186" i="18"/>
  <c r="F186" i="18" s="1"/>
  <c r="E230" i="18"/>
  <c r="F230" i="18" s="1"/>
  <c r="E298" i="18"/>
  <c r="F298" i="18" s="1"/>
  <c r="E320" i="18"/>
  <c r="F320" i="18" s="1"/>
  <c r="E252" i="18"/>
  <c r="F252" i="18" s="1"/>
  <c r="E344" i="18"/>
  <c r="F344" i="18" s="1"/>
  <c r="E207" i="18"/>
  <c r="F207" i="18" s="1"/>
  <c r="F418" i="18"/>
  <c r="E411" i="18"/>
  <c r="F411" i="18" s="1"/>
  <c r="F394" i="18"/>
  <c r="E387" i="18"/>
  <c r="F387" i="18" s="1"/>
  <c r="E365" i="18"/>
  <c r="F365" i="18" s="1"/>
  <c r="F372" i="18"/>
  <c r="F350" i="18"/>
  <c r="E343" i="18"/>
  <c r="F343" i="18" s="1"/>
  <c r="F327" i="18"/>
  <c r="E319" i="18"/>
  <c r="F319" i="18" s="1"/>
  <c r="F324" i="18" s="1"/>
  <c r="F304" i="18"/>
  <c r="E297" i="18"/>
  <c r="F297" i="18" s="1"/>
  <c r="F280" i="18"/>
  <c r="E273" i="18"/>
  <c r="F273" i="18" s="1"/>
  <c r="F258" i="18"/>
  <c r="E251" i="18"/>
  <c r="F251" i="18" s="1"/>
  <c r="F236" i="18"/>
  <c r="E229" i="18"/>
  <c r="F229" i="18" s="1"/>
  <c r="E208" i="18"/>
  <c r="F208" i="18" s="1"/>
  <c r="F192" i="18"/>
  <c r="E185" i="18"/>
  <c r="F185" i="18" s="1"/>
  <c r="F168" i="18"/>
  <c r="E161" i="18"/>
  <c r="F161" i="18" s="1"/>
  <c r="F165" i="18" l="1"/>
  <c r="F415" i="18"/>
  <c r="F416" i="18" s="1"/>
  <c r="F417" i="18" s="1"/>
  <c r="F423" i="18" s="1"/>
  <c r="F424" i="18" s="1"/>
  <c r="D488" i="18" s="1"/>
  <c r="F301" i="18"/>
  <c r="F302" i="18" s="1"/>
  <c r="F303" i="18" s="1"/>
  <c r="F309" i="18" s="1"/>
  <c r="F310" i="18" s="1"/>
  <c r="D483" i="18" s="1"/>
  <c r="F369" i="18"/>
  <c r="F370" i="18" s="1"/>
  <c r="F371" i="18" s="1"/>
  <c r="F377" i="18" s="1"/>
  <c r="F378" i="18" s="1"/>
  <c r="D486" i="18" s="1"/>
  <c r="F189" i="18"/>
  <c r="F190" i="18" s="1"/>
  <c r="F191" i="18" s="1"/>
  <c r="F325" i="18"/>
  <c r="F326" i="18" s="1"/>
  <c r="F332" i="18" s="1"/>
  <c r="F333" i="18" s="1"/>
  <c r="D484" i="18" s="1"/>
  <c r="F391" i="18"/>
  <c r="F392" i="18" s="1"/>
  <c r="F393" i="18" s="1"/>
  <c r="F401" i="18" s="1"/>
  <c r="F402" i="18" s="1"/>
  <c r="D487" i="18" s="1"/>
  <c r="F277" i="18"/>
  <c r="F278" i="18" s="1"/>
  <c r="F279" i="18" s="1"/>
  <c r="F287" i="18" s="1"/>
  <c r="F233" i="18"/>
  <c r="F234" i="18" s="1"/>
  <c r="F235" i="18" s="1"/>
  <c r="F241" i="18" s="1"/>
  <c r="F242" i="18" s="1"/>
  <c r="D480" i="18" s="1"/>
  <c r="F211" i="18"/>
  <c r="F212" i="18" s="1"/>
  <c r="F213" i="18" s="1"/>
  <c r="F347" i="18"/>
  <c r="F348" i="18" s="1"/>
  <c r="F349" i="18" s="1"/>
  <c r="F355" i="18" s="1"/>
  <c r="F356" i="18" s="1"/>
  <c r="D485" i="18" s="1"/>
  <c r="F255" i="18"/>
  <c r="F256" i="18" s="1"/>
  <c r="F257" i="18" s="1"/>
  <c r="F263" i="18" s="1"/>
  <c r="F264" i="18" s="1"/>
  <c r="D481" i="18" s="1"/>
  <c r="F166" i="18"/>
  <c r="F167" i="18" s="1"/>
  <c r="F175" i="18" s="1"/>
  <c r="F176" i="18" s="1"/>
  <c r="D477" i="18" s="1"/>
  <c r="F197" i="18" l="1"/>
  <c r="F198" i="18" s="1"/>
  <c r="D478" i="18" s="1"/>
  <c r="F288" i="18"/>
  <c r="D482" i="18" s="1"/>
  <c r="F219" i="18"/>
  <c r="F220" i="18" s="1"/>
  <c r="D479" i="18" s="1"/>
  <c r="C21" i="15" l="1"/>
  <c r="D132" i="18" l="1"/>
  <c r="E16" i="21"/>
  <c r="G16" i="21"/>
  <c r="E15" i="21"/>
  <c r="G15" i="21"/>
  <c r="E14" i="21"/>
  <c r="G14" i="21"/>
  <c r="F13" i="28" l="1"/>
  <c r="F11" i="28"/>
  <c r="C22" i="15" l="1"/>
  <c r="C20" i="15"/>
  <c r="E12" i="27"/>
  <c r="F20" i="27" s="1"/>
  <c r="G20" i="27" s="1"/>
  <c r="H24" i="27" s="1"/>
  <c r="F22" i="15" s="1"/>
  <c r="F10" i="28" l="1"/>
  <c r="F17" i="28" l="1"/>
  <c r="F21" i="15" s="1"/>
  <c r="F148" i="18" l="1"/>
  <c r="F150" i="18"/>
  <c r="B476" i="18" l="1"/>
  <c r="C130" i="18"/>
  <c r="C476" i="18" s="1"/>
  <c r="F146" i="18" l="1"/>
  <c r="F145" i="18"/>
  <c r="F140" i="18"/>
  <c r="F139" i="18"/>
  <c r="D135" i="18"/>
  <c r="F144" i="18"/>
  <c r="E137" i="18" l="1"/>
  <c r="F137" i="18" s="1"/>
  <c r="E138" i="18"/>
  <c r="F138" i="18" s="1"/>
  <c r="F141" i="18" l="1"/>
  <c r="B2" i="15" l="1"/>
  <c r="B2" i="16"/>
  <c r="B2" i="21"/>
  <c r="B1" i="23"/>
  <c r="B1" i="18"/>
  <c r="B2" i="17"/>
  <c r="D23" i="23"/>
  <c r="D28" i="23" s="1"/>
  <c r="D16" i="23"/>
  <c r="D40" i="23" l="1"/>
  <c r="F22" i="17"/>
  <c r="D142" i="18" l="1"/>
  <c r="F142" i="18" s="1"/>
  <c r="F143" i="18" s="1"/>
  <c r="F151" i="18" s="1"/>
  <c r="F23" i="17"/>
  <c r="G13" i="21"/>
  <c r="G12" i="21"/>
  <c r="G11" i="21"/>
  <c r="G10" i="21"/>
  <c r="G9" i="21"/>
  <c r="G8" i="21"/>
  <c r="E13" i="21"/>
  <c r="E12" i="21"/>
  <c r="E11" i="21"/>
  <c r="E10" i="21"/>
  <c r="E9" i="21"/>
  <c r="E8" i="21"/>
  <c r="G22" i="21" l="1"/>
  <c r="E22" i="21"/>
  <c r="F152" i="18"/>
  <c r="D476" i="18" s="1"/>
  <c r="D491" i="18" s="1"/>
  <c r="F18" i="17"/>
  <c r="F28" i="15" l="1"/>
  <c r="D43" i="15" l="1"/>
  <c r="D44" i="15" s="1"/>
  <c r="D45" i="15" s="1"/>
  <c r="E23" i="21" l="1"/>
  <c r="G23" i="21"/>
  <c r="D25" i="21" l="1"/>
  <c r="F20" i="15" s="1"/>
  <c r="D26" i="21" l="1"/>
  <c r="D474" i="18" l="1"/>
  <c r="E489" i="18" l="1"/>
  <c r="E490" i="18"/>
  <c r="E481" i="18"/>
  <c r="E480" i="18"/>
  <c r="E477" i="18"/>
  <c r="E488" i="18"/>
  <c r="E486" i="18"/>
  <c r="E479" i="18"/>
  <c r="E478" i="18"/>
  <c r="E476" i="18"/>
  <c r="E487" i="18"/>
  <c r="E485" i="18"/>
  <c r="E484" i="18"/>
  <c r="E482" i="18"/>
  <c r="E483" i="18"/>
  <c r="F10" i="15"/>
  <c r="F15" i="15" s="1"/>
  <c r="F26" i="15" s="1"/>
  <c r="F32" i="15" s="1"/>
  <c r="F34" i="15" s="1"/>
  <c r="F38" i="15" s="1"/>
  <c r="F40" i="15" s="1"/>
  <c r="G54" i="15" l="1"/>
  <c r="G42" i="15"/>
  <c r="G41" i="15"/>
  <c r="G52" i="15"/>
  <c r="G40" i="15"/>
  <c r="G51" i="15"/>
  <c r="G50" i="15"/>
  <c r="G53" i="15"/>
  <c r="G49" i="15"/>
  <c r="G43" i="15"/>
  <c r="G48" i="15"/>
  <c r="G47" i="15"/>
  <c r="G45" i="15"/>
  <c r="G44" i="15"/>
  <c r="G46" i="15"/>
  <c r="F51" i="15"/>
  <c r="F44" i="15"/>
  <c r="F54" i="15"/>
  <c r="E474" i="18"/>
  <c r="F53" i="15"/>
  <c r="F43" i="15"/>
  <c r="F42" i="15"/>
  <c r="F41" i="15"/>
  <c r="G19" i="15"/>
  <c r="G15" i="15"/>
  <c r="G10" i="15"/>
  <c r="G28" i="15"/>
  <c r="G11" i="15"/>
  <c r="G26" i="15"/>
  <c r="G30" i="15"/>
  <c r="H38" i="15" l="1"/>
  <c r="H42" i="15" s="1"/>
  <c r="F52" i="15"/>
  <c r="F50" i="15"/>
  <c r="F49" i="15"/>
  <c r="F48" i="15"/>
  <c r="F47" i="15"/>
  <c r="F45" i="15"/>
  <c r="F46" i="15"/>
  <c r="G32" i="15"/>
  <c r="G34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CLESIO FIDENCIO</author>
  </authors>
  <commentList>
    <comment ref="L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CLESIO FIDENCIO: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CLESIO FIDENCIO</author>
  </authors>
  <commentList>
    <comment ref="D2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  média de consumo está baseada na médio de consumo dos ônibus escolares do Município - Dados obtidos junto ao Departamento de Frotas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Copia</author>
  </authors>
  <commentList>
    <comment ref="H30" authorId="0" shapeId="0" xr:uid="{00000000-0006-0000-0900-000001000000}">
      <text>
        <r>
          <rPr>
            <sz val="11"/>
            <color theme="1"/>
            <rFont val="Verdana"/>
            <family val="2"/>
          </rPr>
          <t>A margem de lucro não poderá ser igual a zero</t>
        </r>
      </text>
    </comment>
  </commentList>
</comments>
</file>

<file path=xl/sharedStrings.xml><?xml version="1.0" encoding="utf-8"?>
<sst xmlns="http://schemas.openxmlformats.org/spreadsheetml/2006/main" count="801" uniqueCount="367">
  <si>
    <t>Total</t>
  </si>
  <si>
    <t>Salário Nominal Mensal (R$) =</t>
  </si>
  <si>
    <t>Base semanal (horas) =</t>
  </si>
  <si>
    <t>Quant.</t>
  </si>
  <si>
    <t>Valor Unitário</t>
  </si>
  <si>
    <t>Base mensal (horas) =</t>
  </si>
  <si>
    <t>Total =</t>
  </si>
  <si>
    <t>Férias</t>
  </si>
  <si>
    <t>TOTAL =</t>
  </si>
  <si>
    <t>Total sem encargos =</t>
  </si>
  <si>
    <t>Total com encargos =</t>
  </si>
  <si>
    <t>Total do efetivo =</t>
  </si>
  <si>
    <t>Horas Extras (100%) =</t>
  </si>
  <si>
    <t>Boné</t>
  </si>
  <si>
    <t>Calçado de segurança</t>
  </si>
  <si>
    <t>Capa de chuva amarela com reflexivo</t>
  </si>
  <si>
    <t>DESCRIÇÃO</t>
  </si>
  <si>
    <t>Custo</t>
  </si>
  <si>
    <t>unitário</t>
  </si>
  <si>
    <t>Horas Extras (50%) =</t>
  </si>
  <si>
    <t>Encargos sociais (%) =</t>
  </si>
  <si>
    <t>(R$)</t>
  </si>
  <si>
    <t>Quantidade =</t>
  </si>
  <si>
    <t>Mão de Obra Direta</t>
  </si>
  <si>
    <t>Adicional de insalubridade (%) =</t>
  </si>
  <si>
    <t>TOTAL MÃO DE OBRA =</t>
  </si>
  <si>
    <t>RESUMO DA MÃO DE OBRA</t>
  </si>
  <si>
    <t>UNIFORMES E EQUIPAMENTOS</t>
  </si>
  <si>
    <t>CUSTO TOTAL =</t>
  </si>
  <si>
    <t>Grupo:</t>
  </si>
  <si>
    <t>RESUMO DOS CUSTOS OPERACIONAIS</t>
  </si>
  <si>
    <t>Cliente:</t>
  </si>
  <si>
    <t>Descrição</t>
  </si>
  <si>
    <t>(R$/mês)</t>
  </si>
  <si>
    <t>OUTROS GASTOS</t>
  </si>
  <si>
    <t>Obs.:</t>
  </si>
  <si>
    <t>FORMAÇÃO DO PREÇO DE VENDA</t>
  </si>
  <si>
    <t>% SOBRE O PREÇO DE VENDA</t>
  </si>
  <si>
    <t xml:space="preserve">   (+) PIS</t>
  </si>
  <si>
    <t xml:space="preserve">   (+) COFINS</t>
  </si>
  <si>
    <t xml:space="preserve">   (+) ISS</t>
  </si>
  <si>
    <t>Soma dos Percentuais</t>
  </si>
  <si>
    <t>Valor</t>
  </si>
  <si>
    <t>Aluguel</t>
  </si>
  <si>
    <t>Movéis e utensílios</t>
  </si>
  <si>
    <t>Limpeza e conservação</t>
  </si>
  <si>
    <t>Material de expediente</t>
  </si>
  <si>
    <t>Equipamentos e materiais administrativos</t>
  </si>
  <si>
    <t>Equipamentos de segurança</t>
  </si>
  <si>
    <t>Cursos e treinamentos</t>
  </si>
  <si>
    <t>Ferramentas para manuseio</t>
  </si>
  <si>
    <t>Mobilizações e desmobilizações</t>
  </si>
  <si>
    <t>Energia elétrica</t>
  </si>
  <si>
    <t>Água e esgoto</t>
  </si>
  <si>
    <t>Telefone</t>
  </si>
  <si>
    <t>Licenças</t>
  </si>
  <si>
    <t>Despesas Indiretas</t>
  </si>
  <si>
    <t>Total dos Custos</t>
  </si>
  <si>
    <t>Operação:</t>
  </si>
  <si>
    <t>Total de horas de trabalho diário =</t>
  </si>
  <si>
    <t>DISCRIMINAÇÃO</t>
  </si>
  <si>
    <t>% Salário</t>
  </si>
  <si>
    <t>Mensal</t>
  </si>
  <si>
    <t>GRUPO A</t>
  </si>
  <si>
    <t>Básico</t>
  </si>
  <si>
    <t>TOTAL GRUPO A</t>
  </si>
  <si>
    <t>GRUPO B</t>
  </si>
  <si>
    <t>TOTAL GRUPO B</t>
  </si>
  <si>
    <t>GRUPO C</t>
  </si>
  <si>
    <t>TOTAL GRUPO C</t>
  </si>
  <si>
    <t>TOTAL GERAL</t>
  </si>
  <si>
    <t>Custo mensal/funcionário (R$) =</t>
  </si>
  <si>
    <t>Calça de brim</t>
  </si>
  <si>
    <t>Consumo</t>
  </si>
  <si>
    <t>Anual</t>
  </si>
  <si>
    <t>Custo mensal por funcionário (R$) =</t>
  </si>
  <si>
    <t>Custo mensal do efetivo (R$) =</t>
  </si>
  <si>
    <t>QUANTIDADE DE DIAS ÚTEIS POR ANO</t>
  </si>
  <si>
    <t>Quantidade de dias no ano =</t>
  </si>
  <si>
    <t>Quantidade de domingos no ano =</t>
  </si>
  <si>
    <t>Quantidade  de dias úteis no ano =</t>
  </si>
  <si>
    <t>Quantidade de dias úteis no mês =</t>
  </si>
  <si>
    <t xml:space="preserve">   1 / (30)</t>
  </si>
  <si>
    <t>ÍNDICE</t>
  </si>
  <si>
    <t>1º turno diurno</t>
  </si>
  <si>
    <t xml:space="preserve">TOTAL GERAL </t>
  </si>
  <si>
    <t xml:space="preserve">   1 - (28)</t>
  </si>
  <si>
    <t>TOTAL ( 1 a 5 )</t>
  </si>
  <si>
    <t>Infraestrutura para sistema operacional de dados (INTERNET)</t>
  </si>
  <si>
    <t>Consultorias (CONTABILIDADE)</t>
  </si>
  <si>
    <t>SESC OU SESI</t>
  </si>
  <si>
    <t>SENAI OU SENAC</t>
  </si>
  <si>
    <t>SEBRAE</t>
  </si>
  <si>
    <t>INCRA</t>
  </si>
  <si>
    <t>INSS</t>
  </si>
  <si>
    <t>FGTS</t>
  </si>
  <si>
    <t>Salário Educação</t>
  </si>
  <si>
    <t>Seguro acidente do trabalho</t>
  </si>
  <si>
    <t>Incidencia do FGTS sobre o aviso previo indenizado</t>
  </si>
  <si>
    <t xml:space="preserve">Multa do FGTS e contribuição social sobre o aviso previo indenizado </t>
  </si>
  <si>
    <t>Aviso previo trabalhado</t>
  </si>
  <si>
    <t>Incidencia dos encargos sobre o aviso previo trabalhado</t>
  </si>
  <si>
    <t>Multa do FGTS e contribuição social sobre o aviso previo trabalhado</t>
  </si>
  <si>
    <r>
      <t>13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salário ( 100x30/360)</t>
    </r>
  </si>
  <si>
    <t>Ausencias  Legais</t>
  </si>
  <si>
    <t>Licença paternidade</t>
  </si>
  <si>
    <t>Ausencia por acidente de trabalho</t>
  </si>
  <si>
    <t>Afastamento maternidade</t>
  </si>
  <si>
    <t>Nota 1: Como a planilha de custos e formação de preços é calculada mensalmente, provisiona-se proporcionalmente 1/12 (um doze avos) dos valores referentes a gratificação natalina e adicional de férias.</t>
  </si>
  <si>
    <t>Nota 1: Os percentuais dos encargos previdenciários, do FGTS e demais contribuições são aqueles estabelecidos pela legislação vigente.</t>
  </si>
  <si>
    <t>Nota 2: O adicional de férias contido corresponde a 1/3 (um terço) da remuneração que por sua vez é divido por 12 (doze) conforme Nota 1 acima</t>
  </si>
  <si>
    <t>Nota: As alíneas do grupo "C" referem-se somente ao custo que será pago ao repositor pelos dias trabalhados quando da necessidade de substituir a mão de obra alocada na prestação do serviço.</t>
  </si>
  <si>
    <t>ANEXO: PLANILHA DE CUSTOS E FORMAÇÃO DE PREÇOS PARA SERVIÇOS CONTINUADOS DE: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</si>
  <si>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</si>
  <si>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</t>
    </r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</si>
  <si>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</si>
  <si>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</si>
  <si>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</si>
  <si>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</si>
  <si>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</si>
  <si>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</si>
  <si>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</si>
  <si>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</si>
  <si>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11"/>
        <color indexed="8"/>
        <rFont val="Ecofont_Spranq_eco_Sans"/>
        <family val="2"/>
      </rPr>
      <t>º</t>
    </r>
    <r>
      <rPr>
        <sz val="11"/>
        <color indexed="8"/>
        <rFont val="Ecofont_Spranq_eco_Sans"/>
        <family val="2"/>
      </rPr>
      <t xml:space="preserve"> de meses de execução contratual</t>
    </r>
  </si>
  <si>
    <t>E</t>
  </si>
  <si>
    <t>Local da prestação de serviços</t>
  </si>
  <si>
    <t>Tipo de Serviço</t>
  </si>
  <si>
    <t>Unidade Medida</t>
  </si>
  <si>
    <t>Quantidade Total a Contratar em função da Unidade medida</t>
  </si>
  <si>
    <t>Mão de Obra Vinculada à Execução Contratual</t>
  </si>
  <si>
    <t xml:space="preserve">Tipo de serviço 
</t>
  </si>
  <si>
    <t>Classificação Brasileira de Ocupações (CBO)</t>
  </si>
  <si>
    <t xml:space="preserve">Salário normativo da Categoria Profissional </t>
  </si>
  <si>
    <t>Categoria profissional</t>
  </si>
  <si>
    <t>Data base da categoria (dia/mês/ano)</t>
  </si>
  <si>
    <t>Nota 1: Deverá ser elaborado um quadro para cada tipo de serviço</t>
  </si>
  <si>
    <t>Nota 2: A planilha será calculada considerando o valor mensal do empregado.</t>
  </si>
  <si>
    <t>Nota: Valores mensais por empregado.</t>
  </si>
  <si>
    <t xml:space="preserve">   (+) CSLL</t>
  </si>
  <si>
    <t>1 - IDENTIFICAÇÃO</t>
  </si>
  <si>
    <t>Nota 1: O Módulo  refere-se ao valor mensal devido ao empregado pela prestação do serviço no período de 12 meses.</t>
  </si>
  <si>
    <t>CUSTO MENSAL POR EMPREGADO = R$</t>
  </si>
  <si>
    <t>Nota 1: Será conciderada a data da apresentação da proposta alinea "A" que deverá coincidir com a data limite da apresentação da proposta da licitação (data da abertura da licitação), para fins de concessão de reajuste.</t>
  </si>
  <si>
    <t>Dois Vizinhos</t>
  </si>
  <si>
    <t>Nota 2: O SAT a depender do grau de risco do serviço irá variar entre 1%, para risco leve, de 2%, para risco médio, e de 3% de risco grave.</t>
  </si>
  <si>
    <t>Lucro</t>
  </si>
  <si>
    <t>Nota 1: O valor dos tributos é obtido aplicando percentual sobre o faturamento.</t>
  </si>
  <si>
    <t>2 - Dimensionamento</t>
  </si>
  <si>
    <t>2.1-</t>
  </si>
  <si>
    <t>2.2-</t>
  </si>
  <si>
    <t>TRAJETO/PRODUÇÃO</t>
  </si>
  <si>
    <t>TURNO DE TRABALHO</t>
  </si>
  <si>
    <t>OBSERVAÇÕES</t>
  </si>
  <si>
    <r>
      <t xml:space="preserve">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é calculada diminuindo a </t>
    </r>
    <r>
      <rPr>
        <b/>
        <sz val="11"/>
        <rFont val="Arial"/>
        <family val="2"/>
      </rPr>
      <t>Quantidade de domingos no ano</t>
    </r>
    <r>
      <rPr>
        <sz val="11"/>
        <rFont val="Arial"/>
        <family val="2"/>
      </rPr>
      <t xml:space="preserve"> da </t>
    </r>
    <r>
      <rPr>
        <b/>
        <sz val="11"/>
        <rFont val="Arial"/>
        <family val="2"/>
      </rPr>
      <t>Quantidade de dias no ano</t>
    </r>
    <r>
      <rPr>
        <sz val="11"/>
        <rFont val="Arial"/>
        <family val="2"/>
      </rPr>
      <t>.</t>
    </r>
  </si>
  <si>
    <r>
      <t xml:space="preserve">A </t>
    </r>
    <r>
      <rPr>
        <b/>
        <sz val="11"/>
        <rFont val="Arial"/>
        <family val="2"/>
      </rPr>
      <t>Quantidade de dias úteis no mês</t>
    </r>
    <r>
      <rPr>
        <sz val="11"/>
        <rFont val="Arial"/>
        <family val="2"/>
      </rPr>
      <t xml:space="preserve"> é calculada dividindo a </t>
    </r>
    <r>
      <rPr>
        <b/>
        <sz val="11"/>
        <rFont val="Arial"/>
        <family val="2"/>
      </rPr>
      <t>Quantidade de dias úteis no ano</t>
    </r>
    <r>
      <rPr>
        <sz val="11"/>
        <rFont val="Arial"/>
        <family val="2"/>
      </rPr>
      <t xml:space="preserve"> pelos 12 meses do ano.</t>
    </r>
  </si>
  <si>
    <r>
      <t xml:space="preserve">O </t>
    </r>
    <r>
      <rPr>
        <b/>
        <sz val="10"/>
        <rFont val="Arial"/>
        <family val="2"/>
      </rPr>
      <t>Salário Ins. (R$)</t>
    </r>
    <r>
      <rPr>
        <sz val="10"/>
        <rFont val="Arial"/>
        <family val="2"/>
      </rPr>
      <t xml:space="preserve"> corresponde ao salário base utilizado para o cálculo da insalubridade e deve ser igual ou superior ao valor definido pela Convenção Coletiva de Trabalho (CCT) regional.</t>
    </r>
  </si>
  <si>
    <r>
      <t xml:space="preserve">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com o valor referente ao adicional de insalubridade, obtido multiplicando o </t>
    </r>
    <r>
      <rPr>
        <b/>
        <sz val="10"/>
        <rFont val="Arial"/>
        <family val="2"/>
      </rPr>
      <t>Adicional de insalubridade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Ins.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</si>
  <si>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é a soma do </t>
    </r>
    <r>
      <rPr>
        <b/>
        <sz val="10"/>
        <rFont val="Arial"/>
        <family val="2"/>
      </rPr>
      <t>Total sem encargos</t>
    </r>
    <r>
      <rPr>
        <sz val="10"/>
        <rFont val="Arial"/>
        <family val="2"/>
      </rPr>
      <t xml:space="preserve"> com o valor dos encargos, obtido multiplicando 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pelo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>.</t>
    </r>
  </si>
  <si>
    <r>
      <t xml:space="preserve">O </t>
    </r>
    <r>
      <rPr>
        <b/>
        <sz val="10"/>
        <rFont val="Arial"/>
        <family val="2"/>
      </rPr>
      <t>Total do efetivo</t>
    </r>
    <r>
      <rPr>
        <sz val="10"/>
        <rFont val="Arial"/>
        <family val="2"/>
      </rPr>
      <t xml:space="preserve"> é obtido multiplicando a </t>
    </r>
    <r>
      <rPr>
        <b/>
        <sz val="10"/>
        <rFont val="Arial"/>
        <family val="2"/>
      </rPr>
      <t>Quantidade</t>
    </r>
    <r>
      <rPr>
        <sz val="10"/>
        <rFont val="Arial"/>
        <family val="2"/>
      </rPr>
      <t xml:space="preserve"> de funcionários pelo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>.</t>
    </r>
  </si>
  <si>
    <t>5 - UNIFORMES E EQUIPAMENTOS DE PROTEÇÃO INDIVIDUAL</t>
  </si>
  <si>
    <r>
      <t xml:space="preserve">O valor dos </t>
    </r>
    <r>
      <rPr>
        <b/>
        <sz val="10"/>
        <rFont val="Arial"/>
        <family val="2"/>
      </rPr>
      <t>Encargos sociais (%)</t>
    </r>
    <r>
      <rPr>
        <sz val="10"/>
        <rFont val="Arial"/>
        <family val="2"/>
      </rPr>
      <t xml:space="preserve"> é calculado por meio dos valores preenchidos pela empresa proponente na próxima planilha (</t>
    </r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").</t>
    </r>
  </si>
  <si>
    <t>Salário Ins. (R$) =</t>
  </si>
  <si>
    <t>Auxílio alimentação diário (R$) =</t>
  </si>
  <si>
    <t>Assistência médica familiar mensal (R$) =</t>
  </si>
  <si>
    <t>Vale transporte (passagem de ônibus) (R$) =</t>
  </si>
  <si>
    <t>Total Despesas Indiretas e Lucro</t>
  </si>
  <si>
    <t>Nota 3: Os itens que contemplam o grupo "C" se referem ao custo dos dias trabalhados pelo repositor/substituto que por ventura venha cobrir o empregado nos casos de Ausências Legais  e/ou na Intrajornada, a depender da prestação do serviço.</t>
  </si>
  <si>
    <t>Nota 4: Haverá a incidência do grupo "A" sobre esse módulo.</t>
  </si>
  <si>
    <t>Aviso prévio idenizado</t>
  </si>
  <si>
    <t>Honorários (Pró-labore)</t>
  </si>
  <si>
    <t xml:space="preserve">   32 - Preço mensal</t>
  </si>
  <si>
    <t>Valor global</t>
  </si>
  <si>
    <t>Diversos Setores</t>
  </si>
  <si>
    <t>Quantidade  divisivel em função da unidade de medida  mês/ano =</t>
  </si>
  <si>
    <r>
      <t xml:space="preserve">O </t>
    </r>
    <r>
      <rPr>
        <b/>
        <sz val="10"/>
        <rFont val="Arial"/>
        <family val="2"/>
      </rPr>
      <t>Salário Nominal Mensal (R$)</t>
    </r>
    <r>
      <rPr>
        <sz val="10"/>
        <rFont val="Arial"/>
        <family val="2"/>
      </rPr>
      <t xml:space="preserve"> deve ser igual ou superior ao salário mínimo definido pela Convenção Coletiva de Trabalho (CCT) regional, para a categoria profisional em questão, para a jornada de trabalho de 44 horas semanais.</t>
    </r>
  </si>
  <si>
    <t>Acumulo de Função =</t>
  </si>
  <si>
    <t>Preço mensal:</t>
  </si>
  <si>
    <t>Fundo de formação (R$) =</t>
  </si>
  <si>
    <t>Seguro vida (R$) =</t>
  </si>
  <si>
    <t>Camisa manga longa</t>
  </si>
  <si>
    <t>Custo mensal do capital (R$) =</t>
  </si>
  <si>
    <t>Custo da depreciação mensal (R$) =</t>
  </si>
  <si>
    <t>Custo total de manutenção (R$) =</t>
  </si>
  <si>
    <t>Vida útil (meses) =</t>
  </si>
  <si>
    <t>Veículo</t>
  </si>
  <si>
    <t>Ano</t>
  </si>
  <si>
    <t>Nº Meses com Transportes</t>
  </si>
  <si>
    <t>Percurso Diário - Km</t>
  </si>
  <si>
    <t>Percurso Mensal - Km</t>
  </si>
  <si>
    <t>Consumo Combustível</t>
  </si>
  <si>
    <t>Média/Consumo</t>
  </si>
  <si>
    <t>Valor/Litro</t>
  </si>
  <si>
    <t>Km</t>
  </si>
  <si>
    <t>Valor Mensal</t>
  </si>
  <si>
    <t>Nº Dias Ano</t>
  </si>
  <si>
    <t>Média Dias /Mês</t>
  </si>
  <si>
    <t>Valor residual (%) =</t>
  </si>
  <si>
    <t>Fator de manutenção (% do valor do Combustível)=</t>
  </si>
  <si>
    <t>4 - DESPESAS INDIRETAS</t>
  </si>
  <si>
    <t>6 - MÃO DE OBRA</t>
  </si>
  <si>
    <t>6.1 - MÃO DE OBRA DIRETA</t>
  </si>
  <si>
    <t>6.1.1 - Dados complementares para composição dos custos referentes à mão-de-obra</t>
  </si>
  <si>
    <t>6.1.2 - Dados complementares para composição dos custos referentes à mão-de-obra</t>
  </si>
  <si>
    <t>6.1.3 - Dados complementares para composição dos custos referentes à mão-de-obra</t>
  </si>
  <si>
    <t>A quantidade estipulada  que está proposto na planilha é obrigatória, sendo que o preço fica  a critério da empresa.</t>
  </si>
  <si>
    <t>Luva de raspa</t>
  </si>
  <si>
    <t>Capacete</t>
  </si>
  <si>
    <r>
      <rPr>
        <sz val="11"/>
        <color theme="1"/>
        <rFont val="Calibri"/>
        <family val="2"/>
        <scheme val="minor"/>
      </rPr>
      <t>Nota explicativa 2</t>
    </r>
    <r>
      <rPr>
        <sz val="11"/>
        <color theme="1"/>
        <rFont val="Arial"/>
        <family val="2"/>
      </rPr>
      <t>: Se houver despezas não listadas acima a proponente poderá incluir na tabela.</t>
    </r>
  </si>
  <si>
    <t xml:space="preserve">Numero de veículos </t>
  </si>
  <si>
    <t>Valor total de Combustível</t>
  </si>
  <si>
    <t>Custo total mensal dos equipamentos (R$) =</t>
  </si>
  <si>
    <t>OPERADOR DE ROÇADEIRA COSTAL, PODADEIRA E MOTOSSERRA</t>
  </si>
  <si>
    <t>CBO 5142-25</t>
  </si>
  <si>
    <t xml:space="preserve">LIMPEZA PÚBLICA, PODA ROÇADA </t>
  </si>
  <si>
    <t>LIMPEZA PUBLICA, PODA E ROÇADA</t>
  </si>
  <si>
    <t>MANUTENÇÃO DE BENS IMOVEIS</t>
  </si>
  <si>
    <t>PEDREIRO</t>
  </si>
  <si>
    <t>PINTOR</t>
  </si>
  <si>
    <t>ENCANADOR</t>
  </si>
  <si>
    <t>6.1.4 - Dados complementares para composição dos custos referentes à mão-de-obra</t>
  </si>
  <si>
    <t>6.1.5 - Dados complementares para composição dos custos referentes à mão-de-obra</t>
  </si>
  <si>
    <t>6.1.6 - Dados complementares para composição dos custos referentes à mão-de-obra</t>
  </si>
  <si>
    <t>CBO 7152-10</t>
  </si>
  <si>
    <t>CBO 7170-20</t>
  </si>
  <si>
    <t>CBO 7166-10</t>
  </si>
  <si>
    <t>CBO 7241-10</t>
  </si>
  <si>
    <t>Quantidade de equipamentos =</t>
  </si>
  <si>
    <t>8 -EQUIPAMENTOS</t>
  </si>
  <si>
    <t>8.1</t>
  </si>
  <si>
    <t xml:space="preserve">7. COMBUSTÍVEL </t>
  </si>
  <si>
    <t>09 - ANÁLISE DO PREÇO DE VENDA</t>
  </si>
  <si>
    <t>TERCEIRIZAÇÃO DE MÃO DE OBRA</t>
  </si>
  <si>
    <t>Equipe  de manutenção</t>
  </si>
  <si>
    <t xml:space="preserve">3 - ENCARGOS SOCIAIS </t>
  </si>
  <si>
    <t>50% do capital básico pela morte  do cônjuje.</t>
  </si>
  <si>
    <r>
      <t xml:space="preserve">O </t>
    </r>
    <r>
      <rPr>
        <b/>
        <sz val="10"/>
        <rFont val="Arial"/>
        <family val="2"/>
      </rPr>
      <t>Custo mensal/funcionário (R$)</t>
    </r>
    <r>
      <rPr>
        <sz val="10"/>
        <rFont val="Arial"/>
        <family val="2"/>
      </rPr>
      <t xml:space="preserve"> é obtido somando o </t>
    </r>
    <r>
      <rPr>
        <b/>
        <sz val="10"/>
        <rFont val="Arial"/>
        <family val="2"/>
      </rPr>
      <t>Total com encargos</t>
    </r>
    <r>
      <rPr>
        <sz val="10"/>
        <rFont val="Arial"/>
        <family val="2"/>
      </rPr>
      <t xml:space="preserve"> com os valores referentes aos benefícios.</t>
    </r>
  </si>
  <si>
    <t>Nota de esclarecimento: O valor do premio do seguro a ser pago, deverá ser comprovado pelo licitante, atraves de contrato e/ou orçamento  de empresa do ramo.</t>
  </si>
  <si>
    <t>Custo unitário do veículo (R$) =</t>
  </si>
  <si>
    <t>6.1.7 - Dados complementares para composição dos custos referentes à mão-de-obra</t>
  </si>
  <si>
    <r>
      <rPr>
        <sz val="11"/>
        <color theme="1"/>
        <rFont val="Calibri"/>
        <family val="2"/>
        <scheme val="minor"/>
      </rPr>
      <t>Nota explicativa 1</t>
    </r>
    <r>
      <rPr>
        <sz val="11"/>
        <color theme="1"/>
        <rFont val="Arial"/>
        <family val="2"/>
      </rPr>
      <t>: Caso a proponente considere algum item como valor zero, deverá justificar e apresentar comprovação.</t>
    </r>
  </si>
  <si>
    <t>Nota explicativa; Preços com descontos superior a 30% referente aos preços estipulados pelo Município deverão ser comprovados por documentos fiscais e/ou orçamentos de empresas do ramo pertinente.</t>
  </si>
  <si>
    <t>AUXILIAR DE SERVIÇOS GERAIS (Roçador Manual)</t>
  </si>
  <si>
    <t>R$/mês</t>
  </si>
  <si>
    <t>CBO 9922-15</t>
  </si>
  <si>
    <t/>
  </si>
  <si>
    <t>SERVIÇOS DE BORRACHARIA</t>
  </si>
  <si>
    <t>CBO 9921-15</t>
  </si>
  <si>
    <t>BORRACHEIRO</t>
  </si>
  <si>
    <t>6.1.8 - Dados complementares para composição dos custos referentes à mão-de-obra</t>
  </si>
  <si>
    <t>MANUTENÇÃO DE MAQUINAS</t>
  </si>
  <si>
    <t>MECÂNICO</t>
  </si>
  <si>
    <t>MANUTENÇÃO DE MAQUINAS E CAMINHÕES</t>
  </si>
  <si>
    <t>SOLDADOR</t>
  </si>
  <si>
    <t>PAVIMENTAÇÃO</t>
  </si>
  <si>
    <t>CALCETEIRO</t>
  </si>
  <si>
    <t>AJUDANTE DE CALCETEIRO</t>
  </si>
  <si>
    <t>LIMPEZA - VARREÇÃO DE RUA</t>
  </si>
  <si>
    <t>GARI</t>
  </si>
  <si>
    <t>CBO 5142-15</t>
  </si>
  <si>
    <t>CBO 7152-05</t>
  </si>
  <si>
    <t>CBO 7243-15</t>
  </si>
  <si>
    <t>CBO 9113-05</t>
  </si>
  <si>
    <t>6.1.9 - Dados complementares para composição dos custos referentes à mão-de-obra</t>
  </si>
  <si>
    <t>6.1.10 - Dados complementares para composição dos custos referentes à mão-de-obra</t>
  </si>
  <si>
    <t>6.1.11 - Dados complementares para composição dos custos referentes à mão-de-obra</t>
  </si>
  <si>
    <t>6.1.12 - Dados complementares para composição dos custos referentes à mão-de-obra</t>
  </si>
  <si>
    <t>6.1.13 - Dados complementares para composição dos custos referentes à mão-de-obra</t>
  </si>
  <si>
    <t>Beneficio Social Familiar (R$) =</t>
  </si>
  <si>
    <t>Desejum (R$) =</t>
  </si>
  <si>
    <t>Abono natalino (R$) =</t>
  </si>
  <si>
    <t>Vale compras mensal (R$) =</t>
  </si>
  <si>
    <t>Cafê da manhã diario (R$) =</t>
  </si>
  <si>
    <t>Cafê da manhã diário (R$) =</t>
  </si>
  <si>
    <t>Beneficio social familiar (R$) =</t>
  </si>
  <si>
    <t>Desjejum (R$) =</t>
  </si>
  <si>
    <t>6.1.16-</t>
  </si>
  <si>
    <t>6.1.17-</t>
  </si>
  <si>
    <t>6.1.18-</t>
  </si>
  <si>
    <t>6.1.19-</t>
  </si>
  <si>
    <t>6.1.20-</t>
  </si>
  <si>
    <t>6.1.21-</t>
  </si>
  <si>
    <t>6.1.22-</t>
  </si>
  <si>
    <t>6.1.23-</t>
  </si>
  <si>
    <t>6.1.24-</t>
  </si>
  <si>
    <t>6.1.25-</t>
  </si>
  <si>
    <t>6.1.26-</t>
  </si>
  <si>
    <t>Veículo 3/4</t>
  </si>
  <si>
    <t>Tipo</t>
  </si>
  <si>
    <t>Basculante</t>
  </si>
  <si>
    <t>Seguro de vida (R$) =</t>
  </si>
  <si>
    <t>Protetor auditivo (concha)</t>
  </si>
  <si>
    <t>Jaleco refletivo</t>
  </si>
  <si>
    <t>Mascara de segurança roçador</t>
  </si>
  <si>
    <t>Avental roçador</t>
  </si>
  <si>
    <t>Jaleco mecânico</t>
  </si>
  <si>
    <t>Perneira (par)- roçador</t>
  </si>
  <si>
    <t>Funcionários 44</t>
  </si>
  <si>
    <t xml:space="preserve">Funcioários </t>
  </si>
  <si>
    <t xml:space="preserve">Serviços (medicina do trabalho) </t>
  </si>
  <si>
    <t>Serviços medicos admicionais e demicionais (1/12 avos)</t>
  </si>
  <si>
    <t>Nota: O seguro de vida deverá ter no mínimo as coberturas (quando constar em convenção coletiva deverá seguir a convenção):</t>
  </si>
  <si>
    <t>Consumo Combustível - média de preços Paraná - ANP</t>
  </si>
  <si>
    <t xml:space="preserve">O veículo deverá ser 3/4 com basculante capacidade mínima de 4m³, deverá ainda estar adesivado "A serviço do Município de Dois Vizinhos" </t>
  </si>
  <si>
    <t>Nota 1:</t>
  </si>
  <si>
    <t>Nota 2 :</t>
  </si>
  <si>
    <t>O uso do veículo deverá ser exclusivo para serviços publicos.</t>
  </si>
  <si>
    <t>Fundo de formação (%) =</t>
  </si>
  <si>
    <t>Seguro vida (%) =</t>
  </si>
  <si>
    <t>Nota explicativa: As informações de salarios e beneficios correspondem as convenções coletivas vigentes pertinentes a categoria, sendo que neste caso corresponde a varias convenções diferentes.</t>
  </si>
  <si>
    <t>Sindicato</t>
  </si>
  <si>
    <t>SIEMACO - FRANCISCO BELTRAO</t>
  </si>
  <si>
    <t>FETRACONSPAR - FRANCISCO BELTRAO</t>
  </si>
  <si>
    <t>SINTRODOV - DOIS VIZINHOS</t>
  </si>
  <si>
    <t>VEÍCULO 3/4 BASCULANTE ANO FABRICAÇÃO IGUAL OU SUPERIOR - 2017</t>
  </si>
  <si>
    <t>Nota 3: Base de preços tabela fippe mais conjunto basculante para veículo 3/4.</t>
  </si>
  <si>
    <t>Máquinas de escritório e ponto eletrônico + mais mesalidades do sistema ponto eletrônico</t>
  </si>
  <si>
    <t>Vale compras (R$) =</t>
  </si>
  <si>
    <t xml:space="preserve">   (+) IRPJ</t>
  </si>
  <si>
    <r>
      <t>Nota 2: (*) O percentual efetivo máximo devido ao ISS será de 5</t>
    </r>
    <r>
      <rPr>
        <sz val="10"/>
        <color rgb="FFFF0000"/>
        <rFont val="Arial"/>
        <family val="2"/>
      </rPr>
      <t>%</t>
    </r>
    <r>
      <rPr>
        <sz val="10"/>
        <rFont val="Arial"/>
        <family val="2"/>
      </rPr>
      <t>, transferindo-se a diferença, de forma proporcional, aos tributos federais da mesma faixa de receita bruta anual. (Os dados dos tributos acima deverão ser preenchidos de acordo com o enquadramento da empresa licitante).</t>
    </r>
  </si>
  <si>
    <t xml:space="preserve">Obs.: </t>
  </si>
  <si>
    <t>Deverá ser inserido no campo dos impostos o enquadramento correto da empresa levando em conta o faturamento da empresa já com a previsão do faturamento deste contrato.</t>
  </si>
  <si>
    <t>Morte natural ou invalidez por doenças - R$ 40001,51</t>
  </si>
  <si>
    <t>Em caso de morte acidental ou invalidez por acidente - R$ 40001,51</t>
  </si>
  <si>
    <t>As convenções coletivas mencionadas acima foram utilizadas como base para a referencia de valores. No entanto as proponentes poderão seguir as filiações da base a que estão sediadas.</t>
  </si>
  <si>
    <t xml:space="preserve">Nota 1 : </t>
  </si>
  <si>
    <t xml:space="preserve">Nota 2 : </t>
  </si>
  <si>
    <t>Somente serão aceitas propostas que adotarem na planilha de custos e formação de preços (PCFP) valor igual ou superior ao orçado pela Administração para a soma dos itens de salário e auxílio-alimentação, admitidos também, a critério da Administração, outros benefícios de natureza social considerados essenciais à dignidade do trabalho, devidamente justificados, os quais devem ser estimados com base na convenção coletiva de trabalho paradigma, que é aquela que melhor se adequa à categoria profissional que executará os serviços terceirizados, considerando a base territorial de execução do objeto. (Fonte TCU Acordão 1207/2024).</t>
  </si>
  <si>
    <t>6.1.27-</t>
  </si>
  <si>
    <t>6.1.14 - Dados complementares para composição dos custos referentes à mão-de-obra</t>
  </si>
  <si>
    <t>6.1.28-</t>
  </si>
  <si>
    <t>MESTRE DE OBRA</t>
  </si>
  <si>
    <t>Adicional estímulo (%) =</t>
  </si>
  <si>
    <t>Adicional de estímulo (%) =</t>
  </si>
  <si>
    <t>Custo do capital - taxa Selic anual 12,15% (% a.m) =</t>
  </si>
  <si>
    <t>CBO 7102-05</t>
  </si>
  <si>
    <t>Camisa manga curta</t>
  </si>
  <si>
    <t>EXECUÇÃO DE OBRA</t>
  </si>
  <si>
    <t>ALMOXARIFADO</t>
  </si>
  <si>
    <t>ALMOXARIFE</t>
  </si>
  <si>
    <t>6.1.15 - Dados complementares para composição dos custos referentes à mão-de-obra</t>
  </si>
  <si>
    <t>CBO 4141-05</t>
  </si>
  <si>
    <t>6.1.29-</t>
  </si>
  <si>
    <t>6.1.30-</t>
  </si>
  <si>
    <t>,</t>
  </si>
  <si>
    <t>XX/2025</t>
  </si>
  <si>
    <t>SERVENTE - AJUDANTE DE OBRAS</t>
  </si>
  <si>
    <t>Roçador Manual</t>
  </si>
  <si>
    <t>Valor Funcionário</t>
  </si>
  <si>
    <t>Valor Mensal Grupo</t>
  </si>
  <si>
    <t>Operador Roçadiera</t>
  </si>
  <si>
    <t>Pedreiro</t>
  </si>
  <si>
    <t xml:space="preserve"> Servente </t>
  </si>
  <si>
    <t>Pintor</t>
  </si>
  <si>
    <t>Encanador</t>
  </si>
  <si>
    <t>Mecânico</t>
  </si>
  <si>
    <t>Soldador</t>
  </si>
  <si>
    <t>Calceteiro</t>
  </si>
  <si>
    <t>Aj Calceteiro</t>
  </si>
  <si>
    <t>Gari (Varredor)</t>
  </si>
  <si>
    <t>Borracheiro</t>
  </si>
  <si>
    <t>Mestre de Obras</t>
  </si>
  <si>
    <t>Almoxarife</t>
  </si>
  <si>
    <t>SUPERVISÃO</t>
  </si>
  <si>
    <t>SUPERVISOR</t>
  </si>
  <si>
    <t>CBO 4101-5</t>
  </si>
  <si>
    <t>Beneficio social familiar mensal (R$) =</t>
  </si>
  <si>
    <t>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</si>
</sst>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0.0%"/>
    <numFmt numFmtId="167" formatCode="#,##0.00_ ;\-#,##0.00\ "/>
    <numFmt numFmtId="168" formatCode="#,##0_ ;\-#,##0\ "/>
    <numFmt numFmtId="169" formatCode="#,##0.000_);\(#,##0.000\)"/>
    <numFmt numFmtId="170" formatCode="&quot;R$&quot;#,##0.00_);[Red]\(&quot;R$&quot;#,##0.00\)"/>
    <numFmt numFmtId="171" formatCode="_(* #,##0.000_);_(* \(#,##0.000\);_(* &quot;-&quot;???_);_(@_)"/>
    <numFmt numFmtId="172" formatCode="0.0000"/>
    <numFmt numFmtId="173" formatCode="#,##0.000_ ;\-#,##0.000\ "/>
    <numFmt numFmtId="174" formatCode="_-* #,##0.0_-;\-* #,##0.0_-;_-* &quot;-&quot;??_-;_-@_-"/>
    <numFmt numFmtId="175" formatCode="_-* #,##0.000_-;\-* #,##0.000_-;_-* &quot;-&quot;??_-;_-@_-"/>
    <numFmt numFmtId="176" formatCode="&quot;R$&quot;\ #,##0.00"/>
    <numFmt numFmtId="177" formatCode="_-* #,##0.000_-;\-* #,##0.000_-;_-* &quot;-&quot;???_-;_-@_-"/>
  </numFmts>
  <fonts count="69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 MT"/>
    </font>
    <font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0"/>
      <color rgb="FF00B05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6.5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6.5"/>
      <name val="Arial"/>
      <family val="2"/>
    </font>
    <font>
      <sz val="6"/>
      <name val="Arial"/>
      <family val="2"/>
    </font>
    <font>
      <sz val="5.75"/>
      <name val="Arial"/>
      <family val="2"/>
    </font>
    <font>
      <sz val="11"/>
      <color theme="4"/>
      <name val="Arial"/>
      <family val="2"/>
    </font>
    <font>
      <b/>
      <sz val="14"/>
      <color theme="4"/>
      <name val="Arial"/>
      <family val="2"/>
    </font>
    <font>
      <b/>
      <sz val="11"/>
      <color theme="4"/>
      <name val="Arial"/>
      <family val="2"/>
    </font>
    <font>
      <sz val="11"/>
      <color rgb="FF00B050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b/>
      <sz val="14"/>
      <color rgb="FF0070C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Ecofont_Spranq_eco_Sans"/>
      <family val="2"/>
    </font>
    <font>
      <i/>
      <sz val="11"/>
      <color theme="1"/>
      <name val="Ecofont_Spranq_eco_Sans"/>
      <family val="2"/>
    </font>
    <font>
      <b/>
      <sz val="11"/>
      <color theme="1"/>
      <name val="Ecofont_Spranq_eco_Sans"/>
      <family val="2"/>
    </font>
    <font>
      <sz val="11"/>
      <color theme="1"/>
      <name val="Ecofont_Spranq_eco_Sans"/>
      <family val="2"/>
    </font>
    <font>
      <sz val="11"/>
      <color indexed="8"/>
      <name val="Ecofont_Spranq_eco_Sans"/>
      <family val="2"/>
    </font>
    <font>
      <strike/>
      <sz val="11"/>
      <color indexed="8"/>
      <name val="Ecofont_Spranq_eco_Sans"/>
      <family val="2"/>
    </font>
    <font>
      <sz val="11"/>
      <name val="Ecofont_Spranq_eco_Sans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sz val="12"/>
      <color theme="1"/>
      <name val="Ecofont_Spranq_eco_Sans"/>
      <family val="2"/>
    </font>
    <font>
      <b/>
      <sz val="11"/>
      <color theme="1"/>
      <name val="Ecofont_Spranq_eco_Sans"/>
    </font>
    <font>
      <sz val="11"/>
      <color rgb="FFFF0000"/>
      <name val="Ecofont_Spranq_eco_Sans"/>
      <family val="2"/>
    </font>
    <font>
      <sz val="11"/>
      <name val="Ecofont_Spranq_eco_Sans"/>
    </font>
    <font>
      <sz val="14"/>
      <color theme="1"/>
      <name val="Calibri"/>
      <family val="2"/>
      <scheme val="minor"/>
    </font>
    <font>
      <sz val="14"/>
      <color theme="1"/>
      <name val="Algerian"/>
      <family val="5"/>
    </font>
    <font>
      <sz val="10"/>
      <color theme="1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Verdana"/>
      <family val="2"/>
    </font>
    <font>
      <i/>
      <sz val="8"/>
      <name val="Arial"/>
      <family val="2"/>
    </font>
    <font>
      <sz val="8"/>
      <color theme="1"/>
      <name val="Ecofont_Spranq_eco_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0" fontId="7" fillId="0" borderId="0"/>
    <xf numFmtId="40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2" fillId="0" borderId="0"/>
  </cellStyleXfs>
  <cellXfs count="595">
    <xf numFmtId="0" fontId="0" fillId="0" borderId="0" xfId="0"/>
    <xf numFmtId="43" fontId="4" fillId="0" borderId="0" xfId="0" applyNumberFormat="1" applyFont="1"/>
    <xf numFmtId="0" fontId="5" fillId="0" borderId="0" xfId="0" applyFont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2" fillId="0" borderId="0" xfId="0" applyFont="1" applyFill="1"/>
    <xf numFmtId="43" fontId="12" fillId="0" borderId="0" xfId="1" applyFont="1"/>
    <xf numFmtId="0" fontId="12" fillId="0" borderId="37" xfId="0" applyFont="1" applyBorder="1" applyAlignment="1">
      <alignment horizontal="center"/>
    </xf>
    <xf numFmtId="0" fontId="12" fillId="0" borderId="37" xfId="0" applyFont="1" applyBorder="1"/>
    <xf numFmtId="0" fontId="12" fillId="0" borderId="2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2" fillId="0" borderId="4" xfId="0" applyFont="1" applyBorder="1"/>
    <xf numFmtId="0" fontId="12" fillId="0" borderId="0" xfId="0" applyFont="1" applyFill="1" applyAlignment="1">
      <alignment horizontal="center"/>
    </xf>
    <xf numFmtId="43" fontId="12" fillId="0" borderId="0" xfId="1" applyFont="1" applyFill="1"/>
    <xf numFmtId="0" fontId="12" fillId="0" borderId="5" xfId="0" applyFont="1" applyBorder="1"/>
    <xf numFmtId="0" fontId="12" fillId="0" borderId="8" xfId="0" applyFont="1" applyBorder="1"/>
    <xf numFmtId="43" fontId="14" fillId="0" borderId="0" xfId="1" applyFont="1" applyFill="1"/>
    <xf numFmtId="0" fontId="12" fillId="0" borderId="0" xfId="0" applyFont="1" applyAlignment="1">
      <alignment horizontal="right"/>
    </xf>
    <xf numFmtId="43" fontId="14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1" xfId="0" applyFont="1" applyBorder="1" applyAlignment="1">
      <alignment horizontal="right"/>
    </xf>
    <xf numFmtId="0" fontId="4" fillId="0" borderId="37" xfId="0" applyFont="1" applyBorder="1"/>
    <xf numFmtId="43" fontId="5" fillId="2" borderId="28" xfId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3" fontId="5" fillId="2" borderId="28" xfId="1" applyNumberFormat="1" applyFont="1" applyFill="1" applyBorder="1"/>
    <xf numFmtId="43" fontId="5" fillId="0" borderId="0" xfId="0" applyNumberFormat="1" applyFont="1" applyBorder="1"/>
    <xf numFmtId="0" fontId="5" fillId="0" borderId="0" xfId="0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/>
    <xf numFmtId="43" fontId="5" fillId="0" borderId="0" xfId="1" applyFont="1" applyBorder="1"/>
    <xf numFmtId="43" fontId="5" fillId="0" borderId="4" xfId="0" applyNumberFormat="1" applyFont="1" applyBorder="1"/>
    <xf numFmtId="10" fontId="5" fillId="0" borderId="0" xfId="0" applyNumberFormat="1" applyFont="1" applyBorder="1"/>
    <xf numFmtId="0" fontId="5" fillId="0" borderId="4" xfId="0" applyFont="1" applyBorder="1"/>
    <xf numFmtId="0" fontId="5" fillId="0" borderId="8" xfId="0" applyFont="1" applyBorder="1" applyAlignment="1">
      <alignment horizontal="right"/>
    </xf>
    <xf numFmtId="43" fontId="4" fillId="0" borderId="28" xfId="0" applyNumberFormat="1" applyFont="1" applyBorder="1"/>
    <xf numFmtId="0" fontId="5" fillId="0" borderId="0" xfId="0" applyFont="1"/>
    <xf numFmtId="43" fontId="12" fillId="0" borderId="0" xfId="0" applyNumberFormat="1" applyFont="1"/>
    <xf numFmtId="0" fontId="1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/>
    <xf numFmtId="166" fontId="5" fillId="0" borderId="0" xfId="2" applyNumberFormat="1" applyFont="1" applyAlignment="1">
      <alignment horizontal="left"/>
    </xf>
    <xf numFmtId="165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20" fillId="0" borderId="3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9" fillId="0" borderId="5" xfId="0" applyFont="1" applyBorder="1" applyAlignment="1">
      <alignment horizontal="right" wrapText="1"/>
    </xf>
    <xf numFmtId="43" fontId="20" fillId="0" borderId="95" xfId="1" applyFont="1" applyBorder="1" applyAlignment="1">
      <alignment wrapText="1"/>
    </xf>
    <xf numFmtId="43" fontId="20" fillId="0" borderId="0" xfId="1" applyFont="1" applyAlignment="1">
      <alignment wrapText="1"/>
    </xf>
    <xf numFmtId="0" fontId="5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6" fillId="0" borderId="42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22" fillId="0" borderId="7" xfId="5" applyFont="1" applyBorder="1" applyAlignment="1">
      <alignment vertical="center"/>
    </xf>
    <xf numFmtId="0" fontId="5" fillId="0" borderId="43" xfId="5" applyFont="1" applyBorder="1" applyAlignment="1">
      <alignment vertical="center"/>
    </xf>
    <xf numFmtId="0" fontId="15" fillId="0" borderId="42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/>
    </xf>
    <xf numFmtId="0" fontId="5" fillId="0" borderId="42" xfId="5" applyFont="1" applyBorder="1" applyAlignment="1">
      <alignment vertical="center"/>
    </xf>
    <xf numFmtId="0" fontId="4" fillId="0" borderId="44" xfId="5" applyFont="1" applyBorder="1" applyAlignment="1">
      <alignment horizontal="centerContinuous" vertical="center"/>
    </xf>
    <xf numFmtId="0" fontId="23" fillId="0" borderId="32" xfId="5" applyFont="1" applyBorder="1" applyAlignment="1">
      <alignment horizontal="centerContinuous" vertical="center"/>
    </xf>
    <xf numFmtId="0" fontId="5" fillId="0" borderId="32" xfId="5" applyFont="1" applyBorder="1" applyAlignment="1">
      <alignment horizontal="centerContinuous" vertical="center"/>
    </xf>
    <xf numFmtId="0" fontId="5" fillId="0" borderId="45" xfId="5" applyFont="1" applyBorder="1" applyAlignment="1">
      <alignment horizontal="centerContinuous" vertical="center"/>
    </xf>
    <xf numFmtId="0" fontId="22" fillId="0" borderId="38" xfId="5" applyFont="1" applyBorder="1" applyAlignment="1">
      <alignment vertical="center"/>
    </xf>
    <xf numFmtId="0" fontId="5" fillId="0" borderId="38" xfId="5" applyFont="1" applyBorder="1" applyAlignment="1">
      <alignment vertical="center"/>
    </xf>
    <xf numFmtId="0" fontId="5" fillId="0" borderId="39" xfId="5" applyFont="1" applyBorder="1" applyAlignment="1">
      <alignment vertical="center"/>
    </xf>
    <xf numFmtId="0" fontId="22" fillId="0" borderId="46" xfId="5" applyFont="1" applyBorder="1" applyAlignment="1">
      <alignment horizontal="centerContinuous" vertical="center"/>
    </xf>
    <xf numFmtId="0" fontId="23" fillId="0" borderId="14" xfId="5" applyFont="1" applyBorder="1" applyAlignment="1">
      <alignment horizontal="center" vertical="center"/>
    </xf>
    <xf numFmtId="0" fontId="22" fillId="0" borderId="47" xfId="5" applyFont="1" applyBorder="1" applyAlignment="1">
      <alignment horizontal="center" vertical="center"/>
    </xf>
    <xf numFmtId="0" fontId="22" fillId="0" borderId="8" xfId="5" applyFont="1" applyBorder="1" applyAlignment="1">
      <alignment vertical="center"/>
    </xf>
    <xf numFmtId="0" fontId="22" fillId="0" borderId="8" xfId="5" applyFont="1" applyBorder="1" applyAlignment="1">
      <alignment horizontal="center" vertical="center"/>
    </xf>
    <xf numFmtId="0" fontId="22" fillId="0" borderId="16" xfId="5" applyFont="1" applyBorder="1" applyAlignment="1">
      <alignment horizontal="center" vertical="center"/>
    </xf>
    <xf numFmtId="0" fontId="23" fillId="0" borderId="29" xfId="5" applyFont="1" applyBorder="1" applyAlignment="1">
      <alignment horizontal="center" vertical="center"/>
    </xf>
    <xf numFmtId="0" fontId="5" fillId="0" borderId="11" xfId="5" applyFont="1" applyBorder="1" applyAlignment="1">
      <alignment vertical="center"/>
    </xf>
    <xf numFmtId="0" fontId="5" fillId="0" borderId="41" xfId="5" applyFont="1" applyBorder="1" applyAlignment="1">
      <alignment vertical="center"/>
    </xf>
    <xf numFmtId="0" fontId="24" fillId="0" borderId="48" xfId="5" applyFont="1" applyBorder="1" applyAlignment="1">
      <alignment horizontal="center" vertical="center"/>
    </xf>
    <xf numFmtId="0" fontId="4" fillId="0" borderId="49" xfId="5" applyFont="1" applyBorder="1" applyAlignment="1">
      <alignment vertical="center"/>
    </xf>
    <xf numFmtId="3" fontId="4" fillId="0" borderId="50" xfId="5" applyNumberFormat="1" applyFont="1" applyBorder="1" applyAlignment="1">
      <alignment horizontal="center" vertical="center"/>
    </xf>
    <xf numFmtId="4" fontId="4" fillId="0" borderId="51" xfId="5" applyNumberFormat="1" applyFont="1" applyBorder="1" applyAlignment="1">
      <alignment vertical="center"/>
    </xf>
    <xf numFmtId="4" fontId="4" fillId="0" borderId="52" xfId="5" applyNumberFormat="1" applyFont="1" applyBorder="1" applyAlignment="1">
      <alignment vertical="center"/>
    </xf>
    <xf numFmtId="166" fontId="5" fillId="0" borderId="52" xfId="4" applyNumberFormat="1" applyFont="1" applyBorder="1" applyAlignment="1">
      <alignment horizontal="right" vertical="center"/>
    </xf>
    <xf numFmtId="0" fontId="24" fillId="0" borderId="53" xfId="5" applyFont="1" applyBorder="1" applyAlignment="1">
      <alignment horizontal="center" vertical="center"/>
    </xf>
    <xf numFmtId="0" fontId="4" fillId="0" borderId="54" xfId="5" applyFont="1" applyBorder="1" applyAlignment="1">
      <alignment vertical="center"/>
    </xf>
    <xf numFmtId="3" fontId="4" fillId="0" borderId="55" xfId="5" applyNumberFormat="1" applyFont="1" applyBorder="1" applyAlignment="1">
      <alignment horizontal="center" vertical="center"/>
    </xf>
    <xf numFmtId="4" fontId="4" fillId="0" borderId="56" xfId="5" applyNumberFormat="1" applyFont="1" applyBorder="1" applyAlignment="1">
      <alignment vertical="center"/>
    </xf>
    <xf numFmtId="4" fontId="4" fillId="0" borderId="18" xfId="5" applyNumberFormat="1" applyFont="1" applyBorder="1" applyAlignment="1">
      <alignment vertical="center"/>
    </xf>
    <xf numFmtId="166" fontId="5" fillId="0" borderId="18" xfId="4" applyNumberFormat="1" applyFont="1" applyBorder="1" applyAlignment="1">
      <alignment horizontal="right" vertical="center"/>
    </xf>
    <xf numFmtId="39" fontId="25" fillId="0" borderId="0" xfId="5" applyNumberFormat="1" applyFont="1" applyBorder="1" applyAlignment="1">
      <alignment horizontal="center" vertical="center"/>
    </xf>
    <xf numFmtId="169" fontId="15" fillId="0" borderId="43" xfId="5" applyNumberFormat="1" applyFont="1" applyBorder="1" applyAlignment="1">
      <alignment horizontal="center" vertical="center"/>
    </xf>
    <xf numFmtId="0" fontId="24" fillId="0" borderId="57" xfId="5" applyFont="1" applyBorder="1" applyAlignment="1">
      <alignment horizontal="center" vertical="center"/>
    </xf>
    <xf numFmtId="0" fontId="4" fillId="0" borderId="58" xfId="5" applyFont="1" applyBorder="1" applyAlignment="1">
      <alignment vertical="center"/>
    </xf>
    <xf numFmtId="3" fontId="4" fillId="0" borderId="59" xfId="5" applyNumberFormat="1" applyFont="1" applyBorder="1" applyAlignment="1">
      <alignment horizontal="center" vertical="center"/>
    </xf>
    <xf numFmtId="4" fontId="4" fillId="0" borderId="60" xfId="5" applyNumberFormat="1" applyFont="1" applyBorder="1" applyAlignment="1">
      <alignment vertical="center"/>
    </xf>
    <xf numFmtId="4" fontId="4" fillId="0" borderId="61" xfId="5" applyNumberFormat="1" applyFont="1" applyBorder="1" applyAlignment="1">
      <alignment vertical="center"/>
    </xf>
    <xf numFmtId="0" fontId="24" fillId="0" borderId="62" xfId="5" applyFont="1" applyBorder="1" applyAlignment="1">
      <alignment horizontal="center" vertical="center"/>
    </xf>
    <xf numFmtId="0" fontId="4" fillId="0" borderId="63" xfId="5" applyFont="1" applyBorder="1" applyAlignment="1">
      <alignment vertical="center"/>
    </xf>
    <xf numFmtId="3" fontId="4" fillId="0" borderId="64" xfId="5" applyNumberFormat="1" applyFont="1" applyBorder="1" applyAlignment="1">
      <alignment horizontal="center" vertical="center"/>
    </xf>
    <xf numFmtId="4" fontId="4" fillId="0" borderId="65" xfId="5" applyNumberFormat="1" applyFont="1" applyBorder="1" applyAlignment="1">
      <alignment vertical="center"/>
    </xf>
    <xf numFmtId="4" fontId="4" fillId="0" borderId="66" xfId="5" applyNumberFormat="1" applyFont="1" applyBorder="1" applyAlignment="1">
      <alignment vertical="center"/>
    </xf>
    <xf numFmtId="166" fontId="5" fillId="0" borderId="66" xfId="4" applyNumberFormat="1" applyFont="1" applyBorder="1" applyAlignment="1">
      <alignment horizontal="right" vertical="center"/>
    </xf>
    <xf numFmtId="0" fontId="27" fillId="0" borderId="67" xfId="5" applyFont="1" applyBorder="1" applyAlignment="1">
      <alignment horizontal="center" vertical="center"/>
    </xf>
    <xf numFmtId="4" fontId="4" fillId="0" borderId="70" xfId="5" applyNumberFormat="1" applyFont="1" applyBorder="1" applyAlignment="1">
      <alignment vertical="center"/>
    </xf>
    <xf numFmtId="166" fontId="4" fillId="0" borderId="13" xfId="4" applyNumberFormat="1" applyFont="1" applyBorder="1" applyAlignment="1">
      <alignment vertical="center"/>
    </xf>
    <xf numFmtId="0" fontId="4" fillId="0" borderId="42" xfId="5" applyFont="1" applyBorder="1" applyAlignment="1">
      <alignment horizontal="centerContinuous" vertical="center"/>
    </xf>
    <xf numFmtId="0" fontId="23" fillId="0" borderId="0" xfId="5" applyFont="1" applyBorder="1" applyAlignment="1">
      <alignment horizontal="centerContinuous" vertical="center"/>
    </xf>
    <xf numFmtId="0" fontId="4" fillId="0" borderId="0" xfId="5" applyFont="1" applyBorder="1" applyAlignment="1">
      <alignment horizontal="centerContinuous" vertical="center"/>
    </xf>
    <xf numFmtId="0" fontId="4" fillId="0" borderId="17" xfId="5" applyFont="1" applyBorder="1" applyAlignment="1">
      <alignment horizontal="centerContinuous" vertical="center"/>
    </xf>
    <xf numFmtId="0" fontId="16" fillId="0" borderId="0" xfId="5" applyFont="1" applyBorder="1" applyAlignment="1">
      <alignment horizontal="center" vertical="center"/>
    </xf>
    <xf numFmtId="0" fontId="4" fillId="0" borderId="73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0" fontId="4" fillId="0" borderId="29" xfId="5" applyFont="1" applyBorder="1" applyAlignment="1">
      <alignment horizontal="center" vertical="center"/>
    </xf>
    <xf numFmtId="0" fontId="4" fillId="0" borderId="50" xfId="5" applyFont="1" applyBorder="1" applyAlignment="1">
      <alignment vertical="center"/>
    </xf>
    <xf numFmtId="4" fontId="4" fillId="0" borderId="50" xfId="5" applyNumberFormat="1" applyFont="1" applyBorder="1" applyAlignment="1">
      <alignment vertical="center"/>
    </xf>
    <xf numFmtId="166" fontId="5" fillId="0" borderId="52" xfId="4" applyNumberFormat="1" applyFont="1" applyBorder="1" applyAlignment="1">
      <alignment vertical="center"/>
    </xf>
    <xf numFmtId="0" fontId="5" fillId="0" borderId="26" xfId="5" applyFont="1" applyBorder="1" applyAlignment="1">
      <alignment vertical="center"/>
    </xf>
    <xf numFmtId="0" fontId="5" fillId="0" borderId="74" xfId="5" applyFont="1" applyBorder="1" applyAlignment="1">
      <alignment vertical="center"/>
    </xf>
    <xf numFmtId="0" fontId="24" fillId="0" borderId="75" xfId="5" applyFont="1" applyBorder="1" applyAlignment="1">
      <alignment horizontal="center" vertical="center"/>
    </xf>
    <xf numFmtId="0" fontId="4" fillId="0" borderId="76" xfId="5" applyFont="1" applyBorder="1" applyAlignment="1">
      <alignment vertical="center"/>
    </xf>
    <xf numFmtId="4" fontId="4" fillId="0" borderId="76" xfId="5" applyNumberFormat="1" applyFont="1" applyBorder="1" applyAlignment="1">
      <alignment vertical="center"/>
    </xf>
    <xf numFmtId="4" fontId="4" fillId="0" borderId="77" xfId="5" applyNumberFormat="1" applyFont="1" applyBorder="1" applyAlignment="1">
      <alignment vertical="center"/>
    </xf>
    <xf numFmtId="4" fontId="4" fillId="0" borderId="78" xfId="5" applyNumberFormat="1" applyFont="1" applyBorder="1" applyAlignment="1">
      <alignment vertical="center"/>
    </xf>
    <xf numFmtId="166" fontId="5" fillId="0" borderId="18" xfId="4" applyNumberFormat="1" applyFont="1" applyBorder="1" applyAlignment="1">
      <alignment vertical="center"/>
    </xf>
    <xf numFmtId="0" fontId="4" fillId="0" borderId="55" xfId="5" applyFont="1" applyBorder="1" applyAlignment="1">
      <alignment vertical="center"/>
    </xf>
    <xf numFmtId="4" fontId="4" fillId="0" borderId="55" xfId="5" applyNumberFormat="1" applyFont="1" applyBorder="1" applyAlignment="1">
      <alignment vertical="center"/>
    </xf>
    <xf numFmtId="0" fontId="4" fillId="0" borderId="64" xfId="5" applyFont="1" applyBorder="1" applyAlignment="1">
      <alignment vertical="center"/>
    </xf>
    <xf numFmtId="4" fontId="4" fillId="0" borderId="64" xfId="5" applyNumberFormat="1" applyFont="1" applyBorder="1" applyAlignment="1">
      <alignment vertical="center"/>
    </xf>
    <xf numFmtId="166" fontId="5" fillId="0" borderId="66" xfId="4" applyNumberFormat="1" applyFont="1" applyBorder="1" applyAlignment="1">
      <alignment vertical="center"/>
    </xf>
    <xf numFmtId="0" fontId="24" fillId="0" borderId="98" xfId="5" applyFont="1" applyBorder="1" applyAlignment="1">
      <alignment horizontal="center" vertical="center"/>
    </xf>
    <xf numFmtId="4" fontId="4" fillId="0" borderId="29" xfId="5" applyNumberFormat="1" applyFont="1" applyBorder="1" applyAlignment="1">
      <alignment vertical="center"/>
    </xf>
    <xf numFmtId="166" fontId="5" fillId="0" borderId="29" xfId="4" applyNumberFormat="1" applyFont="1" applyBorder="1" applyAlignment="1">
      <alignment vertical="center"/>
    </xf>
    <xf numFmtId="4" fontId="4" fillId="0" borderId="12" xfId="5" applyNumberFormat="1" applyFont="1" applyBorder="1" applyAlignment="1">
      <alignment vertical="center"/>
    </xf>
    <xf numFmtId="166" fontId="5" fillId="0" borderId="78" xfId="4" applyNumberFormat="1" applyFont="1" applyBorder="1" applyAlignment="1">
      <alignment vertical="center"/>
    </xf>
    <xf numFmtId="4" fontId="5" fillId="0" borderId="0" xfId="5" applyNumberFormat="1" applyFont="1" applyBorder="1" applyAlignment="1">
      <alignment vertical="center"/>
    </xf>
    <xf numFmtId="0" fontId="24" fillId="0" borderId="79" xfId="5" applyFont="1" applyBorder="1" applyAlignment="1">
      <alignment horizontal="center" vertical="center"/>
    </xf>
    <xf numFmtId="0" fontId="4" fillId="0" borderId="0" xfId="5" applyFont="1" applyBorder="1" applyAlignment="1">
      <alignment vertical="center"/>
    </xf>
    <xf numFmtId="4" fontId="4" fillId="0" borderId="8" xfId="5" applyNumberFormat="1" applyFont="1" applyBorder="1" applyAlignment="1">
      <alignment vertical="center"/>
    </xf>
    <xf numFmtId="4" fontId="4" fillId="0" borderId="17" xfId="5" applyNumberFormat="1" applyFont="1" applyBorder="1" applyAlignment="1">
      <alignment vertical="center"/>
    </xf>
    <xf numFmtId="0" fontId="28" fillId="0" borderId="80" xfId="5" applyFont="1" applyBorder="1" applyAlignment="1">
      <alignment horizontal="center" vertical="center"/>
    </xf>
    <xf numFmtId="166" fontId="4" fillId="0" borderId="29" xfId="4" applyNumberFormat="1" applyFont="1" applyBorder="1" applyAlignment="1">
      <alignment vertical="center"/>
    </xf>
    <xf numFmtId="0" fontId="5" fillId="0" borderId="81" xfId="5" applyFont="1" applyBorder="1" applyAlignment="1">
      <alignment horizontal="center" vertical="center"/>
    </xf>
    <xf numFmtId="0" fontId="23" fillId="0" borderId="25" xfId="5" applyFont="1" applyBorder="1" applyAlignment="1">
      <alignment vertical="center"/>
    </xf>
    <xf numFmtId="0" fontId="5" fillId="0" borderId="25" xfId="5" applyFont="1" applyBorder="1" applyAlignment="1">
      <alignment vertical="center"/>
    </xf>
    <xf numFmtId="0" fontId="28" fillId="0" borderId="82" xfId="5" applyFont="1" applyBorder="1" applyAlignment="1">
      <alignment horizontal="center" vertical="center"/>
    </xf>
    <xf numFmtId="4" fontId="4" fillId="0" borderId="83" xfId="5" applyNumberFormat="1" applyFont="1" applyBorder="1" applyAlignment="1">
      <alignment vertical="center"/>
    </xf>
    <xf numFmtId="0" fontId="5" fillId="0" borderId="40" xfId="5" applyFont="1" applyBorder="1" applyAlignment="1">
      <alignment horizontal="center" vertical="center"/>
    </xf>
    <xf numFmtId="0" fontId="4" fillId="0" borderId="84" xfId="5" applyFont="1" applyBorder="1" applyAlignment="1">
      <alignment horizontal="centerContinuous" vertical="center"/>
    </xf>
    <xf numFmtId="0" fontId="5" fillId="0" borderId="85" xfId="5" applyFont="1" applyBorder="1" applyAlignment="1">
      <alignment horizontal="centerContinuous" vertical="center"/>
    </xf>
    <xf numFmtId="0" fontId="5" fillId="0" borderId="26" xfId="5" applyFont="1" applyBorder="1" applyAlignment="1">
      <alignment horizontal="centerContinuous" vertical="center"/>
    </xf>
    <xf numFmtId="0" fontId="5" fillId="0" borderId="35" xfId="5" applyFont="1" applyBorder="1" applyAlignment="1">
      <alignment horizontal="centerContinuous" vertical="center"/>
    </xf>
    <xf numFmtId="0" fontId="5" fillId="0" borderId="86" xfId="5" applyFont="1" applyBorder="1" applyAlignment="1">
      <alignment horizontal="centerContinuous" vertical="center"/>
    </xf>
    <xf numFmtId="0" fontId="24" fillId="0" borderId="81" xfId="5" applyFont="1" applyBorder="1" applyAlignment="1">
      <alignment horizontal="centerContinuous" vertical="center"/>
    </xf>
    <xf numFmtId="0" fontId="27" fillId="0" borderId="87" xfId="5" applyFont="1" applyBorder="1" applyAlignment="1">
      <alignment horizontal="centerContinuous" vertical="center"/>
    </xf>
    <xf numFmtId="0" fontId="5" fillId="0" borderId="88" xfId="5" applyFont="1" applyBorder="1" applyAlignment="1">
      <alignment horizontal="centerContinuous" vertical="center"/>
    </xf>
    <xf numFmtId="0" fontId="4" fillId="0" borderId="7" xfId="5" applyFont="1" applyBorder="1" applyAlignment="1">
      <alignment horizontal="left" vertical="center"/>
    </xf>
    <xf numFmtId="0" fontId="5" fillId="0" borderId="43" xfId="5" applyFont="1" applyBorder="1" applyAlignment="1">
      <alignment horizontal="centerContinuous" vertical="center"/>
    </xf>
    <xf numFmtId="0" fontId="24" fillId="0" borderId="89" xfId="5" applyFont="1" applyBorder="1" applyAlignment="1">
      <alignment horizontal="center" vertical="center"/>
    </xf>
    <xf numFmtId="0" fontId="5" fillId="0" borderId="59" xfId="5" applyFont="1" applyBorder="1" applyAlignment="1">
      <alignment vertical="center"/>
    </xf>
    <xf numFmtId="0" fontId="29" fillId="0" borderId="19" xfId="5" applyFont="1" applyBorder="1" applyAlignment="1">
      <alignment vertical="center"/>
    </xf>
    <xf numFmtId="0" fontId="24" fillId="0" borderId="57" xfId="5" applyFont="1" applyBorder="1" applyAlignment="1" applyProtection="1">
      <alignment horizontal="center" vertical="center"/>
    </xf>
    <xf numFmtId="0" fontId="24" fillId="0" borderId="80" xfId="5" applyFont="1" applyBorder="1" applyAlignment="1">
      <alignment horizontal="center" vertical="center"/>
    </xf>
    <xf numFmtId="0" fontId="4" fillId="0" borderId="25" xfId="5" applyFont="1" applyBorder="1" applyAlignment="1">
      <alignment vertical="center"/>
    </xf>
    <xf numFmtId="0" fontId="5" fillId="0" borderId="21" xfId="5" applyFont="1" applyBorder="1" applyAlignment="1">
      <alignment vertical="center"/>
    </xf>
    <xf numFmtId="0" fontId="24" fillId="0" borderId="92" xfId="5" applyFont="1" applyBorder="1" applyAlignment="1">
      <alignment horizontal="center" vertical="center"/>
    </xf>
    <xf numFmtId="0" fontId="5" fillId="0" borderId="93" xfId="5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94" xfId="5" applyFont="1" applyBorder="1" applyAlignment="1">
      <alignment vertical="center"/>
    </xf>
    <xf numFmtId="0" fontId="30" fillId="0" borderId="0" xfId="0" applyFont="1"/>
    <xf numFmtId="0" fontId="31" fillId="0" borderId="0" xfId="0" applyFont="1" applyFill="1"/>
    <xf numFmtId="0" fontId="32" fillId="0" borderId="0" xfId="0" applyFont="1"/>
    <xf numFmtId="0" fontId="26" fillId="0" borderId="1" xfId="0" applyFont="1" applyBorder="1"/>
    <xf numFmtId="0" fontId="26" fillId="0" borderId="37" xfId="0" applyFont="1" applyBorder="1"/>
    <xf numFmtId="0" fontId="33" fillId="0" borderId="37" xfId="0" applyFont="1" applyBorder="1"/>
    <xf numFmtId="0" fontId="33" fillId="0" borderId="2" xfId="0" applyFont="1" applyBorder="1"/>
    <xf numFmtId="0" fontId="33" fillId="0" borderId="0" xfId="0" applyFont="1"/>
    <xf numFmtId="0" fontId="34" fillId="0" borderId="3" xfId="0" applyFont="1" applyBorder="1"/>
    <xf numFmtId="0" fontId="33" fillId="0" borderId="0" xfId="0" applyFont="1" applyBorder="1"/>
    <xf numFmtId="0" fontId="33" fillId="0" borderId="4" xfId="0" applyFont="1" applyBorder="1" applyAlignment="1"/>
    <xf numFmtId="0" fontId="33" fillId="0" borderId="0" xfId="0" applyFont="1" applyFill="1" applyBorder="1" applyAlignment="1">
      <alignment horizontal="left"/>
    </xf>
    <xf numFmtId="0" fontId="33" fillId="0" borderId="4" xfId="0" applyFont="1" applyBorder="1"/>
    <xf numFmtId="0" fontId="35" fillId="0" borderId="0" xfId="0" applyFont="1" applyBorder="1" applyAlignment="1">
      <alignment horizontal="right"/>
    </xf>
    <xf numFmtId="0" fontId="34" fillId="0" borderId="5" xfId="0" applyFont="1" applyBorder="1"/>
    <xf numFmtId="0" fontId="34" fillId="0" borderId="0" xfId="0" applyFont="1"/>
    <xf numFmtId="0" fontId="33" fillId="0" borderId="0" xfId="0" applyFont="1" applyFill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0" fontId="34" fillId="0" borderId="0" xfId="0" applyFont="1" applyBorder="1"/>
    <xf numFmtId="168" fontId="33" fillId="0" borderId="0" xfId="0" applyNumberFormat="1" applyFont="1" applyBorder="1" applyAlignment="1">
      <alignment horizontal="center"/>
    </xf>
    <xf numFmtId="0" fontId="26" fillId="0" borderId="3" xfId="0" applyFont="1" applyBorder="1" applyAlignment="1"/>
    <xf numFmtId="0" fontId="35" fillId="0" borderId="0" xfId="0" applyFont="1" applyBorder="1" applyAlignment="1"/>
    <xf numFmtId="20" fontId="35" fillId="0" borderId="0" xfId="0" applyNumberFormat="1" applyFont="1" applyBorder="1" applyAlignment="1">
      <alignment horizontal="left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26" fillId="0" borderId="0" xfId="0" applyFont="1" applyBorder="1"/>
    <xf numFmtId="0" fontId="33" fillId="0" borderId="0" xfId="0" applyFont="1" applyBorder="1" applyAlignment="1">
      <alignment horizontal="right"/>
    </xf>
    <xf numFmtId="0" fontId="33" fillId="0" borderId="0" xfId="0" applyFont="1" applyBorder="1" applyAlignment="1"/>
    <xf numFmtId="0" fontId="34" fillId="0" borderId="0" xfId="0" applyFont="1" applyFill="1" applyBorder="1" applyAlignment="1">
      <alignment horizontal="left"/>
    </xf>
    <xf numFmtId="0" fontId="34" fillId="0" borderId="8" xfId="0" applyFont="1" applyFill="1" applyBorder="1" applyAlignment="1">
      <alignment horizontal="left"/>
    </xf>
    <xf numFmtId="0" fontId="33" fillId="0" borderId="4" xfId="0" applyFont="1" applyFill="1" applyBorder="1"/>
    <xf numFmtId="0" fontId="33" fillId="0" borderId="6" xfId="0" applyFont="1" applyBorder="1"/>
    <xf numFmtId="0" fontId="19" fillId="0" borderId="0" xfId="0" applyFont="1"/>
    <xf numFmtId="0" fontId="31" fillId="0" borderId="0" xfId="0" applyFont="1"/>
    <xf numFmtId="0" fontId="19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9" fillId="0" borderId="3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19" fillId="0" borderId="31" xfId="0" applyFont="1" applyBorder="1" applyAlignment="1">
      <alignment horizontal="center" vertical="center"/>
    </xf>
    <xf numFmtId="0" fontId="19" fillId="0" borderId="33" xfId="0" applyFont="1" applyBorder="1" applyAlignment="1">
      <alignment horizontal="right" vertical="center"/>
    </xf>
    <xf numFmtId="0" fontId="19" fillId="0" borderId="34" xfId="0" applyFont="1" applyBorder="1" applyAlignment="1">
      <alignment horizontal="left" vertical="center"/>
    </xf>
    <xf numFmtId="0" fontId="19" fillId="0" borderId="34" xfId="0" applyFont="1" applyBorder="1" applyAlignment="1">
      <alignment vertical="center"/>
    </xf>
    <xf numFmtId="0" fontId="19" fillId="0" borderId="30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9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43" fontId="19" fillId="0" borderId="12" xfId="1" applyFont="1" applyFill="1" applyBorder="1" applyAlignment="1">
      <alignment vertical="center"/>
    </xf>
    <xf numFmtId="43" fontId="19" fillId="0" borderId="0" xfId="1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/>
    </xf>
    <xf numFmtId="0" fontId="19" fillId="3" borderId="11" xfId="0" applyFont="1" applyFill="1" applyBorder="1" applyAlignment="1">
      <alignment horizontal="center" vertical="center"/>
    </xf>
    <xf numFmtId="165" fontId="19" fillId="3" borderId="19" xfId="1" applyNumberFormat="1" applyFont="1" applyFill="1" applyBorder="1" applyAlignment="1">
      <alignment horizontal="center" vertical="center"/>
    </xf>
    <xf numFmtId="1" fontId="19" fillId="3" borderId="100" xfId="0" applyNumberFormat="1" applyFont="1" applyFill="1" applyBorder="1" applyAlignment="1">
      <alignment horizontal="center" vertical="center"/>
    </xf>
    <xf numFmtId="43" fontId="19" fillId="0" borderId="13" xfId="1" applyFont="1" applyFill="1" applyBorder="1" applyAlignment="1">
      <alignment horizontal="center" vertical="center"/>
    </xf>
    <xf numFmtId="1" fontId="19" fillId="0" borderId="13" xfId="0" applyNumberFormat="1" applyFont="1" applyFill="1" applyBorder="1" applyAlignment="1">
      <alignment horizontal="center" vertical="center"/>
    </xf>
    <xf numFmtId="43" fontId="19" fillId="0" borderId="11" xfId="0" applyNumberFormat="1" applyFont="1" applyFill="1" applyBorder="1" applyAlignment="1">
      <alignment vertical="center"/>
    </xf>
    <xf numFmtId="0" fontId="19" fillId="0" borderId="10" xfId="0" applyFont="1" applyBorder="1" applyAlignment="1">
      <alignment horizontal="right" vertical="center"/>
    </xf>
    <xf numFmtId="0" fontId="19" fillId="3" borderId="8" xfId="0" applyFont="1" applyFill="1" applyBorder="1" applyAlignment="1">
      <alignment horizontal="right" vertical="center"/>
    </xf>
    <xf numFmtId="43" fontId="19" fillId="3" borderId="70" xfId="0" applyNumberFormat="1" applyFont="1" applyFill="1" applyBorder="1" applyAlignment="1">
      <alignment vertical="center"/>
    </xf>
    <xf numFmtId="43" fontId="19" fillId="0" borderId="35" xfId="1" applyFont="1" applyFill="1" applyBorder="1" applyAlignment="1">
      <alignment vertical="center"/>
    </xf>
    <xf numFmtId="43" fontId="19" fillId="3" borderId="101" xfId="0" applyNumberFormat="1" applyFont="1" applyFill="1" applyBorder="1" applyAlignment="1">
      <alignment vertical="center"/>
    </xf>
    <xf numFmtId="43" fontId="19" fillId="0" borderId="36" xfId="0" applyNumberFormat="1" applyFont="1" applyFill="1" applyBorder="1" applyAlignment="1">
      <alignment vertical="center"/>
    </xf>
    <xf numFmtId="43" fontId="19" fillId="0" borderId="35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37" fillId="0" borderId="0" xfId="5" applyFont="1" applyAlignment="1">
      <alignment vertical="center"/>
    </xf>
    <xf numFmtId="43" fontId="4" fillId="0" borderId="0" xfId="1" applyFont="1" applyBorder="1" applyAlignment="1">
      <alignment vertical="center"/>
    </xf>
    <xf numFmtId="10" fontId="4" fillId="2" borderId="90" xfId="4" applyNumberFormat="1" applyFont="1" applyFill="1" applyBorder="1" applyAlignment="1">
      <alignment vertical="center"/>
    </xf>
    <xf numFmtId="10" fontId="4" fillId="2" borderId="91" xfId="4" applyNumberFormat="1" applyFont="1" applyFill="1" applyBorder="1" applyAlignment="1">
      <alignment vertical="center"/>
    </xf>
    <xf numFmtId="43" fontId="19" fillId="0" borderId="0" xfId="1" applyFont="1" applyAlignment="1">
      <alignment wrapText="1"/>
    </xf>
    <xf numFmtId="43" fontId="20" fillId="0" borderId="96" xfId="1" applyFont="1" applyBorder="1" applyAlignment="1">
      <alignment horizontal="center" wrapText="1"/>
    </xf>
    <xf numFmtId="9" fontId="4" fillId="2" borderId="61" xfId="2" applyFont="1" applyFill="1" applyBorder="1" applyAlignment="1">
      <alignment vertical="center"/>
    </xf>
    <xf numFmtId="10" fontId="5" fillId="0" borderId="18" xfId="2" applyNumberFormat="1" applyFont="1" applyBorder="1" applyAlignment="1">
      <alignment vertical="center"/>
    </xf>
    <xf numFmtId="0" fontId="19" fillId="0" borderId="102" xfId="0" applyFont="1" applyBorder="1"/>
    <xf numFmtId="0" fontId="22" fillId="0" borderId="102" xfId="8" applyFont="1" applyBorder="1" applyAlignment="1">
      <alignment horizontal="center"/>
    </xf>
    <xf numFmtId="0" fontId="4" fillId="0" borderId="102" xfId="8" applyFont="1" applyBorder="1" applyAlignment="1">
      <alignment horizontal="center"/>
    </xf>
    <xf numFmtId="0" fontId="4" fillId="0" borderId="102" xfId="8" applyFont="1" applyBorder="1"/>
    <xf numFmtId="0" fontId="17" fillId="0" borderId="102" xfId="8" applyFont="1" applyBorder="1" applyAlignment="1">
      <alignment horizontal="center"/>
    </xf>
    <xf numFmtId="0" fontId="5" fillId="0" borderId="102" xfId="8" applyFont="1" applyBorder="1" applyAlignment="1">
      <alignment horizontal="left"/>
    </xf>
    <xf numFmtId="166" fontId="5" fillId="2" borderId="102" xfId="4" applyNumberFormat="1" applyFont="1" applyFill="1" applyBorder="1"/>
    <xf numFmtId="0" fontId="5" fillId="0" borderId="102" xfId="8" applyFont="1" applyBorder="1"/>
    <xf numFmtId="0" fontId="18" fillId="0" borderId="102" xfId="8" applyFont="1" applyBorder="1"/>
    <xf numFmtId="166" fontId="18" fillId="0" borderId="102" xfId="4" applyNumberFormat="1" applyFont="1" applyBorder="1"/>
    <xf numFmtId="0" fontId="41" fillId="4" borderId="102" xfId="0" applyFont="1" applyFill="1" applyBorder="1" applyAlignment="1" applyProtection="1">
      <alignment horizontal="left"/>
    </xf>
    <xf numFmtId="10" fontId="5" fillId="2" borderId="102" xfId="4" applyNumberFormat="1" applyFont="1" applyFill="1" applyBorder="1"/>
    <xf numFmtId="10" fontId="18" fillId="0" borderId="102" xfId="4" applyNumberFormat="1" applyFont="1" applyBorder="1"/>
    <xf numFmtId="10" fontId="5" fillId="0" borderId="102" xfId="8" applyNumberFormat="1" applyFont="1" applyBorder="1"/>
    <xf numFmtId="10" fontId="16" fillId="0" borderId="102" xfId="4" applyNumberFormat="1" applyFont="1" applyBorder="1"/>
    <xf numFmtId="0" fontId="44" fillId="0" borderId="0" xfId="0" applyFont="1" applyProtection="1"/>
    <xf numFmtId="0" fontId="44" fillId="0" borderId="102" xfId="0" applyFont="1" applyBorder="1" applyAlignment="1" applyProtection="1">
      <alignment vertical="top" wrapText="1"/>
    </xf>
    <xf numFmtId="0" fontId="44" fillId="0" borderId="0" xfId="0" applyFont="1" applyBorder="1" applyAlignment="1" applyProtection="1">
      <alignment vertical="top" wrapText="1"/>
    </xf>
    <xf numFmtId="0" fontId="44" fillId="0" borderId="0" xfId="0" applyFont="1" applyBorder="1" applyAlignment="1" applyProtection="1">
      <alignment horizontal="justify" vertical="top" wrapText="1"/>
    </xf>
    <xf numFmtId="0" fontId="43" fillId="4" borderId="102" xfId="0" applyFont="1" applyFill="1" applyBorder="1" applyAlignment="1" applyProtection="1">
      <alignment horizontal="center" vertical="center" wrapText="1"/>
    </xf>
    <xf numFmtId="14" fontId="44" fillId="2" borderId="102" xfId="0" applyNumberFormat="1" applyFont="1" applyFill="1" applyBorder="1" applyAlignment="1" applyProtection="1">
      <alignment horizontal="center" vertical="center" wrapText="1"/>
      <protection locked="0"/>
    </xf>
    <xf numFmtId="0" fontId="47" fillId="2" borderId="102" xfId="0" applyFont="1" applyFill="1" applyBorder="1" applyAlignment="1" applyProtection="1">
      <alignment horizontal="center" vertical="center" wrapText="1"/>
    </xf>
    <xf numFmtId="0" fontId="44" fillId="2" borderId="102" xfId="0" applyFont="1" applyFill="1" applyBorder="1" applyAlignment="1" applyProtection="1">
      <alignment horizontal="center" vertical="center" wrapText="1"/>
    </xf>
    <xf numFmtId="0" fontId="44" fillId="0" borderId="102" xfId="0" applyFont="1" applyBorder="1" applyAlignment="1" applyProtection="1">
      <alignment horizontal="center" vertical="center" wrapText="1"/>
    </xf>
    <xf numFmtId="0" fontId="43" fillId="4" borderId="0" xfId="0" applyFont="1" applyFill="1" applyBorder="1" applyAlignment="1" applyProtection="1">
      <alignment horizontal="center" vertical="center" wrapText="1"/>
    </xf>
    <xf numFmtId="0" fontId="43" fillId="0" borderId="0" xfId="0" applyFont="1" applyBorder="1" applyAlignment="1" applyProtection="1">
      <alignment horizontal="center" vertical="top" wrapText="1"/>
    </xf>
    <xf numFmtId="0" fontId="49" fillId="0" borderId="0" xfId="0" applyFont="1" applyBorder="1" applyAlignment="1" applyProtection="1">
      <alignment horizontal="justify" vertical="center" wrapText="1"/>
    </xf>
    <xf numFmtId="0" fontId="43" fillId="0" borderId="102" xfId="0" applyFont="1" applyBorder="1" applyAlignment="1" applyProtection="1">
      <alignment horizontal="center" vertical="top" wrapText="1"/>
    </xf>
    <xf numFmtId="0" fontId="42" fillId="0" borderId="0" xfId="0" applyFont="1" applyBorder="1" applyAlignment="1" applyProtection="1">
      <alignment horizontal="left"/>
    </xf>
    <xf numFmtId="0" fontId="43" fillId="4" borderId="0" xfId="0" applyFont="1" applyFill="1" applyBorder="1" applyAlignment="1" applyProtection="1">
      <alignment horizontal="left"/>
    </xf>
    <xf numFmtId="0" fontId="43" fillId="0" borderId="0" xfId="0" applyFont="1" applyFill="1" applyBorder="1" applyAlignment="1" applyProtection="1">
      <alignment horizontal="left"/>
    </xf>
    <xf numFmtId="10" fontId="43" fillId="0" borderId="0" xfId="2" applyNumberFormat="1" applyFont="1" applyFill="1" applyBorder="1" applyAlignment="1" applyProtection="1">
      <alignment horizontal="center"/>
    </xf>
    <xf numFmtId="2" fontId="43" fillId="0" borderId="0" xfId="0" applyNumberFormat="1" applyFont="1" applyFill="1" applyBorder="1" applyAlignment="1" applyProtection="1">
      <alignment horizontal="center"/>
    </xf>
    <xf numFmtId="0" fontId="44" fillId="0" borderId="102" xfId="0" applyFont="1" applyBorder="1" applyAlignment="1" applyProtection="1">
      <alignment vertical="top"/>
    </xf>
    <xf numFmtId="0" fontId="43" fillId="0" borderId="26" xfId="0" applyFont="1" applyBorder="1" applyAlignment="1" applyProtection="1">
      <alignment horizontal="center" vertical="top" wrapText="1"/>
    </xf>
    <xf numFmtId="0" fontId="44" fillId="0" borderId="26" xfId="0" applyFont="1" applyBorder="1" applyAlignment="1" applyProtection="1">
      <alignment vertical="top" wrapText="1"/>
    </xf>
    <xf numFmtId="14" fontId="44" fillId="4" borderId="26" xfId="0" applyNumberFormat="1" applyFont="1" applyFill="1" applyBorder="1" applyAlignment="1" applyProtection="1">
      <alignment horizontal="center" vertical="center" wrapText="1"/>
      <protection locked="0"/>
    </xf>
    <xf numFmtId="0" fontId="44" fillId="4" borderId="26" xfId="0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Border="1" applyAlignment="1" applyProtection="1"/>
    <xf numFmtId="0" fontId="35" fillId="0" borderId="0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2" fontId="33" fillId="0" borderId="0" xfId="0" applyNumberFormat="1" applyFont="1" applyFill="1" applyBorder="1" applyAlignment="1">
      <alignment horizontal="left"/>
    </xf>
    <xf numFmtId="0" fontId="35" fillId="0" borderId="0" xfId="0" applyFont="1" applyBorder="1"/>
    <xf numFmtId="2" fontId="35" fillId="4" borderId="0" xfId="0" applyNumberFormat="1" applyFont="1" applyFill="1" applyBorder="1" applyAlignment="1">
      <alignment horizontal="left"/>
    </xf>
    <xf numFmtId="0" fontId="12" fillId="0" borderId="0" xfId="0" applyFont="1"/>
    <xf numFmtId="0" fontId="12" fillId="0" borderId="0" xfId="0" applyFont="1" applyFill="1"/>
    <xf numFmtId="0" fontId="30" fillId="0" borderId="0" xfId="0" applyFont="1"/>
    <xf numFmtId="0" fontId="33" fillId="0" borderId="0" xfId="0" applyFont="1" applyBorder="1"/>
    <xf numFmtId="0" fontId="33" fillId="0" borderId="0" xfId="0" applyFont="1" applyFill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168" fontId="33" fillId="0" borderId="0" xfId="0" applyNumberFormat="1" applyFont="1" applyBorder="1" applyAlignment="1">
      <alignment horizontal="center"/>
    </xf>
    <xf numFmtId="0" fontId="26" fillId="0" borderId="0" xfId="0" applyFont="1" applyBorder="1"/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43" fontId="5" fillId="0" borderId="11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175" fontId="26" fillId="0" borderId="43" xfId="1" applyNumberFormat="1" applyFont="1" applyBorder="1" applyAlignment="1">
      <alignment vertical="center"/>
    </xf>
    <xf numFmtId="43" fontId="19" fillId="0" borderId="0" xfId="1" applyFont="1" applyAlignment="1">
      <alignment vertical="center"/>
    </xf>
    <xf numFmtId="166" fontId="5" fillId="0" borderId="83" xfId="5" applyNumberFormat="1" applyFont="1" applyBorder="1" applyAlignment="1">
      <alignment vertical="center"/>
    </xf>
    <xf numFmtId="173" fontId="35" fillId="2" borderId="102" xfId="1" applyNumberFormat="1" applyFont="1" applyFill="1" applyBorder="1" applyAlignment="1">
      <alignment horizontal="right"/>
    </xf>
    <xf numFmtId="20" fontId="35" fillId="0" borderId="0" xfId="0" applyNumberFormat="1" applyFont="1" applyBorder="1" applyAlignment="1">
      <alignment horizontal="right"/>
    </xf>
    <xf numFmtId="0" fontId="35" fillId="0" borderId="0" xfId="0" applyFont="1" applyFill="1" applyBorder="1" applyAlignment="1">
      <alignment horizontal="right"/>
    </xf>
    <xf numFmtId="0" fontId="35" fillId="2" borderId="28" xfId="0" applyFont="1" applyFill="1" applyBorder="1" applyAlignment="1">
      <alignment horizontal="right"/>
    </xf>
    <xf numFmtId="0" fontId="35" fillId="2" borderId="10" xfId="0" applyFont="1" applyFill="1" applyBorder="1" applyAlignment="1">
      <alignment horizontal="right"/>
    </xf>
    <xf numFmtId="167" fontId="35" fillId="0" borderId="8" xfId="1" applyNumberFormat="1" applyFont="1" applyBorder="1" applyAlignment="1">
      <alignment horizontal="right"/>
    </xf>
    <xf numFmtId="21" fontId="35" fillId="2" borderId="28" xfId="0" applyNumberFormat="1" applyFont="1" applyFill="1" applyBorder="1" applyAlignment="1">
      <alignment horizontal="right"/>
    </xf>
    <xf numFmtId="0" fontId="30" fillId="0" borderId="0" xfId="0" applyFont="1" applyBorder="1"/>
    <xf numFmtId="167" fontId="5" fillId="2" borderId="28" xfId="1" applyNumberFormat="1" applyFont="1" applyFill="1" applyBorder="1" applyAlignment="1">
      <alignment horizontal="right"/>
    </xf>
    <xf numFmtId="2" fontId="5" fillId="2" borderId="28" xfId="1" applyNumberFormat="1" applyFont="1" applyFill="1" applyBorder="1" applyAlignment="1">
      <alignment horizontal="right"/>
    </xf>
    <xf numFmtId="2" fontId="5" fillId="2" borderId="28" xfId="0" applyNumberFormat="1" applyFont="1" applyFill="1" applyBorder="1" applyAlignment="1">
      <alignment horizontal="right"/>
    </xf>
    <xf numFmtId="9" fontId="5" fillId="2" borderId="10" xfId="0" applyNumberFormat="1" applyFont="1" applyFill="1" applyBorder="1" applyAlignment="1">
      <alignment horizontal="right"/>
    </xf>
    <xf numFmtId="2" fontId="5" fillId="2" borderId="28" xfId="0" applyNumberFormat="1" applyFont="1" applyFill="1" applyBorder="1" applyAlignment="1"/>
    <xf numFmtId="0" fontId="19" fillId="0" borderId="7" xfId="0" applyFont="1" applyBorder="1"/>
    <xf numFmtId="0" fontId="5" fillId="0" borderId="108" xfId="5" applyFont="1" applyBorder="1" applyAlignment="1">
      <alignment horizontal="centerContinuous" vertical="center"/>
    </xf>
    <xf numFmtId="4" fontId="5" fillId="0" borderId="72" xfId="5" applyNumberFormat="1" applyFont="1" applyBorder="1" applyAlignment="1">
      <alignment vertical="center"/>
    </xf>
    <xf numFmtId="0" fontId="5" fillId="0" borderId="19" xfId="5" applyFont="1" applyBorder="1" applyAlignment="1">
      <alignment vertical="center"/>
    </xf>
    <xf numFmtId="2" fontId="5" fillId="2" borderId="10" xfId="0" applyNumberFormat="1" applyFont="1" applyFill="1" applyBorder="1" applyAlignment="1">
      <alignment horizontal="right"/>
    </xf>
    <xf numFmtId="43" fontId="4" fillId="0" borderId="0" xfId="0" applyNumberFormat="1" applyFont="1" applyBorder="1"/>
    <xf numFmtId="14" fontId="44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>
      <alignment horizontal="right"/>
    </xf>
    <xf numFmtId="0" fontId="26" fillId="0" borderId="5" xfId="0" applyFont="1" applyBorder="1"/>
    <xf numFmtId="0" fontId="26" fillId="0" borderId="3" xfId="0" applyFont="1" applyBorder="1"/>
    <xf numFmtId="0" fontId="56" fillId="0" borderId="3" xfId="0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/>
    </xf>
    <xf numFmtId="0" fontId="56" fillId="0" borderId="4" xfId="0" applyFont="1" applyFill="1" applyBorder="1" applyAlignment="1">
      <alignment horizontal="center"/>
    </xf>
    <xf numFmtId="0" fontId="0" fillId="0" borderId="3" xfId="0" applyBorder="1"/>
    <xf numFmtId="0" fontId="57" fillId="0" borderId="0" xfId="0" applyFont="1" applyBorder="1"/>
    <xf numFmtId="0" fontId="57" fillId="0" borderId="4" xfId="0" applyFont="1" applyBorder="1"/>
    <xf numFmtId="0" fontId="58" fillId="0" borderId="3" xfId="0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58" fillId="0" borderId="4" xfId="0" applyFont="1" applyBorder="1" applyAlignment="1">
      <alignment horizontal="center"/>
    </xf>
    <xf numFmtId="0" fontId="59" fillId="0" borderId="3" xfId="0" applyFont="1" applyBorder="1"/>
    <xf numFmtId="43" fontId="4" fillId="0" borderId="1" xfId="1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3" fontId="5" fillId="0" borderId="3" xfId="1" applyFont="1" applyFill="1" applyBorder="1" applyProtection="1">
      <protection locked="0"/>
    </xf>
    <xf numFmtId="0" fontId="5" fillId="7" borderId="0" xfId="0" applyFont="1" applyFill="1" applyBorder="1" applyAlignment="1" applyProtection="1">
      <alignment horizontal="center"/>
      <protection locked="0"/>
    </xf>
    <xf numFmtId="43" fontId="5" fillId="7" borderId="4" xfId="1" applyFont="1" applyFill="1" applyBorder="1" applyProtection="1">
      <protection locked="0"/>
    </xf>
    <xf numFmtId="0" fontId="5" fillId="0" borderId="4" xfId="1" applyNumberFormat="1" applyFont="1" applyFill="1" applyBorder="1" applyProtection="1">
      <protection locked="0"/>
    </xf>
    <xf numFmtId="3" fontId="5" fillId="0" borderId="6" xfId="1" applyNumberFormat="1" applyFont="1" applyFill="1" applyBorder="1" applyProtection="1">
      <protection locked="0"/>
    </xf>
    <xf numFmtId="43" fontId="60" fillId="0" borderId="0" xfId="1" applyFont="1" applyBorder="1" applyAlignment="1">
      <alignment horizontal="right"/>
    </xf>
    <xf numFmtId="164" fontId="60" fillId="0" borderId="0" xfId="0" applyNumberFormat="1" applyFont="1" applyBorder="1"/>
    <xf numFmtId="0" fontId="61" fillId="0" borderId="0" xfId="0" applyFont="1" applyBorder="1"/>
    <xf numFmtId="43" fontId="57" fillId="0" borderId="0" xfId="1" applyFont="1" applyFill="1" applyBorder="1" applyProtection="1">
      <protection locked="0"/>
    </xf>
    <xf numFmtId="0" fontId="57" fillId="0" borderId="0" xfId="0" applyFont="1" applyFill="1" applyBorder="1" applyAlignment="1" applyProtection="1">
      <alignment horizontal="center"/>
      <protection locked="0"/>
    </xf>
    <xf numFmtId="43" fontId="57" fillId="0" borderId="4" xfId="1" applyFont="1" applyFill="1" applyBorder="1" applyProtection="1">
      <protection locked="0"/>
    </xf>
    <xf numFmtId="0" fontId="60" fillId="0" borderId="1" xfId="0" applyFont="1" applyBorder="1" applyAlignment="1"/>
    <xf numFmtId="0" fontId="57" fillId="0" borderId="37" xfId="0" applyFont="1" applyBorder="1"/>
    <xf numFmtId="43" fontId="57" fillId="0" borderId="37" xfId="1" applyFont="1" applyBorder="1"/>
    <xf numFmtId="0" fontId="57" fillId="0" borderId="2" xfId="0" applyFont="1" applyBorder="1"/>
    <xf numFmtId="0" fontId="60" fillId="0" borderId="3" xfId="0" applyFont="1" applyBorder="1" applyAlignment="1"/>
    <xf numFmtId="43" fontId="57" fillId="0" borderId="0" xfId="1" applyFont="1" applyBorder="1"/>
    <xf numFmtId="0" fontId="60" fillId="0" borderId="0" xfId="0" applyFont="1" applyBorder="1" applyAlignment="1">
      <alignment horizontal="center"/>
    </xf>
    <xf numFmtId="43" fontId="60" fillId="0" borderId="0" xfId="1" applyFont="1" applyBorder="1" applyAlignment="1">
      <alignment horizontal="center"/>
    </xf>
    <xf numFmtId="0" fontId="62" fillId="7" borderId="0" xfId="0" applyFont="1" applyFill="1" applyBorder="1" applyAlignment="1">
      <alignment horizontal="center"/>
    </xf>
    <xf numFmtId="43" fontId="57" fillId="7" borderId="0" xfId="1" applyFont="1" applyFill="1" applyBorder="1"/>
    <xf numFmtId="0" fontId="57" fillId="0" borderId="8" xfId="0" applyFont="1" applyBorder="1"/>
    <xf numFmtId="43" fontId="57" fillId="0" borderId="8" xfId="1" applyFont="1" applyBorder="1"/>
    <xf numFmtId="0" fontId="57" fillId="0" borderId="6" xfId="0" applyFont="1" applyBorder="1"/>
    <xf numFmtId="0" fontId="60" fillId="0" borderId="0" xfId="0" applyFont="1" applyBorder="1" applyAlignment="1"/>
    <xf numFmtId="0" fontId="0" fillId="0" borderId="5" xfId="0" applyBorder="1"/>
    <xf numFmtId="0" fontId="61" fillId="0" borderId="8" xfId="0" applyFont="1" applyBorder="1" applyAlignment="1">
      <alignment horizontal="right"/>
    </xf>
    <xf numFmtId="176" fontId="61" fillId="0" borderId="6" xfId="0" applyNumberFormat="1" applyFont="1" applyBorder="1"/>
    <xf numFmtId="3" fontId="35" fillId="0" borderId="4" xfId="0" applyNumberFormat="1" applyFont="1" applyFill="1" applyBorder="1" applyAlignment="1">
      <alignment horizontal="right"/>
    </xf>
    <xf numFmtId="4" fontId="35" fillId="2" borderId="28" xfId="0" applyNumberFormat="1" applyFont="1" applyFill="1" applyBorder="1" applyAlignment="1">
      <alignment horizontal="right"/>
    </xf>
    <xf numFmtId="9" fontId="35" fillId="2" borderId="28" xfId="0" applyNumberFormat="1" applyFont="1" applyFill="1" applyBorder="1" applyAlignment="1">
      <alignment horizontal="right"/>
    </xf>
    <xf numFmtId="4" fontId="35" fillId="0" borderId="4" xfId="0" applyNumberFormat="1" applyFont="1" applyBorder="1" applyAlignment="1">
      <alignment horizontal="right"/>
    </xf>
    <xf numFmtId="4" fontId="35" fillId="0" borderId="4" xfId="0" applyNumberFormat="1" applyFont="1" applyFill="1" applyBorder="1" applyAlignment="1">
      <alignment horizontal="right"/>
    </xf>
    <xf numFmtId="10" fontId="35" fillId="2" borderId="28" xfId="0" applyNumberFormat="1" applyFont="1" applyFill="1" applyBorder="1" applyAlignment="1">
      <alignment horizontal="right"/>
    </xf>
    <xf numFmtId="0" fontId="33" fillId="0" borderId="4" xfId="0" applyFont="1" applyBorder="1" applyAlignment="1">
      <alignment horizontal="right"/>
    </xf>
    <xf numFmtId="4" fontId="26" fillId="0" borderId="6" xfId="0" applyNumberFormat="1" applyFont="1" applyBorder="1" applyAlignment="1">
      <alignment horizontal="right"/>
    </xf>
    <xf numFmtId="0" fontId="19" fillId="0" borderId="0" xfId="0" applyFont="1" applyAlignment="1">
      <alignment horizontal="left" wrapText="1"/>
    </xf>
    <xf numFmtId="43" fontId="19" fillId="0" borderId="0" xfId="1" applyFont="1" applyAlignment="1">
      <alignment horizontal="left" wrapText="1"/>
    </xf>
    <xf numFmtId="9" fontId="63" fillId="0" borderId="37" xfId="0" applyNumberFormat="1" applyFont="1" applyFill="1" applyBorder="1" applyAlignment="1" applyProtection="1">
      <alignment horizontal="center"/>
      <protection locked="0"/>
    </xf>
    <xf numFmtId="0" fontId="57" fillId="0" borderId="5" xfId="0" applyFont="1" applyBorder="1"/>
    <xf numFmtId="3" fontId="57" fillId="0" borderId="0" xfId="0" applyNumberFormat="1" applyFont="1" applyBorder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75" fontId="15" fillId="0" borderId="7" xfId="1" applyNumberFormat="1" applyFont="1" applyBorder="1" applyAlignment="1">
      <alignment horizontal="right" vertical="center"/>
    </xf>
    <xf numFmtId="171" fontId="26" fillId="0" borderId="43" xfId="5" applyNumberFormat="1" applyFont="1" applyBorder="1" applyAlignment="1">
      <alignment horizontal="left" vertical="center"/>
    </xf>
    <xf numFmtId="177" fontId="29" fillId="0" borderId="7" xfId="5" applyNumberFormat="1" applyFont="1" applyBorder="1" applyAlignment="1">
      <alignment vertical="center"/>
    </xf>
    <xf numFmtId="0" fontId="16" fillId="0" borderId="7" xfId="5" applyFont="1" applyBorder="1" applyAlignment="1">
      <alignment horizontal="center" vertical="center"/>
    </xf>
    <xf numFmtId="0" fontId="16" fillId="0" borderId="43" xfId="5" applyFont="1" applyBorder="1" applyAlignment="1">
      <alignment horizontal="center" vertical="center"/>
    </xf>
    <xf numFmtId="14" fontId="4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quotePrefix="1" applyFont="1"/>
    <xf numFmtId="0" fontId="24" fillId="0" borderId="0" xfId="5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2" xfId="0" applyFont="1" applyBorder="1" applyAlignment="1">
      <alignment vertical="center"/>
    </xf>
    <xf numFmtId="43" fontId="19" fillId="2" borderId="102" xfId="1" applyFont="1" applyFill="1" applyBorder="1" applyAlignment="1">
      <alignment vertical="center"/>
    </xf>
    <xf numFmtId="174" fontId="19" fillId="2" borderId="102" xfId="1" applyNumberFormat="1" applyFont="1" applyFill="1" applyBorder="1" applyAlignment="1">
      <alignment vertical="center"/>
    </xf>
    <xf numFmtId="43" fontId="19" fillId="0" borderId="102" xfId="1" applyNumberFormat="1" applyFont="1" applyFill="1" applyBorder="1" applyAlignment="1">
      <alignment horizontal="center" vertical="center"/>
    </xf>
    <xf numFmtId="43" fontId="19" fillId="0" borderId="102" xfId="1" applyFont="1" applyFill="1" applyBorder="1" applyAlignment="1">
      <alignment vertical="center"/>
    </xf>
    <xf numFmtId="0" fontId="19" fillId="0" borderId="33" xfId="0" applyFont="1" applyBorder="1" applyAlignment="1">
      <alignment vertical="center"/>
    </xf>
    <xf numFmtId="0" fontId="19" fillId="0" borderId="102" xfId="0" applyFont="1" applyBorder="1" applyAlignment="1">
      <alignment wrapText="1"/>
    </xf>
    <xf numFmtId="43" fontId="19" fillId="2" borderId="102" xfId="1" applyFont="1" applyFill="1" applyBorder="1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/>
    <xf numFmtId="0" fontId="12" fillId="0" borderId="0" xfId="0" applyFont="1" applyFill="1" applyAlignment="1"/>
    <xf numFmtId="0" fontId="12" fillId="0" borderId="0" xfId="0" applyFont="1" applyAlignment="1">
      <alignment vertical="center"/>
    </xf>
    <xf numFmtId="0" fontId="16" fillId="0" borderId="43" xfId="5" applyFont="1" applyBorder="1" applyAlignment="1">
      <alignment horizontal="center" vertical="center"/>
    </xf>
    <xf numFmtId="9" fontId="5" fillId="2" borderId="10" xfId="2" applyFont="1" applyFill="1" applyBorder="1" applyAlignment="1">
      <alignment horizontal="right"/>
    </xf>
    <xf numFmtId="0" fontId="16" fillId="0" borderId="43" xfId="5" applyFont="1" applyBorder="1" applyAlignment="1">
      <alignment horizontal="center" vertical="center"/>
    </xf>
    <xf numFmtId="44" fontId="5" fillId="0" borderId="17" xfId="9" applyFont="1" applyBorder="1" applyAlignment="1">
      <alignment horizontal="center" vertical="center"/>
    </xf>
    <xf numFmtId="44" fontId="5" fillId="0" borderId="0" xfId="9" applyFont="1" applyBorder="1" applyAlignment="1">
      <alignment vertical="center"/>
    </xf>
    <xf numFmtId="44" fontId="5" fillId="0" borderId="23" xfId="9" applyFont="1" applyBorder="1" applyAlignment="1">
      <alignment vertical="center"/>
    </xf>
    <xf numFmtId="0" fontId="5" fillId="0" borderId="102" xfId="5" applyFont="1" applyBorder="1" applyAlignment="1">
      <alignment vertical="center"/>
    </xf>
    <xf numFmtId="4" fontId="5" fillId="0" borderId="102" xfId="5" applyNumberFormat="1" applyFont="1" applyBorder="1" applyAlignment="1">
      <alignment vertical="center"/>
    </xf>
    <xf numFmtId="44" fontId="5" fillId="0" borderId="11" xfId="9" applyFont="1" applyBorder="1" applyAlignment="1">
      <alignment vertical="center"/>
    </xf>
    <xf numFmtId="10" fontId="4" fillId="2" borderId="114" xfId="4" applyNumberFormat="1" applyFont="1" applyFill="1" applyBorder="1" applyAlignment="1">
      <alignment vertical="center"/>
    </xf>
    <xf numFmtId="10" fontId="61" fillId="2" borderId="114" xfId="4" applyNumberFormat="1" applyFont="1" applyFill="1" applyBorder="1" applyAlignment="1">
      <alignment vertical="center"/>
    </xf>
    <xf numFmtId="10" fontId="4" fillId="2" borderId="114" xfId="1" applyNumberFormat="1" applyFont="1" applyFill="1" applyBorder="1" applyAlignment="1">
      <alignment vertical="center"/>
    </xf>
    <xf numFmtId="10" fontId="4" fillId="0" borderId="87" xfId="4" applyNumberFormat="1" applyFont="1" applyBorder="1" applyAlignment="1">
      <alignment vertical="center"/>
    </xf>
    <xf numFmtId="172" fontId="4" fillId="0" borderId="114" xfId="5" applyNumberFormat="1" applyFont="1" applyBorder="1" applyAlignment="1">
      <alignment horizontal="center" vertical="center"/>
    </xf>
    <xf numFmtId="172" fontId="4" fillId="0" borderId="115" xfId="5" applyNumberFormat="1" applyFont="1" applyBorder="1" applyAlignment="1">
      <alignment horizontal="center" vertical="center"/>
    </xf>
    <xf numFmtId="44" fontId="5" fillId="0" borderId="26" xfId="9" applyFont="1" applyBorder="1" applyAlignment="1">
      <alignment horizontal="center" vertical="center"/>
    </xf>
    <xf numFmtId="44" fontId="5" fillId="0" borderId="22" xfId="9" applyFont="1" applyBorder="1" applyAlignment="1">
      <alignment horizontal="center" vertical="center"/>
    </xf>
    <xf numFmtId="0" fontId="5" fillId="0" borderId="7" xfId="5" applyFont="1" applyBorder="1" applyAlignment="1">
      <alignment vertical="center"/>
    </xf>
    <xf numFmtId="0" fontId="5" fillId="0" borderId="7" xfId="5" applyFont="1" applyBorder="1" applyAlignment="1">
      <alignment horizontal="left" vertical="center"/>
    </xf>
    <xf numFmtId="44" fontId="5" fillId="0" borderId="20" xfId="9" applyFont="1" applyBorder="1" applyAlignment="1">
      <alignment horizontal="center" vertical="center"/>
    </xf>
    <xf numFmtId="0" fontId="43" fillId="0" borderId="0" xfId="0" applyFont="1" applyAlignment="1" applyProtection="1">
      <alignment horizontal="center" vertical="center" wrapText="1"/>
    </xf>
    <xf numFmtId="0" fontId="31" fillId="0" borderId="0" xfId="0" applyFont="1" applyFill="1" applyAlignment="1">
      <alignment horizontal="center"/>
    </xf>
    <xf numFmtId="0" fontId="38" fillId="0" borderId="0" xfId="0" applyFont="1" applyAlignment="1">
      <alignment horizontal="center"/>
    </xf>
    <xf numFmtId="49" fontId="48" fillId="0" borderId="26" xfId="0" applyNumberFormat="1" applyFont="1" applyBorder="1" applyAlignment="1">
      <alignment horizontal="left" vertical="center" wrapText="1" readingOrder="1"/>
    </xf>
    <xf numFmtId="0" fontId="43" fillId="0" borderId="102" xfId="0" applyFont="1" applyBorder="1" applyAlignment="1" applyProtection="1">
      <alignment horizontal="center" vertical="center" wrapText="1"/>
    </xf>
    <xf numFmtId="0" fontId="44" fillId="0" borderId="102" xfId="0" applyFont="1" applyBorder="1" applyAlignment="1" applyProtection="1">
      <alignment horizontal="center" vertical="top" wrapText="1"/>
    </xf>
    <xf numFmtId="0" fontId="44" fillId="0" borderId="0" xfId="0" applyFont="1" applyBorder="1" applyAlignment="1" applyProtection="1">
      <alignment horizontal="center"/>
    </xf>
    <xf numFmtId="0" fontId="52" fillId="0" borderId="11" xfId="0" applyFont="1" applyBorder="1" applyAlignment="1" applyProtection="1">
      <alignment horizontal="center"/>
    </xf>
    <xf numFmtId="0" fontId="44" fillId="0" borderId="103" xfId="0" applyFont="1" applyBorder="1" applyAlignment="1" applyProtection="1">
      <alignment horizontal="left" vertical="top" wrapText="1"/>
    </xf>
    <xf numFmtId="0" fontId="44" fillId="0" borderId="104" xfId="0" applyFont="1" applyBorder="1" applyAlignment="1" applyProtection="1">
      <alignment horizontal="left" vertical="top" wrapText="1"/>
    </xf>
    <xf numFmtId="0" fontId="35" fillId="0" borderId="3" xfId="0" applyFont="1" applyBorder="1" applyAlignment="1">
      <alignment horizontal="right"/>
    </xf>
    <xf numFmtId="0" fontId="35" fillId="0" borderId="0" xfId="0" applyFont="1" applyBorder="1" applyAlignment="1">
      <alignment horizontal="right"/>
    </xf>
    <xf numFmtId="0" fontId="35" fillId="0" borderId="0" xfId="0" applyFont="1" applyBorder="1" applyAlignment="1">
      <alignment horizontal="left" wrapText="1"/>
    </xf>
    <xf numFmtId="0" fontId="35" fillId="0" borderId="5" xfId="0" applyFont="1" applyBorder="1" applyAlignment="1">
      <alignment horizontal="right"/>
    </xf>
    <xf numFmtId="0" fontId="35" fillId="0" borderId="8" xfId="0" applyFont="1" applyBorder="1" applyAlignment="1">
      <alignment horizontal="right"/>
    </xf>
    <xf numFmtId="0" fontId="35" fillId="0" borderId="103" xfId="0" applyFont="1" applyBorder="1" applyAlignment="1">
      <alignment horizontal="left"/>
    </xf>
    <xf numFmtId="0" fontId="35" fillId="0" borderId="105" xfId="0" applyFont="1" applyBorder="1" applyAlignment="1">
      <alignment horizontal="left"/>
    </xf>
    <xf numFmtId="0" fontId="35" fillId="0" borderId="104" xfId="0" applyFont="1" applyBorder="1" applyAlignment="1">
      <alignment horizontal="left"/>
    </xf>
    <xf numFmtId="0" fontId="44" fillId="2" borderId="102" xfId="0" applyFont="1" applyFill="1" applyBorder="1" applyAlignment="1" applyProtection="1">
      <alignment horizontal="center" vertical="top" wrapText="1"/>
    </xf>
    <xf numFmtId="0" fontId="51" fillId="0" borderId="102" xfId="0" applyFont="1" applyBorder="1" applyAlignment="1" applyProtection="1">
      <alignment horizontal="center" vertical="center" wrapText="1"/>
    </xf>
    <xf numFmtId="43" fontId="44" fillId="2" borderId="102" xfId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>
      <alignment horizontal="right"/>
    </xf>
    <xf numFmtId="0" fontId="33" fillId="0" borderId="8" xfId="0" applyFont="1" applyBorder="1" applyAlignment="1">
      <alignment horizontal="right"/>
    </xf>
    <xf numFmtId="0" fontId="15" fillId="0" borderId="0" xfId="0" applyFont="1" applyFill="1" applyAlignment="1">
      <alignment horizontal="left"/>
    </xf>
    <xf numFmtId="0" fontId="44" fillId="0" borderId="103" xfId="0" applyFont="1" applyBorder="1" applyAlignment="1" applyProtection="1">
      <alignment horizontal="left" vertical="center" wrapText="1"/>
    </xf>
    <xf numFmtId="0" fontId="44" fillId="0" borderId="104" xfId="0" applyFont="1" applyBorder="1" applyAlignment="1" applyProtection="1">
      <alignment horizontal="left" vertical="center" wrapText="1"/>
    </xf>
    <xf numFmtId="0" fontId="37" fillId="0" borderId="103" xfId="0" applyFont="1" applyBorder="1" applyAlignment="1">
      <alignment horizontal="center"/>
    </xf>
    <xf numFmtId="0" fontId="37" fillId="0" borderId="105" xfId="0" applyFont="1" applyBorder="1" applyAlignment="1">
      <alignment horizontal="center"/>
    </xf>
    <xf numFmtId="0" fontId="37" fillId="0" borderId="104" xfId="0" applyFont="1" applyBorder="1" applyAlignment="1">
      <alignment horizontal="center"/>
    </xf>
    <xf numFmtId="0" fontId="40" fillId="0" borderId="103" xfId="0" applyFont="1" applyBorder="1" applyAlignment="1">
      <alignment horizontal="left"/>
    </xf>
    <xf numFmtId="0" fontId="40" fillId="0" borderId="104" xfId="0" applyFont="1" applyBorder="1" applyAlignment="1">
      <alignment horizontal="left"/>
    </xf>
    <xf numFmtId="0" fontId="40" fillId="0" borderId="102" xfId="0" applyFont="1" applyBorder="1" applyAlignment="1">
      <alignment horizontal="justify" vertical="center" wrapText="1"/>
    </xf>
    <xf numFmtId="0" fontId="16" fillId="0" borderId="102" xfId="8" applyFont="1" applyBorder="1" applyAlignment="1">
      <alignment horizontal="center"/>
    </xf>
    <xf numFmtId="0" fontId="5" fillId="0" borderId="102" xfId="8" applyFont="1" applyBorder="1" applyAlignment="1">
      <alignment horizontal="center"/>
    </xf>
    <xf numFmtId="0" fontId="40" fillId="0" borderId="102" xfId="0" applyFont="1" applyBorder="1" applyAlignment="1">
      <alignment horizontal="left" vertical="center" wrapText="1"/>
    </xf>
    <xf numFmtId="0" fontId="40" fillId="0" borderId="102" xfId="0" applyFont="1" applyBorder="1" applyAlignment="1">
      <alignment horizontal="justify" vertical="center"/>
    </xf>
    <xf numFmtId="0" fontId="20" fillId="0" borderId="33" xfId="0" applyFont="1" applyBorder="1" applyAlignment="1">
      <alignment horizontal="left" wrapText="1"/>
    </xf>
    <xf numFmtId="0" fontId="20" fillId="0" borderId="30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37" fillId="0" borderId="0" xfId="0" applyFont="1" applyAlignment="1">
      <alignment horizontal="center"/>
    </xf>
    <xf numFmtId="167" fontId="20" fillId="0" borderId="0" xfId="0" applyNumberFormat="1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/>
    </xf>
    <xf numFmtId="0" fontId="39" fillId="0" borderId="25" xfId="0" applyFont="1" applyBorder="1" applyAlignment="1">
      <alignment horizontal="center" vertical="center"/>
    </xf>
    <xf numFmtId="0" fontId="50" fillId="4" borderId="26" xfId="0" applyFont="1" applyFill="1" applyBorder="1" applyAlignment="1" applyProtection="1">
      <alignment horizontal="left"/>
    </xf>
    <xf numFmtId="0" fontId="65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43" fillId="5" borderId="103" xfId="0" applyFont="1" applyFill="1" applyBorder="1" applyAlignment="1" applyProtection="1">
      <alignment horizontal="center" vertical="center"/>
    </xf>
    <xf numFmtId="0" fontId="43" fillId="5" borderId="105" xfId="0" applyFont="1" applyFill="1" applyBorder="1" applyAlignment="1" applyProtection="1">
      <alignment horizontal="center" vertical="center"/>
    </xf>
    <xf numFmtId="0" fontId="43" fillId="5" borderId="104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0" fillId="4" borderId="0" xfId="0" applyFont="1" applyFill="1" applyBorder="1" applyAlignment="1" applyProtection="1">
      <alignment horizontal="left" vertical="top" wrapText="1"/>
    </xf>
    <xf numFmtId="0" fontId="49" fillId="0" borderId="8" xfId="0" applyFont="1" applyBorder="1" applyAlignment="1" applyProtection="1">
      <alignment horizontal="left" vertical="top" wrapText="1"/>
    </xf>
    <xf numFmtId="0" fontId="49" fillId="0" borderId="0" xfId="0" applyFont="1" applyBorder="1" applyAlignment="1" applyProtection="1">
      <alignment horizontal="left" vertical="top" wrapText="1"/>
    </xf>
    <xf numFmtId="14" fontId="44" fillId="2" borderId="102" xfId="0" applyNumberFormat="1" applyFont="1" applyFill="1" applyBorder="1" applyAlignment="1" applyProtection="1">
      <alignment horizontal="center" vertical="center" wrapText="1"/>
      <protection locked="0"/>
    </xf>
    <xf numFmtId="0" fontId="43" fillId="2" borderId="103" xfId="0" applyFont="1" applyFill="1" applyBorder="1" applyAlignment="1" applyProtection="1">
      <alignment horizontal="center" vertical="center" wrapText="1"/>
    </xf>
    <xf numFmtId="0" fontId="43" fillId="2" borderId="105" xfId="0" applyFont="1" applyFill="1" applyBorder="1" applyAlignment="1" applyProtection="1">
      <alignment horizontal="center" vertical="center" wrapText="1"/>
    </xf>
    <xf numFmtId="0" fontId="43" fillId="2" borderId="104" xfId="0" applyFont="1" applyFill="1" applyBorder="1" applyAlignment="1" applyProtection="1">
      <alignment horizontal="center" vertical="center" wrapText="1"/>
    </xf>
    <xf numFmtId="44" fontId="44" fillId="2" borderId="103" xfId="9" applyFont="1" applyFill="1" applyBorder="1" applyAlignment="1" applyProtection="1">
      <alignment horizontal="center" vertical="top" wrapText="1"/>
      <protection locked="0"/>
    </xf>
    <xf numFmtId="44" fontId="44" fillId="2" borderId="105" xfId="9" applyFont="1" applyFill="1" applyBorder="1" applyAlignment="1" applyProtection="1">
      <alignment horizontal="center" vertical="top" wrapText="1"/>
      <protection locked="0"/>
    </xf>
    <xf numFmtId="44" fontId="44" fillId="2" borderId="104" xfId="9" applyFont="1" applyFill="1" applyBorder="1" applyAlignment="1" applyProtection="1">
      <alignment horizontal="center" vertical="top" wrapText="1"/>
      <protection locked="0"/>
    </xf>
    <xf numFmtId="0" fontId="54" fillId="2" borderId="103" xfId="0" applyFont="1" applyFill="1" applyBorder="1" applyAlignment="1" applyProtection="1">
      <alignment horizontal="center" vertical="center" wrapText="1"/>
    </xf>
    <xf numFmtId="0" fontId="53" fillId="2" borderId="105" xfId="0" applyFont="1" applyFill="1" applyBorder="1" applyAlignment="1" applyProtection="1">
      <alignment horizontal="center" vertical="center" wrapText="1"/>
    </xf>
    <xf numFmtId="0" fontId="53" fillId="2" borderId="104" xfId="0" applyFont="1" applyFill="1" applyBorder="1" applyAlignment="1" applyProtection="1">
      <alignment horizontal="center" vertical="center" wrapText="1"/>
    </xf>
    <xf numFmtId="0" fontId="44" fillId="2" borderId="103" xfId="0" applyFont="1" applyFill="1" applyBorder="1" applyAlignment="1" applyProtection="1">
      <alignment horizontal="center" vertical="center"/>
    </xf>
    <xf numFmtId="0" fontId="44" fillId="2" borderId="105" xfId="0" applyFont="1" applyFill="1" applyBorder="1" applyAlignment="1" applyProtection="1">
      <alignment horizontal="center" vertical="center"/>
    </xf>
    <xf numFmtId="0" fontId="44" fillId="2" borderId="104" xfId="0" applyFont="1" applyFill="1" applyBorder="1" applyAlignment="1" applyProtection="1">
      <alignment horizontal="center" vertical="center"/>
    </xf>
    <xf numFmtId="0" fontId="54" fillId="2" borderId="105" xfId="0" applyFont="1" applyFill="1" applyBorder="1" applyAlignment="1" applyProtection="1">
      <alignment horizontal="center" vertical="center" wrapText="1"/>
    </xf>
    <xf numFmtId="0" fontId="54" fillId="2" borderId="104" xfId="0" applyFont="1" applyFill="1" applyBorder="1" applyAlignment="1" applyProtection="1">
      <alignment horizontal="center" vertical="center" wrapText="1"/>
    </xf>
    <xf numFmtId="0" fontId="52" fillId="2" borderId="103" xfId="0" applyFont="1" applyFill="1" applyBorder="1" applyAlignment="1" applyProtection="1">
      <alignment horizontal="center" vertical="center" wrapText="1"/>
    </xf>
    <xf numFmtId="0" fontId="52" fillId="2" borderId="105" xfId="0" applyFont="1" applyFill="1" applyBorder="1" applyAlignment="1" applyProtection="1">
      <alignment horizontal="center" vertical="center" wrapText="1"/>
    </xf>
    <xf numFmtId="0" fontId="52" fillId="2" borderId="104" xfId="0" applyFont="1" applyFill="1" applyBorder="1" applyAlignment="1" applyProtection="1">
      <alignment horizontal="center" vertical="center" wrapText="1"/>
    </xf>
    <xf numFmtId="0" fontId="43" fillId="0" borderId="0" xfId="0" applyFont="1" applyBorder="1" applyAlignment="1" applyProtection="1">
      <alignment horizontal="center" vertical="center"/>
    </xf>
    <xf numFmtId="44" fontId="44" fillId="2" borderId="102" xfId="9" applyFont="1" applyFill="1" applyBorder="1" applyAlignment="1" applyProtection="1">
      <alignment horizontal="center" vertical="top" wrapText="1"/>
      <protection locked="0"/>
    </xf>
    <xf numFmtId="0" fontId="43" fillId="2" borderId="102" xfId="0" applyFont="1" applyFill="1" applyBorder="1" applyAlignment="1" applyProtection="1">
      <alignment horizontal="center" vertical="center" wrapText="1"/>
    </xf>
    <xf numFmtId="14" fontId="44" fillId="2" borderId="103" xfId="0" applyNumberFormat="1" applyFont="1" applyFill="1" applyBorder="1" applyAlignment="1" applyProtection="1">
      <alignment horizontal="center" vertical="center" wrapText="1"/>
      <protection locked="0"/>
    </xf>
    <xf numFmtId="14" fontId="44" fillId="2" borderId="105" xfId="0" applyNumberFormat="1" applyFont="1" applyFill="1" applyBorder="1" applyAlignment="1" applyProtection="1">
      <alignment horizontal="center" vertical="center" wrapText="1"/>
      <protection locked="0"/>
    </xf>
    <xf numFmtId="14" fontId="44" fillId="2" borderId="104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102" xfId="0" applyFont="1" applyFill="1" applyBorder="1" applyAlignment="1" applyProtection="1">
      <alignment horizontal="center" vertical="center"/>
    </xf>
    <xf numFmtId="0" fontId="44" fillId="2" borderId="102" xfId="0" applyFont="1" applyFill="1" applyBorder="1" applyAlignment="1" applyProtection="1">
      <alignment horizontal="center" vertical="center" wrapText="1"/>
    </xf>
    <xf numFmtId="0" fontId="44" fillId="2" borderId="103" xfId="0" applyFont="1" applyFill="1" applyBorder="1" applyAlignment="1" applyProtection="1">
      <alignment horizontal="center" vertical="center" wrapText="1"/>
    </xf>
    <xf numFmtId="0" fontId="44" fillId="2" borderId="105" xfId="0" applyFont="1" applyFill="1" applyBorder="1" applyAlignment="1" applyProtection="1">
      <alignment horizontal="center" vertical="center" wrapText="1"/>
    </xf>
    <xf numFmtId="0" fontId="44" fillId="2" borderId="104" xfId="0" applyFont="1" applyFill="1" applyBorder="1" applyAlignment="1" applyProtection="1">
      <alignment horizontal="center" vertical="center" wrapText="1"/>
    </xf>
    <xf numFmtId="0" fontId="68" fillId="2" borderId="103" xfId="0" applyFont="1" applyFill="1" applyBorder="1" applyAlignment="1" applyProtection="1">
      <alignment horizontal="center" vertical="center"/>
    </xf>
    <xf numFmtId="0" fontId="68" fillId="2" borderId="105" xfId="0" applyFont="1" applyFill="1" applyBorder="1" applyAlignment="1" applyProtection="1">
      <alignment horizontal="center" vertical="center"/>
    </xf>
    <xf numFmtId="0" fontId="68" fillId="2" borderId="104" xfId="0" applyFont="1" applyFill="1" applyBorder="1" applyAlignment="1" applyProtection="1">
      <alignment horizontal="center" vertical="center"/>
    </xf>
    <xf numFmtId="0" fontId="43" fillId="0" borderId="0" xfId="0" applyFont="1" applyAlignment="1" applyProtection="1">
      <alignment horizontal="center"/>
    </xf>
    <xf numFmtId="0" fontId="37" fillId="0" borderId="0" xfId="0" applyFont="1" applyAlignment="1">
      <alignment horizontal="center" vertical="center"/>
    </xf>
    <xf numFmtId="0" fontId="44" fillId="2" borderId="102" xfId="0" applyFont="1" applyFill="1" applyBorder="1" applyAlignment="1" applyProtection="1">
      <alignment horizontal="center" vertical="center" wrapText="1"/>
      <protection locked="0"/>
    </xf>
    <xf numFmtId="0" fontId="61" fillId="0" borderId="0" xfId="0" applyFont="1" applyBorder="1" applyAlignment="1">
      <alignment horizontal="right"/>
    </xf>
    <xf numFmtId="0" fontId="61" fillId="0" borderId="4" xfId="0" applyFont="1" applyBorder="1" applyAlignment="1">
      <alignment horizontal="right"/>
    </xf>
    <xf numFmtId="7" fontId="61" fillId="0" borderId="0" xfId="0" applyNumberFormat="1" applyFont="1" applyBorder="1" applyAlignment="1">
      <alignment horizontal="right"/>
    </xf>
    <xf numFmtId="7" fontId="61" fillId="0" borderId="4" xfId="0" applyNumberFormat="1" applyFont="1" applyBorder="1" applyAlignment="1">
      <alignment horizontal="right"/>
    </xf>
    <xf numFmtId="0" fontId="63" fillId="0" borderId="1" xfId="0" applyFont="1" applyFill="1" applyBorder="1" applyAlignment="1" applyProtection="1">
      <alignment horizontal="left"/>
      <protection locked="0"/>
    </xf>
    <xf numFmtId="0" fontId="63" fillId="0" borderId="37" xfId="0" applyFont="1" applyFill="1" applyBorder="1" applyAlignment="1" applyProtection="1">
      <alignment horizontal="left"/>
      <protection locked="0"/>
    </xf>
    <xf numFmtId="0" fontId="55" fillId="6" borderId="24" xfId="0" applyFont="1" applyFill="1" applyBorder="1" applyAlignment="1">
      <alignment horizontal="center"/>
    </xf>
    <xf numFmtId="0" fontId="55" fillId="6" borderId="25" xfId="0" applyFont="1" applyFill="1" applyBorder="1" applyAlignment="1">
      <alignment horizontal="center"/>
    </xf>
    <xf numFmtId="0" fontId="55" fillId="6" borderId="112" xfId="0" applyFont="1" applyFill="1" applyBorder="1" applyAlignment="1">
      <alignment horizontal="center"/>
    </xf>
    <xf numFmtId="43" fontId="5" fillId="0" borderId="3" xfId="1" applyFont="1" applyFill="1" applyBorder="1" applyAlignment="1" applyProtection="1">
      <alignment horizontal="left"/>
      <protection locked="0"/>
    </xf>
    <xf numFmtId="43" fontId="5" fillId="0" borderId="0" xfId="1" applyFont="1" applyFill="1" applyBorder="1" applyAlignment="1" applyProtection="1">
      <alignment horizontal="left"/>
      <protection locked="0"/>
    </xf>
    <xf numFmtId="43" fontId="5" fillId="0" borderId="5" xfId="1" applyFont="1" applyFill="1" applyBorder="1" applyAlignment="1" applyProtection="1">
      <alignment horizontal="left"/>
      <protection locked="0"/>
    </xf>
    <xf numFmtId="43" fontId="5" fillId="0" borderId="8" xfId="1" applyFont="1" applyFill="1" applyBorder="1" applyAlignment="1" applyProtection="1">
      <alignment horizontal="left"/>
      <protection locked="0"/>
    </xf>
    <xf numFmtId="0" fontId="64" fillId="0" borderId="37" xfId="0" applyFont="1" applyFill="1" applyBorder="1" applyAlignment="1" applyProtection="1">
      <alignment horizontal="center"/>
      <protection locked="0"/>
    </xf>
    <xf numFmtId="0" fontId="64" fillId="0" borderId="2" xfId="0" applyFont="1" applyFill="1" applyBorder="1" applyAlignment="1" applyProtection="1">
      <alignment horizontal="center"/>
      <protection locked="0"/>
    </xf>
    <xf numFmtId="0" fontId="57" fillId="0" borderId="3" xfId="0" applyFont="1" applyBorder="1" applyAlignment="1">
      <alignment horizontal="center" wrapText="1"/>
    </xf>
    <xf numFmtId="0" fontId="57" fillId="0" borderId="0" xfId="0" applyFont="1" applyBorder="1" applyAlignment="1">
      <alignment horizontal="center" wrapText="1"/>
    </xf>
    <xf numFmtId="0" fontId="57" fillId="0" borderId="5" xfId="0" applyFont="1" applyBorder="1" applyAlignment="1">
      <alignment horizontal="center" wrapText="1"/>
    </xf>
    <xf numFmtId="0" fontId="57" fillId="0" borderId="8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66" fillId="0" borderId="0" xfId="0" applyFont="1" applyAlignment="1">
      <alignment horizontal="center"/>
    </xf>
    <xf numFmtId="0" fontId="26" fillId="0" borderId="37" xfId="0" applyFont="1" applyBorder="1" applyAlignment="1">
      <alignment horizontal="left"/>
    </xf>
    <xf numFmtId="0" fontId="26" fillId="0" borderId="2" xfId="0" applyFont="1" applyBorder="1" applyAlignment="1">
      <alignment horizontal="left"/>
    </xf>
    <xf numFmtId="170" fontId="4" fillId="0" borderId="7" xfId="6" applyNumberFormat="1" applyFont="1" applyBorder="1" applyAlignment="1">
      <alignment horizontal="center" vertical="center"/>
    </xf>
    <xf numFmtId="170" fontId="4" fillId="0" borderId="17" xfId="6" applyNumberFormat="1" applyFont="1" applyBorder="1" applyAlignment="1">
      <alignment horizontal="center" vertical="center"/>
    </xf>
    <xf numFmtId="0" fontId="4" fillId="0" borderId="106" xfId="5" applyFont="1" applyBorder="1" applyAlignment="1">
      <alignment horizontal="center" vertical="center"/>
    </xf>
    <xf numFmtId="0" fontId="4" fillId="0" borderId="34" xfId="5" applyFont="1" applyBorder="1" applyAlignment="1">
      <alignment horizontal="center" vertical="center"/>
    </xf>
    <xf numFmtId="0" fontId="4" fillId="0" borderId="107" xfId="5" applyFont="1" applyBorder="1" applyAlignment="1">
      <alignment horizontal="center" vertical="center"/>
    </xf>
    <xf numFmtId="0" fontId="16" fillId="0" borderId="21" xfId="5" applyFont="1" applyBorder="1" applyAlignment="1">
      <alignment horizontal="center" vertical="center"/>
    </xf>
    <xf numFmtId="0" fontId="16" fillId="0" borderId="74" xfId="5" applyFont="1" applyBorder="1" applyAlignment="1">
      <alignment horizontal="center" vertical="center"/>
    </xf>
    <xf numFmtId="0" fontId="4" fillId="0" borderId="109" xfId="5" applyFont="1" applyBorder="1" applyAlignment="1">
      <alignment horizontal="center" vertical="center" wrapText="1"/>
    </xf>
    <xf numFmtId="0" fontId="4" fillId="0" borderId="110" xfId="5" applyFont="1" applyBorder="1" applyAlignment="1">
      <alignment horizontal="center" vertical="center" wrapText="1"/>
    </xf>
    <xf numFmtId="0" fontId="4" fillId="0" borderId="111" xfId="5" applyFont="1" applyBorder="1" applyAlignment="1">
      <alignment horizontal="center" vertical="center" wrapText="1"/>
    </xf>
    <xf numFmtId="0" fontId="5" fillId="0" borderId="0" xfId="5" applyFont="1" applyAlignment="1">
      <alignment horizontal="left" vertical="center" wrapText="1"/>
    </xf>
    <xf numFmtId="17" fontId="16" fillId="0" borderId="7" xfId="5" applyNumberFormat="1" applyFont="1" applyBorder="1" applyAlignment="1">
      <alignment horizontal="center" vertical="center"/>
    </xf>
    <xf numFmtId="0" fontId="16" fillId="0" borderId="43" xfId="5" applyFont="1" applyBorder="1" applyAlignment="1">
      <alignment horizontal="center" vertical="center"/>
    </xf>
    <xf numFmtId="44" fontId="15" fillId="0" borderId="19" xfId="1" applyNumberFormat="1" applyFont="1" applyBorder="1" applyAlignment="1">
      <alignment horizontal="center" vertical="center"/>
    </xf>
    <xf numFmtId="44" fontId="15" fillId="0" borderId="41" xfId="1" applyNumberFormat="1" applyFont="1" applyBorder="1" applyAlignment="1">
      <alignment horizontal="center" vertical="center"/>
    </xf>
    <xf numFmtId="0" fontId="67" fillId="0" borderId="1" xfId="5" applyFont="1" applyBorder="1" applyAlignment="1">
      <alignment horizontal="center" vertical="top" wrapText="1"/>
    </xf>
    <xf numFmtId="0" fontId="5" fillId="0" borderId="37" xfId="5" applyFont="1" applyBorder="1" applyAlignment="1">
      <alignment horizontal="center" vertical="top" wrapText="1"/>
    </xf>
    <xf numFmtId="0" fontId="5" fillId="0" borderId="3" xfId="5" applyFont="1" applyBorder="1" applyAlignment="1">
      <alignment horizontal="center" vertical="top" wrapText="1"/>
    </xf>
    <xf numFmtId="0" fontId="5" fillId="0" borderId="0" xfId="5" applyFont="1" applyBorder="1" applyAlignment="1">
      <alignment horizontal="center" vertical="top" wrapText="1"/>
    </xf>
    <xf numFmtId="0" fontId="5" fillId="0" borderId="113" xfId="5" applyFont="1" applyBorder="1" applyAlignment="1">
      <alignment horizontal="center" vertical="top" wrapText="1"/>
    </xf>
    <xf numFmtId="0" fontId="5" fillId="0" borderId="11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center"/>
    </xf>
    <xf numFmtId="0" fontId="15" fillId="0" borderId="43" xfId="5" applyFont="1" applyBorder="1" applyAlignment="1">
      <alignment horizontal="center" vertical="center"/>
    </xf>
    <xf numFmtId="0" fontId="23" fillId="0" borderId="26" xfId="5" applyFont="1" applyBorder="1" applyAlignment="1">
      <alignment horizontal="center" vertical="center"/>
    </xf>
    <xf numFmtId="0" fontId="23" fillId="0" borderId="22" xfId="5" applyFont="1" applyBorder="1" applyAlignment="1">
      <alignment horizontal="center" vertical="center"/>
    </xf>
    <xf numFmtId="0" fontId="4" fillId="0" borderId="68" xfId="5" applyFont="1" applyBorder="1" applyAlignment="1">
      <alignment horizontal="center" vertical="center"/>
    </xf>
    <xf numFmtId="0" fontId="4" fillId="0" borderId="25" xfId="5" applyFont="1" applyBorder="1" applyAlignment="1">
      <alignment horizontal="center" vertical="center"/>
    </xf>
    <xf numFmtId="0" fontId="4" fillId="0" borderId="69" xfId="5" applyFont="1" applyBorder="1" applyAlignment="1">
      <alignment horizontal="center" vertical="center"/>
    </xf>
    <xf numFmtId="0" fontId="23" fillId="0" borderId="71" xfId="5" applyFont="1" applyBorder="1" applyAlignment="1">
      <alignment horizontal="center" vertical="center"/>
    </xf>
    <xf numFmtId="0" fontId="23" fillId="0" borderId="37" xfId="5" applyFont="1" applyBorder="1" applyAlignment="1">
      <alignment horizontal="center" vertical="center"/>
    </xf>
    <xf numFmtId="0" fontId="23" fillId="0" borderId="72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4" fillId="0" borderId="54" xfId="5" applyFont="1" applyBorder="1" applyAlignment="1">
      <alignment horizontal="left" vertical="center"/>
    </xf>
    <xf numFmtId="0" fontId="4" fillId="0" borderId="55" xfId="5" applyFont="1" applyBorder="1" applyAlignment="1">
      <alignment horizontal="left" vertical="center"/>
    </xf>
    <xf numFmtId="0" fontId="4" fillId="0" borderId="56" xfId="5" applyFont="1" applyBorder="1" applyAlignment="1">
      <alignment horizontal="left" vertical="center"/>
    </xf>
    <xf numFmtId="0" fontId="4" fillId="0" borderId="68" xfId="5" applyFont="1" applyBorder="1" applyAlignment="1">
      <alignment horizontal="right" vertical="center"/>
    </xf>
    <xf numFmtId="0" fontId="4" fillId="0" borderId="25" xfId="5" applyFont="1" applyBorder="1" applyAlignment="1">
      <alignment horizontal="right" vertical="center"/>
    </xf>
    <xf numFmtId="0" fontId="4" fillId="0" borderId="69" xfId="5" applyFont="1" applyBorder="1" applyAlignment="1">
      <alignment horizontal="right" vertical="center"/>
    </xf>
    <xf numFmtId="0" fontId="5" fillId="0" borderId="23" xfId="5" applyFont="1" applyBorder="1" applyAlignment="1">
      <alignment horizontal="center" vertical="center"/>
    </xf>
    <xf numFmtId="0" fontId="4" fillId="0" borderId="99" xfId="5" applyFont="1" applyBorder="1" applyAlignment="1">
      <alignment horizontal="right" vertical="center"/>
    </xf>
    <xf numFmtId="0" fontId="4" fillId="0" borderId="8" xfId="5" applyFont="1" applyBorder="1" applyAlignment="1">
      <alignment horizontal="right" vertical="center"/>
    </xf>
    <xf numFmtId="0" fontId="4" fillId="0" borderId="16" xfId="5" applyFont="1" applyBorder="1" applyAlignment="1">
      <alignment horizontal="right" vertical="center"/>
    </xf>
  </cellXfs>
  <cellStyles count="11">
    <cellStyle name="Moeda" xfId="9" builtinId="4"/>
    <cellStyle name="Normal" xfId="0" builtinId="0"/>
    <cellStyle name="Normal 2" xfId="3" xr:uid="{00000000-0005-0000-0000-000002000000}"/>
    <cellStyle name="Normal 2 2" xfId="10" xr:uid="{00000000-0005-0000-0000-000003000000}"/>
    <cellStyle name="Normal_Indústria LEV- Preços" xfId="5" xr:uid="{00000000-0005-0000-0000-000004000000}"/>
    <cellStyle name="Normal_P2-Exemplo Varrição Manual - Sarj" xfId="8" xr:uid="{00000000-0005-0000-0000-000005000000}"/>
    <cellStyle name="Porcentagem" xfId="2" builtinId="5"/>
    <cellStyle name="Porcentagem 2" xfId="4" xr:uid="{00000000-0005-0000-0000-000007000000}"/>
    <cellStyle name="Separador de milhares_Indústria LEV- Preços" xfId="6" xr:uid="{00000000-0005-0000-0000-000008000000}"/>
    <cellStyle name="Vírgula" xfId="1" builtinId="3"/>
    <cellStyle name="Vírgula 2" xfId="7" xr:uid="{00000000-0005-0000-0000-00000A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2-M&#227;o de obra'!B77"/><Relationship Id="rId3" Type="http://schemas.openxmlformats.org/officeDocument/2006/relationships/hyperlink" Target="#'M&#227;o de obra'!A1"/><Relationship Id="rId7" Type="http://schemas.openxmlformats.org/officeDocument/2006/relationships/hyperlink" Target="#PV!A1"/><Relationship Id="rId2" Type="http://schemas.openxmlformats.org/officeDocument/2006/relationships/hyperlink" Target="#Dimensionamento!A1"/><Relationship Id="rId1" Type="http://schemas.openxmlformats.org/officeDocument/2006/relationships/hyperlink" Target="#'Identifica&#231;&#227;o do servi&#231;o'!A1"/><Relationship Id="rId6" Type="http://schemas.openxmlformats.org/officeDocument/2006/relationships/hyperlink" Target="#'Despesas Indiretas'!A1"/><Relationship Id="rId5" Type="http://schemas.openxmlformats.org/officeDocument/2006/relationships/hyperlink" Target="#EPI!A1"/><Relationship Id="rId4" Type="http://schemas.openxmlformats.org/officeDocument/2006/relationships/hyperlink" Target="#'Encargos Sociais'!A1"/><Relationship Id="rId9" Type="http://schemas.openxmlformats.org/officeDocument/2006/relationships/hyperlink" Target="#Combust&#237;ve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5</xdr:row>
      <xdr:rowOff>0</xdr:rowOff>
    </xdr:from>
    <xdr:to>
      <xdr:col>3</xdr:col>
      <xdr:colOff>205740</xdr:colOff>
      <xdr:row>7</xdr:row>
      <xdr:rowOff>161925</xdr:rowOff>
    </xdr:to>
    <xdr:sp macro="" textlink="">
      <xdr:nvSpPr>
        <xdr:cNvPr id="2" name="Retângulo de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3812" y="1257300"/>
          <a:ext cx="1416368" cy="51244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</a:t>
          </a:r>
          <a:endParaRPr lang="pt-BR">
            <a:solidFill>
              <a:sysClr val="windowText" lastClr="000000"/>
            </a:solidFill>
            <a:effectLst/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IDENTIFICAÇÃO</a:t>
          </a:r>
        </a:p>
      </xdr:txBody>
    </xdr:sp>
    <xdr:clientData/>
  </xdr:twoCellAnchor>
  <xdr:twoCellAnchor>
    <xdr:from>
      <xdr:col>1</xdr:col>
      <xdr:colOff>23812</xdr:colOff>
      <xdr:row>9</xdr:row>
      <xdr:rowOff>38100</xdr:rowOff>
    </xdr:from>
    <xdr:to>
      <xdr:col>3</xdr:col>
      <xdr:colOff>198120</xdr:colOff>
      <xdr:row>12</xdr:row>
      <xdr:rowOff>19050</xdr:rowOff>
    </xdr:to>
    <xdr:sp macro="" textlink="">
      <xdr:nvSpPr>
        <xdr:cNvPr id="3" name="Retângulo de cantos arredondado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12" y="1996440"/>
          <a:ext cx="1408748" cy="506730"/>
        </a:xfrm>
        <a:prstGeom prst="round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  <a:p>
          <a:pPr algn="ctr"/>
          <a:r>
            <a:rPr lang="pt-BR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DIMENSIONAMENTO</a:t>
          </a:r>
        </a:p>
      </xdr:txBody>
    </xdr:sp>
    <xdr:clientData/>
  </xdr:twoCellAnchor>
  <xdr:twoCellAnchor>
    <xdr:from>
      <xdr:col>5</xdr:col>
      <xdr:colOff>85724</xdr:colOff>
      <xdr:row>5</xdr:row>
      <xdr:rowOff>19050</xdr:rowOff>
    </xdr:from>
    <xdr:to>
      <xdr:col>7</xdr:col>
      <xdr:colOff>563879</xdr:colOff>
      <xdr:row>9</xdr:row>
      <xdr:rowOff>15240</xdr:rowOff>
    </xdr:to>
    <xdr:sp macro="" textlink="">
      <xdr:nvSpPr>
        <xdr:cNvPr id="19" name="Retângulo de cantos arredondados 1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181224" y="1276350"/>
          <a:ext cx="1163955" cy="69723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MÃO DE OBRA</a:t>
          </a:r>
        </a:p>
      </xdr:txBody>
    </xdr:sp>
    <xdr:clientData/>
  </xdr:twoCellAnchor>
  <xdr:twoCellAnchor>
    <xdr:from>
      <xdr:col>1</xdr:col>
      <xdr:colOff>19050</xdr:colOff>
      <xdr:row>13</xdr:row>
      <xdr:rowOff>142875</xdr:rowOff>
    </xdr:from>
    <xdr:to>
      <xdr:col>4</xdr:col>
      <xdr:colOff>38100</xdr:colOff>
      <xdr:row>16</xdr:row>
      <xdr:rowOff>123825</xdr:rowOff>
    </xdr:to>
    <xdr:sp macro="" textlink="">
      <xdr:nvSpPr>
        <xdr:cNvPr id="24" name="Retângulo de cantos arredondados 2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9050" y="2857500"/>
          <a:ext cx="1714500" cy="5238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ENCARGOS SOCIAIS</a:t>
          </a:r>
        </a:p>
      </xdr:txBody>
    </xdr:sp>
    <xdr:clientData/>
  </xdr:twoCellAnchor>
  <xdr:twoCellAnchor>
    <xdr:from>
      <xdr:col>0</xdr:col>
      <xdr:colOff>0</xdr:colOff>
      <xdr:row>23</xdr:row>
      <xdr:rowOff>123825</xdr:rowOff>
    </xdr:from>
    <xdr:to>
      <xdr:col>4</xdr:col>
      <xdr:colOff>19050</xdr:colOff>
      <xdr:row>28</xdr:row>
      <xdr:rowOff>85725</xdr:rowOff>
    </xdr:to>
    <xdr:sp macro="" textlink="">
      <xdr:nvSpPr>
        <xdr:cNvPr id="25" name="Retângulo de cantos arredondados 2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0" y="4648200"/>
          <a:ext cx="1714500" cy="8667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UNIFORMES E EQUIPAMENTOS DE PROTEÇÃO INDIVIDUAL</a:t>
          </a:r>
        </a:p>
      </xdr:txBody>
    </xdr:sp>
    <xdr:clientData/>
  </xdr:twoCellAnchor>
  <xdr:twoCellAnchor>
    <xdr:from>
      <xdr:col>0</xdr:col>
      <xdr:colOff>2857</xdr:colOff>
      <xdr:row>18</xdr:row>
      <xdr:rowOff>68580</xdr:rowOff>
    </xdr:from>
    <xdr:to>
      <xdr:col>4</xdr:col>
      <xdr:colOff>21907</xdr:colOff>
      <xdr:row>22</xdr:row>
      <xdr:rowOff>20955</xdr:rowOff>
    </xdr:to>
    <xdr:sp macro="" textlink="">
      <xdr:nvSpPr>
        <xdr:cNvPr id="27" name="Retângulo de cantos arredondados 2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2857" y="3688080"/>
          <a:ext cx="1714500" cy="676275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DESPESAS INDIRETAS</a:t>
          </a:r>
        </a:p>
      </xdr:txBody>
    </xdr:sp>
    <xdr:clientData/>
  </xdr:twoCellAnchor>
  <xdr:twoCellAnchor>
    <xdr:from>
      <xdr:col>10</xdr:col>
      <xdr:colOff>335280</xdr:colOff>
      <xdr:row>16</xdr:row>
      <xdr:rowOff>114300</xdr:rowOff>
    </xdr:from>
    <xdr:to>
      <xdr:col>12</xdr:col>
      <xdr:colOff>383857</xdr:colOff>
      <xdr:row>22</xdr:row>
      <xdr:rowOff>68580</xdr:rowOff>
    </xdr:to>
    <xdr:sp macro="" textlink="">
      <xdr:nvSpPr>
        <xdr:cNvPr id="28" name="Retângulo de cantos arredondados 27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4290060" y="3299460"/>
          <a:ext cx="1526857" cy="1005840"/>
        </a:xfrm>
        <a:prstGeom prst="roundRect">
          <a:avLst>
            <a:gd name="adj" fmla="val 25862"/>
          </a:avLst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9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ANÁLISE DO PREÇO DE VENDA</a:t>
          </a:r>
        </a:p>
      </xdr:txBody>
    </xdr:sp>
    <xdr:clientData/>
  </xdr:twoCellAnchor>
  <xdr:twoCellAnchor>
    <xdr:from>
      <xdr:col>10</xdr:col>
      <xdr:colOff>312420</xdr:colOff>
      <xdr:row>10</xdr:row>
      <xdr:rowOff>137160</xdr:rowOff>
    </xdr:from>
    <xdr:to>
      <xdr:col>12</xdr:col>
      <xdr:colOff>365759</xdr:colOff>
      <xdr:row>14</xdr:row>
      <xdr:rowOff>91440</xdr:rowOff>
    </xdr:to>
    <xdr:sp macro="" textlink="">
      <xdr:nvSpPr>
        <xdr:cNvPr id="33" name="Retângulo de cantos arredondados 3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4267200" y="2270760"/>
          <a:ext cx="1531619" cy="655320"/>
        </a:xfrm>
        <a:prstGeom prst="roundRect">
          <a:avLst>
            <a:gd name="adj" fmla="val 25898"/>
          </a:avLst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8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EQUIPAMENTOS</a:t>
          </a:r>
        </a:p>
      </xdr:txBody>
    </xdr:sp>
    <xdr:clientData/>
  </xdr:twoCellAnchor>
  <xdr:twoCellAnchor>
    <xdr:from>
      <xdr:col>10</xdr:col>
      <xdr:colOff>356235</xdr:colOff>
      <xdr:row>5</xdr:row>
      <xdr:rowOff>78105</xdr:rowOff>
    </xdr:from>
    <xdr:to>
      <xdr:col>12</xdr:col>
      <xdr:colOff>384810</xdr:colOff>
      <xdr:row>8</xdr:row>
      <xdr:rowOff>59055</xdr:rowOff>
    </xdr:to>
    <xdr:sp macro="" textlink="">
      <xdr:nvSpPr>
        <xdr:cNvPr id="31" name="Retângulo de cantos arredondados 30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4311015" y="1335405"/>
          <a:ext cx="1506855" cy="506730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  <a:p>
          <a:pPr algn="ctr"/>
          <a:r>
            <a: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COMBUSTÍVEL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471</xdr:row>
      <xdr:rowOff>41707</xdr:rowOff>
    </xdr:from>
    <xdr:to>
      <xdr:col>4</xdr:col>
      <xdr:colOff>597477</xdr:colOff>
      <xdr:row>491</xdr:row>
      <xdr:rowOff>81395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85750" y="13466762"/>
          <a:ext cx="4572000" cy="180614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29</xdr:row>
      <xdr:rowOff>104775</xdr:rowOff>
    </xdr:from>
    <xdr:to>
      <xdr:col>7</xdr:col>
      <xdr:colOff>781050</xdr:colOff>
      <xdr:row>29</xdr:row>
      <xdr:rowOff>104775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/>
      </xdr:nvCxnSpPr>
      <xdr:spPr>
        <a:xfrm flipH="1">
          <a:off x="5562600" y="5476875"/>
          <a:ext cx="723900" cy="0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showGridLines="0" topLeftCell="B4" zoomScaleNormal="100" workbookViewId="0">
      <selection activeCell="H21" sqref="H21"/>
    </sheetView>
  </sheetViews>
  <sheetFormatPr defaultColWidth="8.796875" defaultRowHeight="14.25"/>
  <cols>
    <col min="1" max="1" width="8.796875" style="207" hidden="1" customWidth="1"/>
    <col min="2" max="2" width="7.5" style="207" customWidth="1"/>
    <col min="3" max="3" width="7.296875" style="207" customWidth="1"/>
    <col min="4" max="4" width="3" style="207" customWidth="1"/>
    <col min="5" max="5" width="7.296875" style="207" customWidth="1"/>
    <col min="6" max="6" width="5.296875" style="207" customWidth="1"/>
    <col min="7" max="7" width="2.8984375" style="207" customWidth="1"/>
    <col min="8" max="8" width="6.69921875" style="207" customWidth="1"/>
    <col min="9" max="9" width="6.796875" style="207" customWidth="1"/>
    <col min="10" max="10" width="0.5" style="207" customWidth="1"/>
    <col min="11" max="11" width="7.5" style="207" customWidth="1"/>
    <col min="12" max="12" width="10.19921875" style="207" customWidth="1"/>
    <col min="13" max="16384" width="8.796875" style="207"/>
  </cols>
  <sheetData>
    <row r="1" spans="2:12" ht="36.6" customHeight="1">
      <c r="B1" s="440" t="s">
        <v>112</v>
      </c>
      <c r="C1" s="440"/>
      <c r="D1" s="440"/>
      <c r="E1" s="440"/>
      <c r="F1" s="440"/>
      <c r="G1" s="440"/>
      <c r="H1" s="440"/>
      <c r="I1" s="440"/>
      <c r="J1" s="440"/>
      <c r="K1" s="440"/>
      <c r="L1" s="440"/>
    </row>
    <row r="2" spans="2:12" ht="13.9" customHeight="1">
      <c r="B2" s="441" t="s">
        <v>231</v>
      </c>
      <c r="C2" s="441"/>
      <c r="D2" s="441"/>
      <c r="E2" s="441"/>
      <c r="F2" s="441"/>
      <c r="G2" s="441"/>
      <c r="H2" s="441"/>
      <c r="I2" s="441"/>
      <c r="J2" s="441"/>
      <c r="K2" s="441"/>
      <c r="L2" s="441"/>
    </row>
    <row r="3" spans="2:12" ht="18">
      <c r="B3" s="208"/>
    </row>
    <row r="4" spans="2:12" ht="18">
      <c r="B4" s="442" t="s">
        <v>83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</row>
    <row r="25" spans="12:12"/>
  </sheetData>
  <mergeCells count="3">
    <mergeCell ref="B1:L1"/>
    <mergeCell ref="B2:L2"/>
    <mergeCell ref="B4:L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I57"/>
  <sheetViews>
    <sheetView showGridLines="0" view="pageBreakPreview" topLeftCell="A36" zoomScaleNormal="100" zoomScaleSheetLayoutView="100" workbookViewId="0">
      <selection activeCell="G40" sqref="G40:G54"/>
    </sheetView>
  </sheetViews>
  <sheetFormatPr defaultColWidth="7.19921875" defaultRowHeight="12.75"/>
  <cols>
    <col min="1" max="1" width="1.59765625" style="57" customWidth="1"/>
    <col min="2" max="2" width="2.09765625" style="57" customWidth="1"/>
    <col min="3" max="3" width="17.3984375" style="57" customWidth="1"/>
    <col min="4" max="4" width="7.19921875" style="57" customWidth="1"/>
    <col min="5" max="5" width="10.69921875" style="57" customWidth="1"/>
    <col min="6" max="6" width="12.09765625" style="57" customWidth="1"/>
    <col min="7" max="7" width="12" style="57" customWidth="1"/>
    <col min="8" max="8" width="16" style="57" customWidth="1"/>
    <col min="9" max="9" width="7.796875" style="57" customWidth="1"/>
    <col min="10" max="10" width="1.8984375" style="57" customWidth="1"/>
    <col min="11" max="256" width="7.19921875" style="57"/>
    <col min="257" max="257" width="1.59765625" style="57" customWidth="1"/>
    <col min="258" max="258" width="2.09765625" style="57" customWidth="1"/>
    <col min="259" max="259" width="17.3984375" style="57" customWidth="1"/>
    <col min="260" max="260" width="7.19921875" style="57" customWidth="1"/>
    <col min="261" max="261" width="10.69921875" style="57" customWidth="1"/>
    <col min="262" max="262" width="11.09765625" style="57" customWidth="1"/>
    <col min="263" max="263" width="7.69921875" style="57" customWidth="1"/>
    <col min="264" max="264" width="9" style="57" bestFit="1" customWidth="1"/>
    <col min="265" max="265" width="9.59765625" style="57" bestFit="1" customWidth="1"/>
    <col min="266" max="266" width="1.8984375" style="57" customWidth="1"/>
    <col min="267" max="512" width="7.19921875" style="57"/>
    <col min="513" max="513" width="1.59765625" style="57" customWidth="1"/>
    <col min="514" max="514" width="2.09765625" style="57" customWidth="1"/>
    <col min="515" max="515" width="17.3984375" style="57" customWidth="1"/>
    <col min="516" max="516" width="7.19921875" style="57" customWidth="1"/>
    <col min="517" max="517" width="10.69921875" style="57" customWidth="1"/>
    <col min="518" max="518" width="11.09765625" style="57" customWidth="1"/>
    <col min="519" max="519" width="7.69921875" style="57" customWidth="1"/>
    <col min="520" max="520" width="9" style="57" bestFit="1" customWidth="1"/>
    <col min="521" max="521" width="9.59765625" style="57" bestFit="1" customWidth="1"/>
    <col min="522" max="522" width="1.8984375" style="57" customWidth="1"/>
    <col min="523" max="768" width="7.19921875" style="57"/>
    <col min="769" max="769" width="1.59765625" style="57" customWidth="1"/>
    <col min="770" max="770" width="2.09765625" style="57" customWidth="1"/>
    <col min="771" max="771" width="17.3984375" style="57" customWidth="1"/>
    <col min="772" max="772" width="7.19921875" style="57" customWidth="1"/>
    <col min="773" max="773" width="10.69921875" style="57" customWidth="1"/>
    <col min="774" max="774" width="11.09765625" style="57" customWidth="1"/>
    <col min="775" max="775" width="7.69921875" style="57" customWidth="1"/>
    <col min="776" max="776" width="9" style="57" bestFit="1" customWidth="1"/>
    <col min="777" max="777" width="9.59765625" style="57" bestFit="1" customWidth="1"/>
    <col min="778" max="778" width="1.8984375" style="57" customWidth="1"/>
    <col min="779" max="1024" width="7.19921875" style="57"/>
    <col min="1025" max="1025" width="1.59765625" style="57" customWidth="1"/>
    <col min="1026" max="1026" width="2.09765625" style="57" customWidth="1"/>
    <col min="1027" max="1027" width="17.3984375" style="57" customWidth="1"/>
    <col min="1028" max="1028" width="7.19921875" style="57" customWidth="1"/>
    <col min="1029" max="1029" width="10.69921875" style="57" customWidth="1"/>
    <col min="1030" max="1030" width="11.09765625" style="57" customWidth="1"/>
    <col min="1031" max="1031" width="7.69921875" style="57" customWidth="1"/>
    <col min="1032" max="1032" width="9" style="57" bestFit="1" customWidth="1"/>
    <col min="1033" max="1033" width="9.59765625" style="57" bestFit="1" customWidth="1"/>
    <col min="1034" max="1034" width="1.8984375" style="57" customWidth="1"/>
    <col min="1035" max="1280" width="7.19921875" style="57"/>
    <col min="1281" max="1281" width="1.59765625" style="57" customWidth="1"/>
    <col min="1282" max="1282" width="2.09765625" style="57" customWidth="1"/>
    <col min="1283" max="1283" width="17.3984375" style="57" customWidth="1"/>
    <col min="1284" max="1284" width="7.19921875" style="57" customWidth="1"/>
    <col min="1285" max="1285" width="10.69921875" style="57" customWidth="1"/>
    <col min="1286" max="1286" width="11.09765625" style="57" customWidth="1"/>
    <col min="1287" max="1287" width="7.69921875" style="57" customWidth="1"/>
    <col min="1288" max="1288" width="9" style="57" bestFit="1" customWidth="1"/>
    <col min="1289" max="1289" width="9.59765625" style="57" bestFit="1" customWidth="1"/>
    <col min="1290" max="1290" width="1.8984375" style="57" customWidth="1"/>
    <col min="1291" max="1536" width="7.19921875" style="57"/>
    <col min="1537" max="1537" width="1.59765625" style="57" customWidth="1"/>
    <col min="1538" max="1538" width="2.09765625" style="57" customWidth="1"/>
    <col min="1539" max="1539" width="17.3984375" style="57" customWidth="1"/>
    <col min="1540" max="1540" width="7.19921875" style="57" customWidth="1"/>
    <col min="1541" max="1541" width="10.69921875" style="57" customWidth="1"/>
    <col min="1542" max="1542" width="11.09765625" style="57" customWidth="1"/>
    <col min="1543" max="1543" width="7.69921875" style="57" customWidth="1"/>
    <col min="1544" max="1544" width="9" style="57" bestFit="1" customWidth="1"/>
    <col min="1545" max="1545" width="9.59765625" style="57" bestFit="1" customWidth="1"/>
    <col min="1546" max="1546" width="1.8984375" style="57" customWidth="1"/>
    <col min="1547" max="1792" width="7.19921875" style="57"/>
    <col min="1793" max="1793" width="1.59765625" style="57" customWidth="1"/>
    <col min="1794" max="1794" width="2.09765625" style="57" customWidth="1"/>
    <col min="1795" max="1795" width="17.3984375" style="57" customWidth="1"/>
    <col min="1796" max="1796" width="7.19921875" style="57" customWidth="1"/>
    <col min="1797" max="1797" width="10.69921875" style="57" customWidth="1"/>
    <col min="1798" max="1798" width="11.09765625" style="57" customWidth="1"/>
    <col min="1799" max="1799" width="7.69921875" style="57" customWidth="1"/>
    <col min="1800" max="1800" width="9" style="57" bestFit="1" customWidth="1"/>
    <col min="1801" max="1801" width="9.59765625" style="57" bestFit="1" customWidth="1"/>
    <col min="1802" max="1802" width="1.8984375" style="57" customWidth="1"/>
    <col min="1803" max="2048" width="7.19921875" style="57"/>
    <col min="2049" max="2049" width="1.59765625" style="57" customWidth="1"/>
    <col min="2050" max="2050" width="2.09765625" style="57" customWidth="1"/>
    <col min="2051" max="2051" width="17.3984375" style="57" customWidth="1"/>
    <col min="2052" max="2052" width="7.19921875" style="57" customWidth="1"/>
    <col min="2053" max="2053" width="10.69921875" style="57" customWidth="1"/>
    <col min="2054" max="2054" width="11.09765625" style="57" customWidth="1"/>
    <col min="2055" max="2055" width="7.69921875" style="57" customWidth="1"/>
    <col min="2056" max="2056" width="9" style="57" bestFit="1" customWidth="1"/>
    <col min="2057" max="2057" width="9.59765625" style="57" bestFit="1" customWidth="1"/>
    <col min="2058" max="2058" width="1.8984375" style="57" customWidth="1"/>
    <col min="2059" max="2304" width="7.19921875" style="57"/>
    <col min="2305" max="2305" width="1.59765625" style="57" customWidth="1"/>
    <col min="2306" max="2306" width="2.09765625" style="57" customWidth="1"/>
    <col min="2307" max="2307" width="17.3984375" style="57" customWidth="1"/>
    <col min="2308" max="2308" width="7.19921875" style="57" customWidth="1"/>
    <col min="2309" max="2309" width="10.69921875" style="57" customWidth="1"/>
    <col min="2310" max="2310" width="11.09765625" style="57" customWidth="1"/>
    <col min="2311" max="2311" width="7.69921875" style="57" customWidth="1"/>
    <col min="2312" max="2312" width="9" style="57" bestFit="1" customWidth="1"/>
    <col min="2313" max="2313" width="9.59765625" style="57" bestFit="1" customWidth="1"/>
    <col min="2314" max="2314" width="1.8984375" style="57" customWidth="1"/>
    <col min="2315" max="2560" width="7.19921875" style="57"/>
    <col min="2561" max="2561" width="1.59765625" style="57" customWidth="1"/>
    <col min="2562" max="2562" width="2.09765625" style="57" customWidth="1"/>
    <col min="2563" max="2563" width="17.3984375" style="57" customWidth="1"/>
    <col min="2564" max="2564" width="7.19921875" style="57" customWidth="1"/>
    <col min="2565" max="2565" width="10.69921875" style="57" customWidth="1"/>
    <col min="2566" max="2566" width="11.09765625" style="57" customWidth="1"/>
    <col min="2567" max="2567" width="7.69921875" style="57" customWidth="1"/>
    <col min="2568" max="2568" width="9" style="57" bestFit="1" customWidth="1"/>
    <col min="2569" max="2569" width="9.59765625" style="57" bestFit="1" customWidth="1"/>
    <col min="2570" max="2570" width="1.8984375" style="57" customWidth="1"/>
    <col min="2571" max="2816" width="7.19921875" style="57"/>
    <col min="2817" max="2817" width="1.59765625" style="57" customWidth="1"/>
    <col min="2818" max="2818" width="2.09765625" style="57" customWidth="1"/>
    <col min="2819" max="2819" width="17.3984375" style="57" customWidth="1"/>
    <col min="2820" max="2820" width="7.19921875" style="57" customWidth="1"/>
    <col min="2821" max="2821" width="10.69921875" style="57" customWidth="1"/>
    <col min="2822" max="2822" width="11.09765625" style="57" customWidth="1"/>
    <col min="2823" max="2823" width="7.69921875" style="57" customWidth="1"/>
    <col min="2824" max="2824" width="9" style="57" bestFit="1" customWidth="1"/>
    <col min="2825" max="2825" width="9.59765625" style="57" bestFit="1" customWidth="1"/>
    <col min="2826" max="2826" width="1.8984375" style="57" customWidth="1"/>
    <col min="2827" max="3072" width="7.19921875" style="57"/>
    <col min="3073" max="3073" width="1.59765625" style="57" customWidth="1"/>
    <col min="3074" max="3074" width="2.09765625" style="57" customWidth="1"/>
    <col min="3075" max="3075" width="17.3984375" style="57" customWidth="1"/>
    <col min="3076" max="3076" width="7.19921875" style="57" customWidth="1"/>
    <col min="3077" max="3077" width="10.69921875" style="57" customWidth="1"/>
    <col min="3078" max="3078" width="11.09765625" style="57" customWidth="1"/>
    <col min="3079" max="3079" width="7.69921875" style="57" customWidth="1"/>
    <col min="3080" max="3080" width="9" style="57" bestFit="1" customWidth="1"/>
    <col min="3081" max="3081" width="9.59765625" style="57" bestFit="1" customWidth="1"/>
    <col min="3082" max="3082" width="1.8984375" style="57" customWidth="1"/>
    <col min="3083" max="3328" width="7.19921875" style="57"/>
    <col min="3329" max="3329" width="1.59765625" style="57" customWidth="1"/>
    <col min="3330" max="3330" width="2.09765625" style="57" customWidth="1"/>
    <col min="3331" max="3331" width="17.3984375" style="57" customWidth="1"/>
    <col min="3332" max="3332" width="7.19921875" style="57" customWidth="1"/>
    <col min="3333" max="3333" width="10.69921875" style="57" customWidth="1"/>
    <col min="3334" max="3334" width="11.09765625" style="57" customWidth="1"/>
    <col min="3335" max="3335" width="7.69921875" style="57" customWidth="1"/>
    <col min="3336" max="3336" width="9" style="57" bestFit="1" customWidth="1"/>
    <col min="3337" max="3337" width="9.59765625" style="57" bestFit="1" customWidth="1"/>
    <col min="3338" max="3338" width="1.8984375" style="57" customWidth="1"/>
    <col min="3339" max="3584" width="7.19921875" style="57"/>
    <col min="3585" max="3585" width="1.59765625" style="57" customWidth="1"/>
    <col min="3586" max="3586" width="2.09765625" style="57" customWidth="1"/>
    <col min="3587" max="3587" width="17.3984375" style="57" customWidth="1"/>
    <col min="3588" max="3588" width="7.19921875" style="57" customWidth="1"/>
    <col min="3589" max="3589" width="10.69921875" style="57" customWidth="1"/>
    <col min="3590" max="3590" width="11.09765625" style="57" customWidth="1"/>
    <col min="3591" max="3591" width="7.69921875" style="57" customWidth="1"/>
    <col min="3592" max="3592" width="9" style="57" bestFit="1" customWidth="1"/>
    <col min="3593" max="3593" width="9.59765625" style="57" bestFit="1" customWidth="1"/>
    <col min="3594" max="3594" width="1.8984375" style="57" customWidth="1"/>
    <col min="3595" max="3840" width="7.19921875" style="57"/>
    <col min="3841" max="3841" width="1.59765625" style="57" customWidth="1"/>
    <col min="3842" max="3842" width="2.09765625" style="57" customWidth="1"/>
    <col min="3843" max="3843" width="17.3984375" style="57" customWidth="1"/>
    <col min="3844" max="3844" width="7.19921875" style="57" customWidth="1"/>
    <col min="3845" max="3845" width="10.69921875" style="57" customWidth="1"/>
    <col min="3846" max="3846" width="11.09765625" style="57" customWidth="1"/>
    <col min="3847" max="3847" width="7.69921875" style="57" customWidth="1"/>
    <col min="3848" max="3848" width="9" style="57" bestFit="1" customWidth="1"/>
    <col min="3849" max="3849" width="9.59765625" style="57" bestFit="1" customWidth="1"/>
    <col min="3850" max="3850" width="1.8984375" style="57" customWidth="1"/>
    <col min="3851" max="4096" width="7.19921875" style="57"/>
    <col min="4097" max="4097" width="1.59765625" style="57" customWidth="1"/>
    <col min="4098" max="4098" width="2.09765625" style="57" customWidth="1"/>
    <col min="4099" max="4099" width="17.3984375" style="57" customWidth="1"/>
    <col min="4100" max="4100" width="7.19921875" style="57" customWidth="1"/>
    <col min="4101" max="4101" width="10.69921875" style="57" customWidth="1"/>
    <col min="4102" max="4102" width="11.09765625" style="57" customWidth="1"/>
    <col min="4103" max="4103" width="7.69921875" style="57" customWidth="1"/>
    <col min="4104" max="4104" width="9" style="57" bestFit="1" customWidth="1"/>
    <col min="4105" max="4105" width="9.59765625" style="57" bestFit="1" customWidth="1"/>
    <col min="4106" max="4106" width="1.8984375" style="57" customWidth="1"/>
    <col min="4107" max="4352" width="7.19921875" style="57"/>
    <col min="4353" max="4353" width="1.59765625" style="57" customWidth="1"/>
    <col min="4354" max="4354" width="2.09765625" style="57" customWidth="1"/>
    <col min="4355" max="4355" width="17.3984375" style="57" customWidth="1"/>
    <col min="4356" max="4356" width="7.19921875" style="57" customWidth="1"/>
    <col min="4357" max="4357" width="10.69921875" style="57" customWidth="1"/>
    <col min="4358" max="4358" width="11.09765625" style="57" customWidth="1"/>
    <col min="4359" max="4359" width="7.69921875" style="57" customWidth="1"/>
    <col min="4360" max="4360" width="9" style="57" bestFit="1" customWidth="1"/>
    <col min="4361" max="4361" width="9.59765625" style="57" bestFit="1" customWidth="1"/>
    <col min="4362" max="4362" width="1.8984375" style="57" customWidth="1"/>
    <col min="4363" max="4608" width="7.19921875" style="57"/>
    <col min="4609" max="4609" width="1.59765625" style="57" customWidth="1"/>
    <col min="4610" max="4610" width="2.09765625" style="57" customWidth="1"/>
    <col min="4611" max="4611" width="17.3984375" style="57" customWidth="1"/>
    <col min="4612" max="4612" width="7.19921875" style="57" customWidth="1"/>
    <col min="4613" max="4613" width="10.69921875" style="57" customWidth="1"/>
    <col min="4614" max="4614" width="11.09765625" style="57" customWidth="1"/>
    <col min="4615" max="4615" width="7.69921875" style="57" customWidth="1"/>
    <col min="4616" max="4616" width="9" style="57" bestFit="1" customWidth="1"/>
    <col min="4617" max="4617" width="9.59765625" style="57" bestFit="1" customWidth="1"/>
    <col min="4618" max="4618" width="1.8984375" style="57" customWidth="1"/>
    <col min="4619" max="4864" width="7.19921875" style="57"/>
    <col min="4865" max="4865" width="1.59765625" style="57" customWidth="1"/>
    <col min="4866" max="4866" width="2.09765625" style="57" customWidth="1"/>
    <col min="4867" max="4867" width="17.3984375" style="57" customWidth="1"/>
    <col min="4868" max="4868" width="7.19921875" style="57" customWidth="1"/>
    <col min="4869" max="4869" width="10.69921875" style="57" customWidth="1"/>
    <col min="4870" max="4870" width="11.09765625" style="57" customWidth="1"/>
    <col min="4871" max="4871" width="7.69921875" style="57" customWidth="1"/>
    <col min="4872" max="4872" width="9" style="57" bestFit="1" customWidth="1"/>
    <col min="4873" max="4873" width="9.59765625" style="57" bestFit="1" customWidth="1"/>
    <col min="4874" max="4874" width="1.8984375" style="57" customWidth="1"/>
    <col min="4875" max="5120" width="7.19921875" style="57"/>
    <col min="5121" max="5121" width="1.59765625" style="57" customWidth="1"/>
    <col min="5122" max="5122" width="2.09765625" style="57" customWidth="1"/>
    <col min="5123" max="5123" width="17.3984375" style="57" customWidth="1"/>
    <col min="5124" max="5124" width="7.19921875" style="57" customWidth="1"/>
    <col min="5125" max="5125" width="10.69921875" style="57" customWidth="1"/>
    <col min="5126" max="5126" width="11.09765625" style="57" customWidth="1"/>
    <col min="5127" max="5127" width="7.69921875" style="57" customWidth="1"/>
    <col min="5128" max="5128" width="9" style="57" bestFit="1" customWidth="1"/>
    <col min="5129" max="5129" width="9.59765625" style="57" bestFit="1" customWidth="1"/>
    <col min="5130" max="5130" width="1.8984375" style="57" customWidth="1"/>
    <col min="5131" max="5376" width="7.19921875" style="57"/>
    <col min="5377" max="5377" width="1.59765625" style="57" customWidth="1"/>
    <col min="5378" max="5378" width="2.09765625" style="57" customWidth="1"/>
    <col min="5379" max="5379" width="17.3984375" style="57" customWidth="1"/>
    <col min="5380" max="5380" width="7.19921875" style="57" customWidth="1"/>
    <col min="5381" max="5381" width="10.69921875" style="57" customWidth="1"/>
    <col min="5382" max="5382" width="11.09765625" style="57" customWidth="1"/>
    <col min="5383" max="5383" width="7.69921875" style="57" customWidth="1"/>
    <col min="5384" max="5384" width="9" style="57" bestFit="1" customWidth="1"/>
    <col min="5385" max="5385" width="9.59765625" style="57" bestFit="1" customWidth="1"/>
    <col min="5386" max="5386" width="1.8984375" style="57" customWidth="1"/>
    <col min="5387" max="5632" width="7.19921875" style="57"/>
    <col min="5633" max="5633" width="1.59765625" style="57" customWidth="1"/>
    <col min="5634" max="5634" width="2.09765625" style="57" customWidth="1"/>
    <col min="5635" max="5635" width="17.3984375" style="57" customWidth="1"/>
    <col min="5636" max="5636" width="7.19921875" style="57" customWidth="1"/>
    <col min="5637" max="5637" width="10.69921875" style="57" customWidth="1"/>
    <col min="5638" max="5638" width="11.09765625" style="57" customWidth="1"/>
    <col min="5639" max="5639" width="7.69921875" style="57" customWidth="1"/>
    <col min="5640" max="5640" width="9" style="57" bestFit="1" customWidth="1"/>
    <col min="5641" max="5641" width="9.59765625" style="57" bestFit="1" customWidth="1"/>
    <col min="5642" max="5642" width="1.8984375" style="57" customWidth="1"/>
    <col min="5643" max="5888" width="7.19921875" style="57"/>
    <col min="5889" max="5889" width="1.59765625" style="57" customWidth="1"/>
    <col min="5890" max="5890" width="2.09765625" style="57" customWidth="1"/>
    <col min="5891" max="5891" width="17.3984375" style="57" customWidth="1"/>
    <col min="5892" max="5892" width="7.19921875" style="57" customWidth="1"/>
    <col min="5893" max="5893" width="10.69921875" style="57" customWidth="1"/>
    <col min="5894" max="5894" width="11.09765625" style="57" customWidth="1"/>
    <col min="5895" max="5895" width="7.69921875" style="57" customWidth="1"/>
    <col min="5896" max="5896" width="9" style="57" bestFit="1" customWidth="1"/>
    <col min="5897" max="5897" width="9.59765625" style="57" bestFit="1" customWidth="1"/>
    <col min="5898" max="5898" width="1.8984375" style="57" customWidth="1"/>
    <col min="5899" max="6144" width="7.19921875" style="57"/>
    <col min="6145" max="6145" width="1.59765625" style="57" customWidth="1"/>
    <col min="6146" max="6146" width="2.09765625" style="57" customWidth="1"/>
    <col min="6147" max="6147" width="17.3984375" style="57" customWidth="1"/>
    <col min="6148" max="6148" width="7.19921875" style="57" customWidth="1"/>
    <col min="6149" max="6149" width="10.69921875" style="57" customWidth="1"/>
    <col min="6150" max="6150" width="11.09765625" style="57" customWidth="1"/>
    <col min="6151" max="6151" width="7.69921875" style="57" customWidth="1"/>
    <col min="6152" max="6152" width="9" style="57" bestFit="1" customWidth="1"/>
    <col min="6153" max="6153" width="9.59765625" style="57" bestFit="1" customWidth="1"/>
    <col min="6154" max="6154" width="1.8984375" style="57" customWidth="1"/>
    <col min="6155" max="6400" width="7.19921875" style="57"/>
    <col min="6401" max="6401" width="1.59765625" style="57" customWidth="1"/>
    <col min="6402" max="6402" width="2.09765625" style="57" customWidth="1"/>
    <col min="6403" max="6403" width="17.3984375" style="57" customWidth="1"/>
    <col min="6404" max="6404" width="7.19921875" style="57" customWidth="1"/>
    <col min="6405" max="6405" width="10.69921875" style="57" customWidth="1"/>
    <col min="6406" max="6406" width="11.09765625" style="57" customWidth="1"/>
    <col min="6407" max="6407" width="7.69921875" style="57" customWidth="1"/>
    <col min="6408" max="6408" width="9" style="57" bestFit="1" customWidth="1"/>
    <col min="6409" max="6409" width="9.59765625" style="57" bestFit="1" customWidth="1"/>
    <col min="6410" max="6410" width="1.8984375" style="57" customWidth="1"/>
    <col min="6411" max="6656" width="7.19921875" style="57"/>
    <col min="6657" max="6657" width="1.59765625" style="57" customWidth="1"/>
    <col min="6658" max="6658" width="2.09765625" style="57" customWidth="1"/>
    <col min="6659" max="6659" width="17.3984375" style="57" customWidth="1"/>
    <col min="6660" max="6660" width="7.19921875" style="57" customWidth="1"/>
    <col min="6661" max="6661" width="10.69921875" style="57" customWidth="1"/>
    <col min="6662" max="6662" width="11.09765625" style="57" customWidth="1"/>
    <col min="6663" max="6663" width="7.69921875" style="57" customWidth="1"/>
    <col min="6664" max="6664" width="9" style="57" bestFit="1" customWidth="1"/>
    <col min="6665" max="6665" width="9.59765625" style="57" bestFit="1" customWidth="1"/>
    <col min="6666" max="6666" width="1.8984375" style="57" customWidth="1"/>
    <col min="6667" max="6912" width="7.19921875" style="57"/>
    <col min="6913" max="6913" width="1.59765625" style="57" customWidth="1"/>
    <col min="6914" max="6914" width="2.09765625" style="57" customWidth="1"/>
    <col min="6915" max="6915" width="17.3984375" style="57" customWidth="1"/>
    <col min="6916" max="6916" width="7.19921875" style="57" customWidth="1"/>
    <col min="6917" max="6917" width="10.69921875" style="57" customWidth="1"/>
    <col min="6918" max="6918" width="11.09765625" style="57" customWidth="1"/>
    <col min="6919" max="6919" width="7.69921875" style="57" customWidth="1"/>
    <col min="6920" max="6920" width="9" style="57" bestFit="1" customWidth="1"/>
    <col min="6921" max="6921" width="9.59765625" style="57" bestFit="1" customWidth="1"/>
    <col min="6922" max="6922" width="1.8984375" style="57" customWidth="1"/>
    <col min="6923" max="7168" width="7.19921875" style="57"/>
    <col min="7169" max="7169" width="1.59765625" style="57" customWidth="1"/>
    <col min="7170" max="7170" width="2.09765625" style="57" customWidth="1"/>
    <col min="7171" max="7171" width="17.3984375" style="57" customWidth="1"/>
    <col min="7172" max="7172" width="7.19921875" style="57" customWidth="1"/>
    <col min="7173" max="7173" width="10.69921875" style="57" customWidth="1"/>
    <col min="7174" max="7174" width="11.09765625" style="57" customWidth="1"/>
    <col min="7175" max="7175" width="7.69921875" style="57" customWidth="1"/>
    <col min="7176" max="7176" width="9" style="57" bestFit="1" customWidth="1"/>
    <col min="7177" max="7177" width="9.59765625" style="57" bestFit="1" customWidth="1"/>
    <col min="7178" max="7178" width="1.8984375" style="57" customWidth="1"/>
    <col min="7179" max="7424" width="7.19921875" style="57"/>
    <col min="7425" max="7425" width="1.59765625" style="57" customWidth="1"/>
    <col min="7426" max="7426" width="2.09765625" style="57" customWidth="1"/>
    <col min="7427" max="7427" width="17.3984375" style="57" customWidth="1"/>
    <col min="7428" max="7428" width="7.19921875" style="57" customWidth="1"/>
    <col min="7429" max="7429" width="10.69921875" style="57" customWidth="1"/>
    <col min="7430" max="7430" width="11.09765625" style="57" customWidth="1"/>
    <col min="7431" max="7431" width="7.69921875" style="57" customWidth="1"/>
    <col min="7432" max="7432" width="9" style="57" bestFit="1" customWidth="1"/>
    <col min="7433" max="7433" width="9.59765625" style="57" bestFit="1" customWidth="1"/>
    <col min="7434" max="7434" width="1.8984375" style="57" customWidth="1"/>
    <col min="7435" max="7680" width="7.19921875" style="57"/>
    <col min="7681" max="7681" width="1.59765625" style="57" customWidth="1"/>
    <col min="7682" max="7682" width="2.09765625" style="57" customWidth="1"/>
    <col min="7683" max="7683" width="17.3984375" style="57" customWidth="1"/>
    <col min="7684" max="7684" width="7.19921875" style="57" customWidth="1"/>
    <col min="7685" max="7685" width="10.69921875" style="57" customWidth="1"/>
    <col min="7686" max="7686" width="11.09765625" style="57" customWidth="1"/>
    <col min="7687" max="7687" width="7.69921875" style="57" customWidth="1"/>
    <col min="7688" max="7688" width="9" style="57" bestFit="1" customWidth="1"/>
    <col min="7689" max="7689" width="9.59765625" style="57" bestFit="1" customWidth="1"/>
    <col min="7690" max="7690" width="1.8984375" style="57" customWidth="1"/>
    <col min="7691" max="7936" width="7.19921875" style="57"/>
    <col min="7937" max="7937" width="1.59765625" style="57" customWidth="1"/>
    <col min="7938" max="7938" width="2.09765625" style="57" customWidth="1"/>
    <col min="7939" max="7939" width="17.3984375" style="57" customWidth="1"/>
    <col min="7940" max="7940" width="7.19921875" style="57" customWidth="1"/>
    <col min="7941" max="7941" width="10.69921875" style="57" customWidth="1"/>
    <col min="7942" max="7942" width="11.09765625" style="57" customWidth="1"/>
    <col min="7943" max="7943" width="7.69921875" style="57" customWidth="1"/>
    <col min="7944" max="7944" width="9" style="57" bestFit="1" customWidth="1"/>
    <col min="7945" max="7945" width="9.59765625" style="57" bestFit="1" customWidth="1"/>
    <col min="7946" max="7946" width="1.8984375" style="57" customWidth="1"/>
    <col min="7947" max="8192" width="7.19921875" style="57"/>
    <col min="8193" max="8193" width="1.59765625" style="57" customWidth="1"/>
    <col min="8194" max="8194" width="2.09765625" style="57" customWidth="1"/>
    <col min="8195" max="8195" width="17.3984375" style="57" customWidth="1"/>
    <col min="8196" max="8196" width="7.19921875" style="57" customWidth="1"/>
    <col min="8197" max="8197" width="10.69921875" style="57" customWidth="1"/>
    <col min="8198" max="8198" width="11.09765625" style="57" customWidth="1"/>
    <col min="8199" max="8199" width="7.69921875" style="57" customWidth="1"/>
    <col min="8200" max="8200" width="9" style="57" bestFit="1" customWidth="1"/>
    <col min="8201" max="8201" width="9.59765625" style="57" bestFit="1" customWidth="1"/>
    <col min="8202" max="8202" width="1.8984375" style="57" customWidth="1"/>
    <col min="8203" max="8448" width="7.19921875" style="57"/>
    <col min="8449" max="8449" width="1.59765625" style="57" customWidth="1"/>
    <col min="8450" max="8450" width="2.09765625" style="57" customWidth="1"/>
    <col min="8451" max="8451" width="17.3984375" style="57" customWidth="1"/>
    <col min="8452" max="8452" width="7.19921875" style="57" customWidth="1"/>
    <col min="8453" max="8453" width="10.69921875" style="57" customWidth="1"/>
    <col min="8454" max="8454" width="11.09765625" style="57" customWidth="1"/>
    <col min="8455" max="8455" width="7.69921875" style="57" customWidth="1"/>
    <col min="8456" max="8456" width="9" style="57" bestFit="1" customWidth="1"/>
    <col min="8457" max="8457" width="9.59765625" style="57" bestFit="1" customWidth="1"/>
    <col min="8458" max="8458" width="1.8984375" style="57" customWidth="1"/>
    <col min="8459" max="8704" width="7.19921875" style="57"/>
    <col min="8705" max="8705" width="1.59765625" style="57" customWidth="1"/>
    <col min="8706" max="8706" width="2.09765625" style="57" customWidth="1"/>
    <col min="8707" max="8707" width="17.3984375" style="57" customWidth="1"/>
    <col min="8708" max="8708" width="7.19921875" style="57" customWidth="1"/>
    <col min="8709" max="8709" width="10.69921875" style="57" customWidth="1"/>
    <col min="8710" max="8710" width="11.09765625" style="57" customWidth="1"/>
    <col min="8711" max="8711" width="7.69921875" style="57" customWidth="1"/>
    <col min="8712" max="8712" width="9" style="57" bestFit="1" customWidth="1"/>
    <col min="8713" max="8713" width="9.59765625" style="57" bestFit="1" customWidth="1"/>
    <col min="8714" max="8714" width="1.8984375" style="57" customWidth="1"/>
    <col min="8715" max="8960" width="7.19921875" style="57"/>
    <col min="8961" max="8961" width="1.59765625" style="57" customWidth="1"/>
    <col min="8962" max="8962" width="2.09765625" style="57" customWidth="1"/>
    <col min="8963" max="8963" width="17.3984375" style="57" customWidth="1"/>
    <col min="8964" max="8964" width="7.19921875" style="57" customWidth="1"/>
    <col min="8965" max="8965" width="10.69921875" style="57" customWidth="1"/>
    <col min="8966" max="8966" width="11.09765625" style="57" customWidth="1"/>
    <col min="8967" max="8967" width="7.69921875" style="57" customWidth="1"/>
    <col min="8968" max="8968" width="9" style="57" bestFit="1" customWidth="1"/>
    <col min="8969" max="8969" width="9.59765625" style="57" bestFit="1" customWidth="1"/>
    <col min="8970" max="8970" width="1.8984375" style="57" customWidth="1"/>
    <col min="8971" max="9216" width="7.19921875" style="57"/>
    <col min="9217" max="9217" width="1.59765625" style="57" customWidth="1"/>
    <col min="9218" max="9218" width="2.09765625" style="57" customWidth="1"/>
    <col min="9219" max="9219" width="17.3984375" style="57" customWidth="1"/>
    <col min="9220" max="9220" width="7.19921875" style="57" customWidth="1"/>
    <col min="9221" max="9221" width="10.69921875" style="57" customWidth="1"/>
    <col min="9222" max="9222" width="11.09765625" style="57" customWidth="1"/>
    <col min="9223" max="9223" width="7.69921875" style="57" customWidth="1"/>
    <col min="9224" max="9224" width="9" style="57" bestFit="1" customWidth="1"/>
    <col min="9225" max="9225" width="9.59765625" style="57" bestFit="1" customWidth="1"/>
    <col min="9226" max="9226" width="1.8984375" style="57" customWidth="1"/>
    <col min="9227" max="9472" width="7.19921875" style="57"/>
    <col min="9473" max="9473" width="1.59765625" style="57" customWidth="1"/>
    <col min="9474" max="9474" width="2.09765625" style="57" customWidth="1"/>
    <col min="9475" max="9475" width="17.3984375" style="57" customWidth="1"/>
    <col min="9476" max="9476" width="7.19921875" style="57" customWidth="1"/>
    <col min="9477" max="9477" width="10.69921875" style="57" customWidth="1"/>
    <col min="9478" max="9478" width="11.09765625" style="57" customWidth="1"/>
    <col min="9479" max="9479" width="7.69921875" style="57" customWidth="1"/>
    <col min="9480" max="9480" width="9" style="57" bestFit="1" customWidth="1"/>
    <col min="9481" max="9481" width="9.59765625" style="57" bestFit="1" customWidth="1"/>
    <col min="9482" max="9482" width="1.8984375" style="57" customWidth="1"/>
    <col min="9483" max="9728" width="7.19921875" style="57"/>
    <col min="9729" max="9729" width="1.59765625" style="57" customWidth="1"/>
    <col min="9730" max="9730" width="2.09765625" style="57" customWidth="1"/>
    <col min="9731" max="9731" width="17.3984375" style="57" customWidth="1"/>
    <col min="9732" max="9732" width="7.19921875" style="57" customWidth="1"/>
    <col min="9733" max="9733" width="10.69921875" style="57" customWidth="1"/>
    <col min="9734" max="9734" width="11.09765625" style="57" customWidth="1"/>
    <col min="9735" max="9735" width="7.69921875" style="57" customWidth="1"/>
    <col min="9736" max="9736" width="9" style="57" bestFit="1" customWidth="1"/>
    <col min="9737" max="9737" width="9.59765625" style="57" bestFit="1" customWidth="1"/>
    <col min="9738" max="9738" width="1.8984375" style="57" customWidth="1"/>
    <col min="9739" max="9984" width="7.19921875" style="57"/>
    <col min="9985" max="9985" width="1.59765625" style="57" customWidth="1"/>
    <col min="9986" max="9986" width="2.09765625" style="57" customWidth="1"/>
    <col min="9987" max="9987" width="17.3984375" style="57" customWidth="1"/>
    <col min="9988" max="9988" width="7.19921875" style="57" customWidth="1"/>
    <col min="9989" max="9989" width="10.69921875" style="57" customWidth="1"/>
    <col min="9990" max="9990" width="11.09765625" style="57" customWidth="1"/>
    <col min="9991" max="9991" width="7.69921875" style="57" customWidth="1"/>
    <col min="9992" max="9992" width="9" style="57" bestFit="1" customWidth="1"/>
    <col min="9993" max="9993" width="9.59765625" style="57" bestFit="1" customWidth="1"/>
    <col min="9994" max="9994" width="1.8984375" style="57" customWidth="1"/>
    <col min="9995" max="10240" width="7.19921875" style="57"/>
    <col min="10241" max="10241" width="1.59765625" style="57" customWidth="1"/>
    <col min="10242" max="10242" width="2.09765625" style="57" customWidth="1"/>
    <col min="10243" max="10243" width="17.3984375" style="57" customWidth="1"/>
    <col min="10244" max="10244" width="7.19921875" style="57" customWidth="1"/>
    <col min="10245" max="10245" width="10.69921875" style="57" customWidth="1"/>
    <col min="10246" max="10246" width="11.09765625" style="57" customWidth="1"/>
    <col min="10247" max="10247" width="7.69921875" style="57" customWidth="1"/>
    <col min="10248" max="10248" width="9" style="57" bestFit="1" customWidth="1"/>
    <col min="10249" max="10249" width="9.59765625" style="57" bestFit="1" customWidth="1"/>
    <col min="10250" max="10250" width="1.8984375" style="57" customWidth="1"/>
    <col min="10251" max="10496" width="7.19921875" style="57"/>
    <col min="10497" max="10497" width="1.59765625" style="57" customWidth="1"/>
    <col min="10498" max="10498" width="2.09765625" style="57" customWidth="1"/>
    <col min="10499" max="10499" width="17.3984375" style="57" customWidth="1"/>
    <col min="10500" max="10500" width="7.19921875" style="57" customWidth="1"/>
    <col min="10501" max="10501" width="10.69921875" style="57" customWidth="1"/>
    <col min="10502" max="10502" width="11.09765625" style="57" customWidth="1"/>
    <col min="10503" max="10503" width="7.69921875" style="57" customWidth="1"/>
    <col min="10504" max="10504" width="9" style="57" bestFit="1" customWidth="1"/>
    <col min="10505" max="10505" width="9.59765625" style="57" bestFit="1" customWidth="1"/>
    <col min="10506" max="10506" width="1.8984375" style="57" customWidth="1"/>
    <col min="10507" max="10752" width="7.19921875" style="57"/>
    <col min="10753" max="10753" width="1.59765625" style="57" customWidth="1"/>
    <col min="10754" max="10754" width="2.09765625" style="57" customWidth="1"/>
    <col min="10755" max="10755" width="17.3984375" style="57" customWidth="1"/>
    <col min="10756" max="10756" width="7.19921875" style="57" customWidth="1"/>
    <col min="10757" max="10757" width="10.69921875" style="57" customWidth="1"/>
    <col min="10758" max="10758" width="11.09765625" style="57" customWidth="1"/>
    <col min="10759" max="10759" width="7.69921875" style="57" customWidth="1"/>
    <col min="10760" max="10760" width="9" style="57" bestFit="1" customWidth="1"/>
    <col min="10761" max="10761" width="9.59765625" style="57" bestFit="1" customWidth="1"/>
    <col min="10762" max="10762" width="1.8984375" style="57" customWidth="1"/>
    <col min="10763" max="11008" width="7.19921875" style="57"/>
    <col min="11009" max="11009" width="1.59765625" style="57" customWidth="1"/>
    <col min="11010" max="11010" width="2.09765625" style="57" customWidth="1"/>
    <col min="11011" max="11011" width="17.3984375" style="57" customWidth="1"/>
    <col min="11012" max="11012" width="7.19921875" style="57" customWidth="1"/>
    <col min="11013" max="11013" width="10.69921875" style="57" customWidth="1"/>
    <col min="11014" max="11014" width="11.09765625" style="57" customWidth="1"/>
    <col min="11015" max="11015" width="7.69921875" style="57" customWidth="1"/>
    <col min="11016" max="11016" width="9" style="57" bestFit="1" customWidth="1"/>
    <col min="11017" max="11017" width="9.59765625" style="57" bestFit="1" customWidth="1"/>
    <col min="11018" max="11018" width="1.8984375" style="57" customWidth="1"/>
    <col min="11019" max="11264" width="7.19921875" style="57"/>
    <col min="11265" max="11265" width="1.59765625" style="57" customWidth="1"/>
    <col min="11266" max="11266" width="2.09765625" style="57" customWidth="1"/>
    <col min="11267" max="11267" width="17.3984375" style="57" customWidth="1"/>
    <col min="11268" max="11268" width="7.19921875" style="57" customWidth="1"/>
    <col min="11269" max="11269" width="10.69921875" style="57" customWidth="1"/>
    <col min="11270" max="11270" width="11.09765625" style="57" customWidth="1"/>
    <col min="11271" max="11271" width="7.69921875" style="57" customWidth="1"/>
    <col min="11272" max="11272" width="9" style="57" bestFit="1" customWidth="1"/>
    <col min="11273" max="11273" width="9.59765625" style="57" bestFit="1" customWidth="1"/>
    <col min="11274" max="11274" width="1.8984375" style="57" customWidth="1"/>
    <col min="11275" max="11520" width="7.19921875" style="57"/>
    <col min="11521" max="11521" width="1.59765625" style="57" customWidth="1"/>
    <col min="11522" max="11522" width="2.09765625" style="57" customWidth="1"/>
    <col min="11523" max="11523" width="17.3984375" style="57" customWidth="1"/>
    <col min="11524" max="11524" width="7.19921875" style="57" customWidth="1"/>
    <col min="11525" max="11525" width="10.69921875" style="57" customWidth="1"/>
    <col min="11526" max="11526" width="11.09765625" style="57" customWidth="1"/>
    <col min="11527" max="11527" width="7.69921875" style="57" customWidth="1"/>
    <col min="11528" max="11528" width="9" style="57" bestFit="1" customWidth="1"/>
    <col min="11529" max="11529" width="9.59765625" style="57" bestFit="1" customWidth="1"/>
    <col min="11530" max="11530" width="1.8984375" style="57" customWidth="1"/>
    <col min="11531" max="11776" width="7.19921875" style="57"/>
    <col min="11777" max="11777" width="1.59765625" style="57" customWidth="1"/>
    <col min="11778" max="11778" width="2.09765625" style="57" customWidth="1"/>
    <col min="11779" max="11779" width="17.3984375" style="57" customWidth="1"/>
    <col min="11780" max="11780" width="7.19921875" style="57" customWidth="1"/>
    <col min="11781" max="11781" width="10.69921875" style="57" customWidth="1"/>
    <col min="11782" max="11782" width="11.09765625" style="57" customWidth="1"/>
    <col min="11783" max="11783" width="7.69921875" style="57" customWidth="1"/>
    <col min="11784" max="11784" width="9" style="57" bestFit="1" customWidth="1"/>
    <col min="11785" max="11785" width="9.59765625" style="57" bestFit="1" customWidth="1"/>
    <col min="11786" max="11786" width="1.8984375" style="57" customWidth="1"/>
    <col min="11787" max="12032" width="7.19921875" style="57"/>
    <col min="12033" max="12033" width="1.59765625" style="57" customWidth="1"/>
    <col min="12034" max="12034" width="2.09765625" style="57" customWidth="1"/>
    <col min="12035" max="12035" width="17.3984375" style="57" customWidth="1"/>
    <col min="12036" max="12036" width="7.19921875" style="57" customWidth="1"/>
    <col min="12037" max="12037" width="10.69921875" style="57" customWidth="1"/>
    <col min="12038" max="12038" width="11.09765625" style="57" customWidth="1"/>
    <col min="12039" max="12039" width="7.69921875" style="57" customWidth="1"/>
    <col min="12040" max="12040" width="9" style="57" bestFit="1" customWidth="1"/>
    <col min="12041" max="12041" width="9.59765625" style="57" bestFit="1" customWidth="1"/>
    <col min="12042" max="12042" width="1.8984375" style="57" customWidth="1"/>
    <col min="12043" max="12288" width="7.19921875" style="57"/>
    <col min="12289" max="12289" width="1.59765625" style="57" customWidth="1"/>
    <col min="12290" max="12290" width="2.09765625" style="57" customWidth="1"/>
    <col min="12291" max="12291" width="17.3984375" style="57" customWidth="1"/>
    <col min="12292" max="12292" width="7.19921875" style="57" customWidth="1"/>
    <col min="12293" max="12293" width="10.69921875" style="57" customWidth="1"/>
    <col min="12294" max="12294" width="11.09765625" style="57" customWidth="1"/>
    <col min="12295" max="12295" width="7.69921875" style="57" customWidth="1"/>
    <col min="12296" max="12296" width="9" style="57" bestFit="1" customWidth="1"/>
    <col min="12297" max="12297" width="9.59765625" style="57" bestFit="1" customWidth="1"/>
    <col min="12298" max="12298" width="1.8984375" style="57" customWidth="1"/>
    <col min="12299" max="12544" width="7.19921875" style="57"/>
    <col min="12545" max="12545" width="1.59765625" style="57" customWidth="1"/>
    <col min="12546" max="12546" width="2.09765625" style="57" customWidth="1"/>
    <col min="12547" max="12547" width="17.3984375" style="57" customWidth="1"/>
    <col min="12548" max="12548" width="7.19921875" style="57" customWidth="1"/>
    <col min="12549" max="12549" width="10.69921875" style="57" customWidth="1"/>
    <col min="12550" max="12550" width="11.09765625" style="57" customWidth="1"/>
    <col min="12551" max="12551" width="7.69921875" style="57" customWidth="1"/>
    <col min="12552" max="12552" width="9" style="57" bestFit="1" customWidth="1"/>
    <col min="12553" max="12553" width="9.59765625" style="57" bestFit="1" customWidth="1"/>
    <col min="12554" max="12554" width="1.8984375" style="57" customWidth="1"/>
    <col min="12555" max="12800" width="7.19921875" style="57"/>
    <col min="12801" max="12801" width="1.59765625" style="57" customWidth="1"/>
    <col min="12802" max="12802" width="2.09765625" style="57" customWidth="1"/>
    <col min="12803" max="12803" width="17.3984375" style="57" customWidth="1"/>
    <col min="12804" max="12804" width="7.19921875" style="57" customWidth="1"/>
    <col min="12805" max="12805" width="10.69921875" style="57" customWidth="1"/>
    <col min="12806" max="12806" width="11.09765625" style="57" customWidth="1"/>
    <col min="12807" max="12807" width="7.69921875" style="57" customWidth="1"/>
    <col min="12808" max="12808" width="9" style="57" bestFit="1" customWidth="1"/>
    <col min="12809" max="12809" width="9.59765625" style="57" bestFit="1" customWidth="1"/>
    <col min="12810" max="12810" width="1.8984375" style="57" customWidth="1"/>
    <col min="12811" max="13056" width="7.19921875" style="57"/>
    <col min="13057" max="13057" width="1.59765625" style="57" customWidth="1"/>
    <col min="13058" max="13058" width="2.09765625" style="57" customWidth="1"/>
    <col min="13059" max="13059" width="17.3984375" style="57" customWidth="1"/>
    <col min="13060" max="13060" width="7.19921875" style="57" customWidth="1"/>
    <col min="13061" max="13061" width="10.69921875" style="57" customWidth="1"/>
    <col min="13062" max="13062" width="11.09765625" style="57" customWidth="1"/>
    <col min="13063" max="13063" width="7.69921875" style="57" customWidth="1"/>
    <col min="13064" max="13064" width="9" style="57" bestFit="1" customWidth="1"/>
    <col min="13065" max="13065" width="9.59765625" style="57" bestFit="1" customWidth="1"/>
    <col min="13066" max="13066" width="1.8984375" style="57" customWidth="1"/>
    <col min="13067" max="13312" width="7.19921875" style="57"/>
    <col min="13313" max="13313" width="1.59765625" style="57" customWidth="1"/>
    <col min="13314" max="13314" width="2.09765625" style="57" customWidth="1"/>
    <col min="13315" max="13315" width="17.3984375" style="57" customWidth="1"/>
    <col min="13316" max="13316" width="7.19921875" style="57" customWidth="1"/>
    <col min="13317" max="13317" width="10.69921875" style="57" customWidth="1"/>
    <col min="13318" max="13318" width="11.09765625" style="57" customWidth="1"/>
    <col min="13319" max="13319" width="7.69921875" style="57" customWidth="1"/>
    <col min="13320" max="13320" width="9" style="57" bestFit="1" customWidth="1"/>
    <col min="13321" max="13321" width="9.59765625" style="57" bestFit="1" customWidth="1"/>
    <col min="13322" max="13322" width="1.8984375" style="57" customWidth="1"/>
    <col min="13323" max="13568" width="7.19921875" style="57"/>
    <col min="13569" max="13569" width="1.59765625" style="57" customWidth="1"/>
    <col min="13570" max="13570" width="2.09765625" style="57" customWidth="1"/>
    <col min="13571" max="13571" width="17.3984375" style="57" customWidth="1"/>
    <col min="13572" max="13572" width="7.19921875" style="57" customWidth="1"/>
    <col min="13573" max="13573" width="10.69921875" style="57" customWidth="1"/>
    <col min="13574" max="13574" width="11.09765625" style="57" customWidth="1"/>
    <col min="13575" max="13575" width="7.69921875" style="57" customWidth="1"/>
    <col min="13576" max="13576" width="9" style="57" bestFit="1" customWidth="1"/>
    <col min="13577" max="13577" width="9.59765625" style="57" bestFit="1" customWidth="1"/>
    <col min="13578" max="13578" width="1.8984375" style="57" customWidth="1"/>
    <col min="13579" max="13824" width="7.19921875" style="57"/>
    <col min="13825" max="13825" width="1.59765625" style="57" customWidth="1"/>
    <col min="13826" max="13826" width="2.09765625" style="57" customWidth="1"/>
    <col min="13827" max="13827" width="17.3984375" style="57" customWidth="1"/>
    <col min="13828" max="13828" width="7.19921875" style="57" customWidth="1"/>
    <col min="13829" max="13829" width="10.69921875" style="57" customWidth="1"/>
    <col min="13830" max="13830" width="11.09765625" style="57" customWidth="1"/>
    <col min="13831" max="13831" width="7.69921875" style="57" customWidth="1"/>
    <col min="13832" max="13832" width="9" style="57" bestFit="1" customWidth="1"/>
    <col min="13833" max="13833" width="9.59765625" style="57" bestFit="1" customWidth="1"/>
    <col min="13834" max="13834" width="1.8984375" style="57" customWidth="1"/>
    <col min="13835" max="14080" width="7.19921875" style="57"/>
    <col min="14081" max="14081" width="1.59765625" style="57" customWidth="1"/>
    <col min="14082" max="14082" width="2.09765625" style="57" customWidth="1"/>
    <col min="14083" max="14083" width="17.3984375" style="57" customWidth="1"/>
    <col min="14084" max="14084" width="7.19921875" style="57" customWidth="1"/>
    <col min="14085" max="14085" width="10.69921875" style="57" customWidth="1"/>
    <col min="14086" max="14086" width="11.09765625" style="57" customWidth="1"/>
    <col min="14087" max="14087" width="7.69921875" style="57" customWidth="1"/>
    <col min="14088" max="14088" width="9" style="57" bestFit="1" customWidth="1"/>
    <col min="14089" max="14089" width="9.59765625" style="57" bestFit="1" customWidth="1"/>
    <col min="14090" max="14090" width="1.8984375" style="57" customWidth="1"/>
    <col min="14091" max="14336" width="7.19921875" style="57"/>
    <col min="14337" max="14337" width="1.59765625" style="57" customWidth="1"/>
    <col min="14338" max="14338" width="2.09765625" style="57" customWidth="1"/>
    <col min="14339" max="14339" width="17.3984375" style="57" customWidth="1"/>
    <col min="14340" max="14340" width="7.19921875" style="57" customWidth="1"/>
    <col min="14341" max="14341" width="10.69921875" style="57" customWidth="1"/>
    <col min="14342" max="14342" width="11.09765625" style="57" customWidth="1"/>
    <col min="14343" max="14343" width="7.69921875" style="57" customWidth="1"/>
    <col min="14344" max="14344" width="9" style="57" bestFit="1" customWidth="1"/>
    <col min="14345" max="14345" width="9.59765625" style="57" bestFit="1" customWidth="1"/>
    <col min="14346" max="14346" width="1.8984375" style="57" customWidth="1"/>
    <col min="14347" max="14592" width="7.19921875" style="57"/>
    <col min="14593" max="14593" width="1.59765625" style="57" customWidth="1"/>
    <col min="14594" max="14594" width="2.09765625" style="57" customWidth="1"/>
    <col min="14595" max="14595" width="17.3984375" style="57" customWidth="1"/>
    <col min="14596" max="14596" width="7.19921875" style="57" customWidth="1"/>
    <col min="14597" max="14597" width="10.69921875" style="57" customWidth="1"/>
    <col min="14598" max="14598" width="11.09765625" style="57" customWidth="1"/>
    <col min="14599" max="14599" width="7.69921875" style="57" customWidth="1"/>
    <col min="14600" max="14600" width="9" style="57" bestFit="1" customWidth="1"/>
    <col min="14601" max="14601" width="9.59765625" style="57" bestFit="1" customWidth="1"/>
    <col min="14602" max="14602" width="1.8984375" style="57" customWidth="1"/>
    <col min="14603" max="14848" width="7.19921875" style="57"/>
    <col min="14849" max="14849" width="1.59765625" style="57" customWidth="1"/>
    <col min="14850" max="14850" width="2.09765625" style="57" customWidth="1"/>
    <col min="14851" max="14851" width="17.3984375" style="57" customWidth="1"/>
    <col min="14852" max="14852" width="7.19921875" style="57" customWidth="1"/>
    <col min="14853" max="14853" width="10.69921875" style="57" customWidth="1"/>
    <col min="14854" max="14854" width="11.09765625" style="57" customWidth="1"/>
    <col min="14855" max="14855" width="7.69921875" style="57" customWidth="1"/>
    <col min="14856" max="14856" width="9" style="57" bestFit="1" customWidth="1"/>
    <col min="14857" max="14857" width="9.59765625" style="57" bestFit="1" customWidth="1"/>
    <col min="14858" max="14858" width="1.8984375" style="57" customWidth="1"/>
    <col min="14859" max="15104" width="7.19921875" style="57"/>
    <col min="15105" max="15105" width="1.59765625" style="57" customWidth="1"/>
    <col min="15106" max="15106" width="2.09765625" style="57" customWidth="1"/>
    <col min="15107" max="15107" width="17.3984375" style="57" customWidth="1"/>
    <col min="15108" max="15108" width="7.19921875" style="57" customWidth="1"/>
    <col min="15109" max="15109" width="10.69921875" style="57" customWidth="1"/>
    <col min="15110" max="15110" width="11.09765625" style="57" customWidth="1"/>
    <col min="15111" max="15111" width="7.69921875" style="57" customWidth="1"/>
    <col min="15112" max="15112" width="9" style="57" bestFit="1" customWidth="1"/>
    <col min="15113" max="15113" width="9.59765625" style="57" bestFit="1" customWidth="1"/>
    <col min="15114" max="15114" width="1.8984375" style="57" customWidth="1"/>
    <col min="15115" max="15360" width="7.19921875" style="57"/>
    <col min="15361" max="15361" width="1.59765625" style="57" customWidth="1"/>
    <col min="15362" max="15362" width="2.09765625" style="57" customWidth="1"/>
    <col min="15363" max="15363" width="17.3984375" style="57" customWidth="1"/>
    <col min="15364" max="15364" width="7.19921875" style="57" customWidth="1"/>
    <col min="15365" max="15365" width="10.69921875" style="57" customWidth="1"/>
    <col min="15366" max="15366" width="11.09765625" style="57" customWidth="1"/>
    <col min="15367" max="15367" width="7.69921875" style="57" customWidth="1"/>
    <col min="15368" max="15368" width="9" style="57" bestFit="1" customWidth="1"/>
    <col min="15369" max="15369" width="9.59765625" style="57" bestFit="1" customWidth="1"/>
    <col min="15370" max="15370" width="1.8984375" style="57" customWidth="1"/>
    <col min="15371" max="15616" width="7.19921875" style="57"/>
    <col min="15617" max="15617" width="1.59765625" style="57" customWidth="1"/>
    <col min="15618" max="15618" width="2.09765625" style="57" customWidth="1"/>
    <col min="15619" max="15619" width="17.3984375" style="57" customWidth="1"/>
    <col min="15620" max="15620" width="7.19921875" style="57" customWidth="1"/>
    <col min="15621" max="15621" width="10.69921875" style="57" customWidth="1"/>
    <col min="15622" max="15622" width="11.09765625" style="57" customWidth="1"/>
    <col min="15623" max="15623" width="7.69921875" style="57" customWidth="1"/>
    <col min="15624" max="15624" width="9" style="57" bestFit="1" customWidth="1"/>
    <col min="15625" max="15625" width="9.59765625" style="57" bestFit="1" customWidth="1"/>
    <col min="15626" max="15626" width="1.8984375" style="57" customWidth="1"/>
    <col min="15627" max="15872" width="7.19921875" style="57"/>
    <col min="15873" max="15873" width="1.59765625" style="57" customWidth="1"/>
    <col min="15874" max="15874" width="2.09765625" style="57" customWidth="1"/>
    <col min="15875" max="15875" width="17.3984375" style="57" customWidth="1"/>
    <col min="15876" max="15876" width="7.19921875" style="57" customWidth="1"/>
    <col min="15877" max="15877" width="10.69921875" style="57" customWidth="1"/>
    <col min="15878" max="15878" width="11.09765625" style="57" customWidth="1"/>
    <col min="15879" max="15879" width="7.69921875" style="57" customWidth="1"/>
    <col min="15880" max="15880" width="9" style="57" bestFit="1" customWidth="1"/>
    <col min="15881" max="15881" width="9.59765625" style="57" bestFit="1" customWidth="1"/>
    <col min="15882" max="15882" width="1.8984375" style="57" customWidth="1"/>
    <col min="15883" max="16128" width="7.19921875" style="57"/>
    <col min="16129" max="16129" width="1.59765625" style="57" customWidth="1"/>
    <col min="16130" max="16130" width="2.09765625" style="57" customWidth="1"/>
    <col min="16131" max="16131" width="17.3984375" style="57" customWidth="1"/>
    <col min="16132" max="16132" width="7.19921875" style="57" customWidth="1"/>
    <col min="16133" max="16133" width="10.69921875" style="57" customWidth="1"/>
    <col min="16134" max="16134" width="11.09765625" style="57" customWidth="1"/>
    <col min="16135" max="16135" width="7.69921875" style="57" customWidth="1"/>
    <col min="16136" max="16136" width="9" style="57" bestFit="1" customWidth="1"/>
    <col min="16137" max="16137" width="9.59765625" style="57" bestFit="1" customWidth="1"/>
    <col min="16138" max="16138" width="1.8984375" style="57" customWidth="1"/>
    <col min="16139" max="16384" width="7.19921875" style="57"/>
  </cols>
  <sheetData>
    <row r="2" spans="2:9" ht="18">
      <c r="B2" s="249" t="str">
        <f>Índice!B2</f>
        <v>TERCEIRIZAÇÃO DE MÃO DE OBRA</v>
      </c>
      <c r="C2" s="58"/>
    </row>
    <row r="3" spans="2:9" ht="13.5" thickBot="1">
      <c r="B3" s="591"/>
      <c r="C3" s="591"/>
      <c r="D3" s="172"/>
      <c r="E3" s="172"/>
      <c r="F3" s="172"/>
      <c r="G3" s="172"/>
      <c r="H3" s="172"/>
      <c r="I3" s="172"/>
    </row>
    <row r="4" spans="2:9" ht="16.5" thickTop="1">
      <c r="B4" s="59"/>
      <c r="C4" s="60"/>
      <c r="D4" s="60"/>
      <c r="E4" s="60"/>
      <c r="F4" s="60"/>
      <c r="G4" s="60"/>
      <c r="H4" s="61" t="s">
        <v>29</v>
      </c>
      <c r="I4" s="62"/>
    </row>
    <row r="5" spans="2:9" ht="20.25" customHeight="1">
      <c r="B5" s="63" t="s">
        <v>230</v>
      </c>
      <c r="C5" s="64"/>
      <c r="D5" s="64"/>
      <c r="E5" s="64"/>
      <c r="F5" s="64"/>
      <c r="G5" s="64"/>
      <c r="H5" s="574"/>
      <c r="I5" s="575"/>
    </row>
    <row r="6" spans="2:9" ht="13.5" thickBot="1">
      <c r="B6" s="65"/>
      <c r="C6" s="60"/>
      <c r="D6" s="60"/>
      <c r="E6" s="60"/>
      <c r="F6" s="60"/>
      <c r="G6" s="60"/>
      <c r="H6" s="314"/>
      <c r="I6" s="62"/>
    </row>
    <row r="7" spans="2:9" ht="13.5" thickTop="1">
      <c r="B7" s="66" t="s">
        <v>30</v>
      </c>
      <c r="C7" s="67"/>
      <c r="D7" s="68"/>
      <c r="E7" s="68"/>
      <c r="F7" s="69"/>
      <c r="G7" s="70" t="s">
        <v>31</v>
      </c>
      <c r="H7" s="71"/>
      <c r="I7" s="72"/>
    </row>
    <row r="8" spans="2:9">
      <c r="B8" s="73"/>
      <c r="C8" s="576" t="s">
        <v>32</v>
      </c>
      <c r="D8" s="576"/>
      <c r="E8" s="577"/>
      <c r="F8" s="74"/>
      <c r="G8" s="60"/>
      <c r="H8" s="60"/>
      <c r="I8" s="62"/>
    </row>
    <row r="9" spans="2:9" ht="13.5" thickBot="1">
      <c r="B9" s="75"/>
      <c r="C9" s="76"/>
      <c r="D9" s="77"/>
      <c r="E9" s="78"/>
      <c r="F9" s="79" t="s">
        <v>33</v>
      </c>
      <c r="G9" s="80"/>
      <c r="H9" s="80"/>
      <c r="I9" s="81"/>
    </row>
    <row r="10" spans="2:9">
      <c r="B10" s="82">
        <v>1</v>
      </c>
      <c r="C10" s="83" t="s">
        <v>23</v>
      </c>
      <c r="D10" s="84"/>
      <c r="E10" s="85"/>
      <c r="F10" s="86">
        <f>'Mão de obra'!D474</f>
        <v>262821.45590699994</v>
      </c>
      <c r="G10" s="87">
        <f>F10/F$34</f>
        <v>0.79591429649705925</v>
      </c>
      <c r="H10" s="60"/>
      <c r="I10" s="62"/>
    </row>
    <row r="11" spans="2:9" ht="13.5" customHeight="1">
      <c r="B11" s="88">
        <v>2</v>
      </c>
      <c r="C11" s="89"/>
      <c r="D11" s="90"/>
      <c r="E11" s="91"/>
      <c r="F11" s="92"/>
      <c r="G11" s="93">
        <f>F11/F$34</f>
        <v>0</v>
      </c>
      <c r="H11" s="94"/>
      <c r="I11" s="95"/>
    </row>
    <row r="12" spans="2:9" ht="15">
      <c r="B12" s="96">
        <v>3</v>
      </c>
      <c r="C12" s="97"/>
      <c r="D12" s="98"/>
      <c r="E12" s="99"/>
      <c r="F12" s="100"/>
      <c r="G12" s="93"/>
      <c r="H12" s="60"/>
      <c r="I12" s="315"/>
    </row>
    <row r="13" spans="2:9">
      <c r="B13" s="96">
        <v>4</v>
      </c>
      <c r="C13" s="97"/>
      <c r="D13" s="98"/>
      <c r="E13" s="99"/>
      <c r="F13" s="100"/>
      <c r="G13" s="93"/>
      <c r="H13" s="60"/>
      <c r="I13" s="62"/>
    </row>
    <row r="14" spans="2:9" ht="13.5" thickBot="1">
      <c r="B14" s="101">
        <v>5</v>
      </c>
      <c r="C14" s="102"/>
      <c r="D14" s="103"/>
      <c r="E14" s="104"/>
      <c r="F14" s="105"/>
      <c r="G14" s="106"/>
      <c r="H14" s="60"/>
      <c r="I14" s="62"/>
    </row>
    <row r="15" spans="2:9" ht="18" customHeight="1" thickBot="1">
      <c r="B15" s="107"/>
      <c r="C15" s="578" t="s">
        <v>87</v>
      </c>
      <c r="D15" s="579"/>
      <c r="E15" s="580"/>
      <c r="F15" s="108">
        <f>SUM(F10:F14)</f>
        <v>262821.45590699994</v>
      </c>
      <c r="G15" s="109">
        <f>F15/F$34</f>
        <v>0.79591429649705925</v>
      </c>
      <c r="H15" s="313"/>
      <c r="I15" s="81"/>
    </row>
    <row r="16" spans="2:9" ht="16.5" thickBot="1">
      <c r="B16" s="110" t="s">
        <v>34</v>
      </c>
      <c r="C16" s="111"/>
      <c r="D16" s="112"/>
      <c r="E16" s="112"/>
      <c r="F16" s="113"/>
      <c r="G16" s="60" t="s">
        <v>58</v>
      </c>
      <c r="H16" s="114"/>
      <c r="I16" s="62"/>
    </row>
    <row r="17" spans="2:9" ht="16.5" customHeight="1">
      <c r="B17" s="581" t="s">
        <v>16</v>
      </c>
      <c r="C17" s="582"/>
      <c r="D17" s="582"/>
      <c r="E17" s="583"/>
      <c r="F17" s="115"/>
      <c r="G17" s="574"/>
      <c r="H17" s="584"/>
      <c r="I17" s="575"/>
    </row>
    <row r="18" spans="2:9" ht="13.5" thickBot="1">
      <c r="B18" s="75"/>
      <c r="C18" s="77"/>
      <c r="D18" s="116"/>
      <c r="E18" s="117"/>
      <c r="F18" s="118" t="s">
        <v>33</v>
      </c>
      <c r="G18" s="60"/>
      <c r="H18" s="60"/>
      <c r="I18" s="62"/>
    </row>
    <row r="19" spans="2:9">
      <c r="B19" s="82">
        <v>1</v>
      </c>
      <c r="C19" s="119"/>
      <c r="D19" s="120"/>
      <c r="E19" s="85"/>
      <c r="F19" s="86"/>
      <c r="G19" s="121">
        <f>F19/F34</f>
        <v>0</v>
      </c>
      <c r="H19" s="122" t="s">
        <v>35</v>
      </c>
      <c r="I19" s="123"/>
    </row>
    <row r="20" spans="2:9">
      <c r="B20" s="124">
        <v>2</v>
      </c>
      <c r="C20" s="125" t="str">
        <f>EPI!B4</f>
        <v>5 - UNIFORMES E EQUIPAMENTOS DE PROTEÇÃO INDIVIDUAL</v>
      </c>
      <c r="D20" s="126"/>
      <c r="E20" s="127"/>
      <c r="F20" s="128">
        <f>EPI!D25</f>
        <v>3599.04</v>
      </c>
      <c r="G20" s="129">
        <v>0</v>
      </c>
      <c r="H20" s="60"/>
      <c r="I20" s="62"/>
    </row>
    <row r="21" spans="2:9">
      <c r="B21" s="124">
        <v>3</v>
      </c>
      <c r="C21" s="125" t="str">
        <f>Equipamentos!A1</f>
        <v>8 -EQUIPAMENTOS</v>
      </c>
      <c r="D21" s="126"/>
      <c r="E21" s="127"/>
      <c r="F21" s="128">
        <f>Equipamentos!F17</f>
        <v>3633.4257142857145</v>
      </c>
      <c r="G21" s="129">
        <v>0</v>
      </c>
      <c r="H21" s="60"/>
      <c r="I21" s="62"/>
    </row>
    <row r="22" spans="2:9">
      <c r="B22" s="88">
        <v>4</v>
      </c>
      <c r="C22" s="130" t="str">
        <f>Combustível!A1</f>
        <v xml:space="preserve">7. COMBUSTÍVEL </v>
      </c>
      <c r="D22" s="131"/>
      <c r="E22" s="91"/>
      <c r="F22" s="92">
        <f>Combustível!H24</f>
        <v>3607.3142857142861</v>
      </c>
      <c r="G22" s="129"/>
      <c r="H22" s="60"/>
      <c r="I22" s="62"/>
    </row>
    <row r="23" spans="2:9">
      <c r="B23" s="88">
        <v>5</v>
      </c>
      <c r="C23" s="130"/>
      <c r="D23" s="131"/>
      <c r="E23" s="91"/>
      <c r="F23" s="92"/>
      <c r="G23" s="129"/>
      <c r="H23" s="60"/>
      <c r="I23" s="62"/>
    </row>
    <row r="24" spans="2:9">
      <c r="B24" s="88">
        <v>6</v>
      </c>
      <c r="C24" s="130"/>
      <c r="D24" s="131"/>
      <c r="E24" s="91"/>
      <c r="F24" s="92"/>
      <c r="G24" s="129"/>
      <c r="H24" s="60"/>
      <c r="I24" s="62"/>
    </row>
    <row r="25" spans="2:9" ht="13.5" thickBot="1">
      <c r="B25" s="101">
        <v>7</v>
      </c>
      <c r="C25" s="132"/>
      <c r="D25" s="133"/>
      <c r="E25" s="104"/>
      <c r="F25" s="105"/>
      <c r="G25" s="134"/>
      <c r="H25" s="60"/>
      <c r="I25" s="62"/>
    </row>
    <row r="26" spans="2:9" ht="14.25" customHeight="1" thickBot="1">
      <c r="B26" s="135"/>
      <c r="C26" s="592" t="s">
        <v>57</v>
      </c>
      <c r="D26" s="593"/>
      <c r="E26" s="594"/>
      <c r="F26" s="136">
        <f>F15+F19+F20+F21+F22</f>
        <v>273661.23590699991</v>
      </c>
      <c r="G26" s="146">
        <f>F26/F34</f>
        <v>0.82874090056219984</v>
      </c>
      <c r="H26" s="60"/>
      <c r="I26" s="62"/>
    </row>
    <row r="27" spans="2:9">
      <c r="B27" s="124">
        <v>1</v>
      </c>
      <c r="C27" s="125"/>
      <c r="D27" s="126"/>
      <c r="E27" s="127"/>
      <c r="F27" s="138"/>
      <c r="G27" s="139"/>
      <c r="H27" s="60"/>
      <c r="I27" s="62"/>
    </row>
    <row r="28" spans="2:9" ht="14.25" customHeight="1">
      <c r="B28" s="88">
        <v>2</v>
      </c>
      <c r="C28" s="585" t="s">
        <v>56</v>
      </c>
      <c r="D28" s="586"/>
      <c r="E28" s="587"/>
      <c r="F28" s="100">
        <f>'Despesas Indiretas'!C26</f>
        <v>15999.52</v>
      </c>
      <c r="G28" s="129">
        <f>F28/F$34</f>
        <v>4.8452081893940492E-2</v>
      </c>
      <c r="H28" s="60"/>
      <c r="I28" s="62"/>
    </row>
    <row r="29" spans="2:9">
      <c r="B29" s="88">
        <v>3</v>
      </c>
      <c r="C29" s="130"/>
      <c r="D29" s="131"/>
      <c r="E29" s="91"/>
      <c r="F29" s="100"/>
      <c r="G29" s="129"/>
      <c r="H29" s="140"/>
      <c r="I29" s="62"/>
    </row>
    <row r="30" spans="2:9" ht="14.25" customHeight="1">
      <c r="B30" s="88">
        <v>4</v>
      </c>
      <c r="C30" s="585" t="s">
        <v>145</v>
      </c>
      <c r="D30" s="586"/>
      <c r="E30" s="587"/>
      <c r="F30" s="255">
        <v>0.14000000000000001</v>
      </c>
      <c r="G30" s="256">
        <f>(F32-F28)/F34</f>
        <v>0.12280701754385966</v>
      </c>
      <c r="H30" s="250"/>
      <c r="I30" s="62"/>
    </row>
    <row r="31" spans="2:9" ht="13.5" thickBot="1">
      <c r="B31" s="141">
        <v>5</v>
      </c>
      <c r="C31" s="142"/>
      <c r="D31" s="143"/>
      <c r="E31" s="144"/>
      <c r="F31" s="105"/>
      <c r="G31" s="137"/>
      <c r="H31" s="60"/>
      <c r="I31" s="62"/>
    </row>
    <row r="32" spans="2:9" ht="18" customHeight="1" thickBot="1">
      <c r="B32" s="145"/>
      <c r="C32" s="588" t="s">
        <v>165</v>
      </c>
      <c r="D32" s="589"/>
      <c r="E32" s="590"/>
      <c r="F32" s="128">
        <f>(F26+F28)*F30+F28</f>
        <v>56552.025826979996</v>
      </c>
      <c r="G32" s="146">
        <f>G28+G30</f>
        <v>0.17125909943780016</v>
      </c>
      <c r="H32" s="60"/>
      <c r="I32" s="62"/>
    </row>
    <row r="33" spans="2:9" ht="13.5" thickBot="1">
      <c r="B33" s="147"/>
      <c r="C33" s="148"/>
      <c r="D33" s="149"/>
      <c r="E33" s="149"/>
      <c r="F33" s="149"/>
      <c r="G33" s="60"/>
      <c r="H33" s="60"/>
      <c r="I33" s="62"/>
    </row>
    <row r="34" spans="2:9" ht="14.25" customHeight="1">
      <c r="B34" s="150"/>
      <c r="C34" s="555" t="s">
        <v>85</v>
      </c>
      <c r="D34" s="556"/>
      <c r="E34" s="557"/>
      <c r="F34" s="151">
        <f>F26+F32</f>
        <v>330213.26173397992</v>
      </c>
      <c r="G34" s="317">
        <f>G26+G32</f>
        <v>1</v>
      </c>
      <c r="H34" s="60"/>
      <c r="I34" s="62"/>
    </row>
    <row r="35" spans="2:9">
      <c r="B35" s="152"/>
      <c r="C35" s="60"/>
      <c r="D35" s="60"/>
      <c r="E35" s="60"/>
      <c r="F35" s="60"/>
      <c r="G35" s="60"/>
      <c r="H35" s="60"/>
      <c r="I35" s="62"/>
    </row>
    <row r="36" spans="2:9" ht="13.5" thickBot="1">
      <c r="B36" s="153" t="s">
        <v>36</v>
      </c>
      <c r="C36" s="154"/>
      <c r="D36" s="154"/>
      <c r="E36" s="155"/>
      <c r="F36" s="154"/>
      <c r="G36" s="155"/>
      <c r="H36" s="156"/>
      <c r="I36" s="157"/>
    </row>
    <row r="37" spans="2:9" ht="13.5" thickBot="1">
      <c r="B37" s="158"/>
      <c r="C37" s="159" t="s">
        <v>37</v>
      </c>
      <c r="D37" s="160"/>
      <c r="E37" s="560" t="s">
        <v>170</v>
      </c>
      <c r="F37" s="332"/>
      <c r="G37" s="333"/>
      <c r="H37" s="161" t="s">
        <v>176</v>
      </c>
      <c r="I37" s="162"/>
    </row>
    <row r="38" spans="2:9" ht="19.5" customHeight="1">
      <c r="B38" s="163">
        <v>1</v>
      </c>
      <c r="C38" s="122" t="s">
        <v>317</v>
      </c>
      <c r="D38" s="251">
        <v>4.8000000000000001E-2</v>
      </c>
      <c r="E38" s="561"/>
      <c r="F38" s="553">
        <f>F34*D45</f>
        <v>385447.95346560044</v>
      </c>
      <c r="G38" s="554"/>
      <c r="H38" s="397">
        <f>F38</f>
        <v>385447.95346560044</v>
      </c>
      <c r="I38" s="398" t="s">
        <v>242</v>
      </c>
    </row>
    <row r="39" spans="2:9">
      <c r="B39" s="96">
        <v>2</v>
      </c>
      <c r="C39" s="164" t="s">
        <v>38</v>
      </c>
      <c r="D39" s="252">
        <v>6.4999999999999997E-3</v>
      </c>
      <c r="E39" s="562"/>
      <c r="F39" s="426" t="s">
        <v>347</v>
      </c>
      <c r="G39" s="427" t="s">
        <v>348</v>
      </c>
      <c r="H39" s="165"/>
      <c r="I39" s="81"/>
    </row>
    <row r="40" spans="2:9" ht="15.75">
      <c r="B40" s="96">
        <v>3</v>
      </c>
      <c r="C40" s="164" t="s">
        <v>39</v>
      </c>
      <c r="D40" s="429">
        <v>0.03</v>
      </c>
      <c r="E40" s="169" t="s">
        <v>346</v>
      </c>
      <c r="F40" s="435">
        <f>F38*'Mão de obra'!E476/1</f>
        <v>7275.5145873839765</v>
      </c>
      <c r="G40" s="436">
        <f>F38*'Mão de obra'!E476</f>
        <v>7275.5145873839765</v>
      </c>
      <c r="H40" s="558" t="s">
        <v>171</v>
      </c>
      <c r="I40" s="559"/>
    </row>
    <row r="41" spans="2:9">
      <c r="B41" s="96">
        <v>4</v>
      </c>
      <c r="C41" s="164" t="s">
        <v>40</v>
      </c>
      <c r="D41" s="430">
        <v>0.03</v>
      </c>
      <c r="E41" s="437" t="s">
        <v>349</v>
      </c>
      <c r="F41" s="424">
        <f>PV!F38*'Mão de obra'!E477/10</f>
        <v>8253.7866921609493</v>
      </c>
      <c r="G41" s="423">
        <f>F38*'Mão de obra'!E477</f>
        <v>82537.866921609486</v>
      </c>
      <c r="H41" s="399"/>
      <c r="I41" s="62"/>
    </row>
    <row r="42" spans="2:9" ht="18.75" thickBot="1">
      <c r="B42" s="166">
        <v>6</v>
      </c>
      <c r="C42" s="164" t="s">
        <v>138</v>
      </c>
      <c r="D42" s="431">
        <v>2.8799999999999999E-2</v>
      </c>
      <c r="E42" s="437" t="s">
        <v>350</v>
      </c>
      <c r="F42" s="424">
        <f>F38*'Mão de obra'!E478/5</f>
        <v>9108.6350788379677</v>
      </c>
      <c r="G42" s="423">
        <f>F38*'Mão de obra'!E478</f>
        <v>45543.175394189842</v>
      </c>
      <c r="H42" s="566">
        <f>H38*12-(0.03)</f>
        <v>4625375.4115872048</v>
      </c>
      <c r="I42" s="567"/>
    </row>
    <row r="43" spans="2:9" ht="13.5" thickBot="1">
      <c r="B43" s="167"/>
      <c r="C43" s="168" t="s">
        <v>41</v>
      </c>
      <c r="D43" s="432">
        <f>SUM(D38:D42)</f>
        <v>0.14329999999999998</v>
      </c>
      <c r="E43" s="438" t="s">
        <v>351</v>
      </c>
      <c r="F43" s="424">
        <f>F38*'Mão de obra'!E479/5</f>
        <v>7052.236838857445</v>
      </c>
      <c r="G43" s="423">
        <f>F38*'Mão de obra'!E479</f>
        <v>35261.184194287227</v>
      </c>
      <c r="H43" s="169"/>
      <c r="I43" s="123"/>
    </row>
    <row r="44" spans="2:9" ht="15.75">
      <c r="B44" s="96">
        <v>1</v>
      </c>
      <c r="C44" s="164" t="s">
        <v>86</v>
      </c>
      <c r="D44" s="433">
        <f>1-D43</f>
        <v>0.85670000000000002</v>
      </c>
      <c r="E44" s="437" t="s">
        <v>352</v>
      </c>
      <c r="F44" s="424">
        <f>F38*'Mão de obra'!E480/3</f>
        <v>9108.6350788379677</v>
      </c>
      <c r="G44" s="423">
        <f>F38*'Mão de obra'!E480</f>
        <v>27325.905236513903</v>
      </c>
      <c r="H44" s="564">
        <v>45716</v>
      </c>
      <c r="I44" s="565"/>
    </row>
    <row r="45" spans="2:9" ht="16.5" thickBot="1">
      <c r="B45" s="170">
        <v>2</v>
      </c>
      <c r="C45" s="171" t="s">
        <v>82</v>
      </c>
      <c r="D45" s="434">
        <f>1/D44</f>
        <v>1.1672697560406209</v>
      </c>
      <c r="E45" s="437" t="s">
        <v>353</v>
      </c>
      <c r="F45" s="424">
        <f>F38*'Mão de obra'!E481/1</f>
        <v>9108.6350788379677</v>
      </c>
      <c r="G45" s="423">
        <f>F38*'Mão de obra'!E481</f>
        <v>9108.6350788379677</v>
      </c>
      <c r="H45" s="400"/>
      <c r="I45" s="401"/>
    </row>
    <row r="46" spans="2:9" ht="17.25" thickTop="1" thickBot="1">
      <c r="B46" s="96"/>
      <c r="C46" s="164"/>
      <c r="D46" s="433"/>
      <c r="E46" s="173" t="s">
        <v>366</v>
      </c>
      <c r="F46" s="425">
        <f>F38*'Mão de obra'!E482/1</f>
        <v>8884.2572874222533</v>
      </c>
      <c r="G46" s="423">
        <f>F38*'Mão de obra'!E482</f>
        <v>8884.2572874222533</v>
      </c>
      <c r="H46" s="400"/>
      <c r="I46" s="401"/>
    </row>
    <row r="47" spans="2:9" ht="16.5" thickTop="1">
      <c r="B47" s="96"/>
      <c r="C47" s="164"/>
      <c r="D47" s="433"/>
      <c r="E47" s="437" t="s">
        <v>354</v>
      </c>
      <c r="F47" s="424">
        <f>F38*'Mão de obra'!E483/2</f>
        <v>8860.8183333731449</v>
      </c>
      <c r="G47" s="423">
        <f>F38*'Mão de obra'!E483</f>
        <v>17721.63666674629</v>
      </c>
      <c r="H47" s="400"/>
      <c r="I47" s="401"/>
    </row>
    <row r="48" spans="2:9" ht="16.5" thickBot="1">
      <c r="B48" s="170"/>
      <c r="C48" s="164"/>
      <c r="D48" s="433"/>
      <c r="E48" s="437" t="s">
        <v>355</v>
      </c>
      <c r="F48" s="424">
        <f>F38*'Mão de obra'!E484/1</f>
        <v>10632.379335081498</v>
      </c>
      <c r="G48" s="423">
        <f>F38*'Mão de obra'!E484</f>
        <v>10632.379335081498</v>
      </c>
      <c r="H48" s="400"/>
      <c r="I48" s="401"/>
    </row>
    <row r="49" spans="2:9" ht="16.5" customHeight="1" thickTop="1">
      <c r="B49" s="404" t="s">
        <v>319</v>
      </c>
      <c r="C49" s="568" t="s">
        <v>320</v>
      </c>
      <c r="D49" s="569"/>
      <c r="E49" s="437" t="s">
        <v>356</v>
      </c>
      <c r="F49" s="424">
        <f>F38*'Mão de obra'!E485/4</f>
        <v>9108.6350788379677</v>
      </c>
      <c r="G49" s="423">
        <f>F38*'Mão de obra'!E485</f>
        <v>36434.540315351871</v>
      </c>
      <c r="H49" s="400"/>
      <c r="I49" s="401"/>
    </row>
    <row r="50" spans="2:9" ht="15.75">
      <c r="B50" s="404"/>
      <c r="C50" s="570"/>
      <c r="D50" s="571"/>
      <c r="E50" s="437" t="s">
        <v>357</v>
      </c>
      <c r="F50" s="424">
        <f>F38*'Mão de obra'!E486/2</f>
        <v>7052.2368388574459</v>
      </c>
      <c r="G50" s="423">
        <f>F38*'Mão de obra'!E486</f>
        <v>14104.473677714892</v>
      </c>
      <c r="H50" s="400"/>
      <c r="I50" s="401"/>
    </row>
    <row r="51" spans="2:9" ht="15.75">
      <c r="B51" s="404"/>
      <c r="C51" s="570"/>
      <c r="D51" s="571"/>
      <c r="E51" s="437" t="s">
        <v>358</v>
      </c>
      <c r="F51" s="424">
        <f>F38*'Mão de obra'!E487/8</f>
        <v>7275.5145873839765</v>
      </c>
      <c r="G51" s="423">
        <f>F38*'Mão de obra'!E487</f>
        <v>58204.116699071812</v>
      </c>
      <c r="H51" s="400"/>
      <c r="I51" s="401"/>
    </row>
    <row r="52" spans="2:9" ht="15.75">
      <c r="B52" s="404"/>
      <c r="C52" s="570"/>
      <c r="D52" s="571"/>
      <c r="E52" s="437" t="s">
        <v>359</v>
      </c>
      <c r="F52" s="424">
        <f>F38*'Mão de obra'!E488/1</f>
        <v>7193.3358142349698</v>
      </c>
      <c r="G52" s="423">
        <f>F38*'Mão de obra'!E488</f>
        <v>7193.3358142349698</v>
      </c>
      <c r="H52" s="400"/>
      <c r="I52" s="420"/>
    </row>
    <row r="53" spans="2:9" ht="15.75">
      <c r="B53" s="404"/>
      <c r="C53" s="570"/>
      <c r="D53" s="571"/>
      <c r="E53" s="437" t="s">
        <v>360</v>
      </c>
      <c r="F53" s="424">
        <f>F38*'Mão de obra'!E489/1</f>
        <v>15574.802841610508</v>
      </c>
      <c r="G53" s="423">
        <f>F38*'Mão de obra'!E489</f>
        <v>15574.802841610508</v>
      </c>
      <c r="H53" s="400"/>
      <c r="I53" s="422"/>
    </row>
    <row r="54" spans="2:9" ht="15" customHeight="1" thickBot="1">
      <c r="B54" s="80"/>
      <c r="C54" s="572"/>
      <c r="D54" s="573"/>
      <c r="E54" s="334" t="s">
        <v>361</v>
      </c>
      <c r="F54" s="428">
        <f>F38*'Mão de obra'!E490/1</f>
        <v>9646.1294155440191</v>
      </c>
      <c r="G54" s="439">
        <f>F38*'Mão de obra'!E490</f>
        <v>9646.1294155440191</v>
      </c>
      <c r="H54" s="173"/>
      <c r="I54" s="174"/>
    </row>
    <row r="55" spans="2:9" ht="15.75" thickTop="1">
      <c r="B55" s="295" t="s">
        <v>146</v>
      </c>
      <c r="C55" s="295"/>
      <c r="D55" s="295"/>
      <c r="E55" s="295"/>
    </row>
    <row r="57" spans="2:9" ht="38.450000000000003" customHeight="1">
      <c r="B57" s="563" t="s">
        <v>318</v>
      </c>
      <c r="C57" s="563"/>
      <c r="D57" s="563"/>
      <c r="E57" s="563"/>
      <c r="F57" s="563"/>
      <c r="G57" s="563"/>
      <c r="H57" s="563"/>
      <c r="I57" s="563"/>
    </row>
  </sheetData>
  <mergeCells count="18">
    <mergeCell ref="C28:E28"/>
    <mergeCell ref="C30:E30"/>
    <mergeCell ref="C32:E32"/>
    <mergeCell ref="B3:C3"/>
    <mergeCell ref="C26:E26"/>
    <mergeCell ref="H5:I5"/>
    <mergeCell ref="C8:E8"/>
    <mergeCell ref="C15:E15"/>
    <mergeCell ref="B17:E17"/>
    <mergeCell ref="G17:I17"/>
    <mergeCell ref="F38:G38"/>
    <mergeCell ref="C34:E34"/>
    <mergeCell ref="H40:I40"/>
    <mergeCell ref="E37:E39"/>
    <mergeCell ref="B57:I57"/>
    <mergeCell ref="H44:I44"/>
    <mergeCell ref="H42:I42"/>
    <mergeCell ref="C49:D54"/>
  </mergeCells>
  <printOptions horizontalCentered="1" verticalCentered="1"/>
  <pageMargins left="0.25" right="0.25" top="0.75" bottom="0.75" header="0.3" footer="0.3"/>
  <pageSetup paperSize="9" scale="90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topLeftCell="A4" workbookViewId="0">
      <selection activeCell="C3" sqref="C3:D3"/>
    </sheetView>
  </sheetViews>
  <sheetFormatPr defaultRowHeight="14.25"/>
  <cols>
    <col min="1" max="1" width="9.5" customWidth="1"/>
    <col min="2" max="2" width="24.296875" customWidth="1"/>
    <col min="3" max="3" width="22.5" customWidth="1"/>
    <col min="4" max="4" width="18" customWidth="1"/>
  </cols>
  <sheetData>
    <row r="1" spans="1:4" ht="28.15" customHeight="1">
      <c r="A1" s="447" t="s">
        <v>139</v>
      </c>
      <c r="B1" s="447"/>
      <c r="C1" s="447"/>
      <c r="D1" s="447"/>
    </row>
    <row r="2" spans="1:4" ht="15">
      <c r="A2" s="273"/>
      <c r="B2" s="273" t="s">
        <v>113</v>
      </c>
      <c r="C2" s="444"/>
      <c r="D2" s="444"/>
    </row>
    <row r="3" spans="1:4">
      <c r="A3" s="273"/>
      <c r="B3" s="273" t="s">
        <v>114</v>
      </c>
      <c r="C3" s="445" t="s">
        <v>344</v>
      </c>
      <c r="D3" s="445"/>
    </row>
    <row r="4" spans="1:4">
      <c r="A4" s="274"/>
      <c r="B4" s="274"/>
      <c r="C4" s="275"/>
      <c r="D4" s="272"/>
    </row>
    <row r="5" spans="1:4">
      <c r="A5" s="446" t="s">
        <v>115</v>
      </c>
      <c r="B5" s="446"/>
      <c r="C5" s="446"/>
      <c r="D5" s="272"/>
    </row>
    <row r="6" spans="1:4" ht="15">
      <c r="A6" s="276" t="s">
        <v>116</v>
      </c>
      <c r="B6" s="448" t="s">
        <v>117</v>
      </c>
      <c r="C6" s="449"/>
      <c r="D6" s="277"/>
    </row>
    <row r="7" spans="1:4" ht="15">
      <c r="A7" s="276" t="s">
        <v>118</v>
      </c>
      <c r="B7" s="448" t="s">
        <v>119</v>
      </c>
      <c r="C7" s="449"/>
      <c r="D7" s="278" t="s">
        <v>143</v>
      </c>
    </row>
    <row r="8" spans="1:4" ht="15">
      <c r="A8" s="276" t="s">
        <v>120</v>
      </c>
      <c r="B8" s="448" t="s">
        <v>121</v>
      </c>
      <c r="C8" s="449"/>
      <c r="D8" s="279">
        <v>2025</v>
      </c>
    </row>
    <row r="9" spans="1:4" ht="15">
      <c r="A9" s="276" t="s">
        <v>122</v>
      </c>
      <c r="B9" s="448" t="s">
        <v>123</v>
      </c>
      <c r="C9" s="449"/>
      <c r="D9" s="280">
        <v>12</v>
      </c>
    </row>
    <row r="10" spans="1:4" ht="15">
      <c r="A10" s="276" t="s">
        <v>124</v>
      </c>
      <c r="B10" s="448" t="s">
        <v>125</v>
      </c>
      <c r="C10" s="449"/>
      <c r="D10" s="280" t="s">
        <v>172</v>
      </c>
    </row>
    <row r="11" spans="1:4" ht="15">
      <c r="A11" s="281"/>
      <c r="B11" s="274"/>
      <c r="C11" s="282"/>
      <c r="D11" s="272"/>
    </row>
    <row r="12" spans="1:4" ht="38.450000000000003" customHeight="1">
      <c r="A12" s="443" t="s">
        <v>142</v>
      </c>
      <c r="B12" s="443"/>
      <c r="C12" s="443"/>
      <c r="D12" s="443"/>
    </row>
    <row r="13" spans="1:4">
      <c r="A13" s="283"/>
      <c r="B13" s="283"/>
      <c r="C13" s="283"/>
      <c r="D13" s="283"/>
    </row>
    <row r="14" spans="1:4">
      <c r="A14" s="285"/>
      <c r="B14" s="285"/>
      <c r="C14" s="285"/>
      <c r="D14" s="272"/>
    </row>
    <row r="15" spans="1:4" ht="15">
      <c r="B15" s="286"/>
      <c r="C15" s="286"/>
      <c r="D15" s="286"/>
    </row>
    <row r="16" spans="1:4" ht="15">
      <c r="A16" s="287"/>
      <c r="B16" s="287"/>
      <c r="C16" s="288"/>
      <c r="D16" s="289"/>
    </row>
  </sheetData>
  <mergeCells count="10">
    <mergeCell ref="A12:D12"/>
    <mergeCell ref="C2:D2"/>
    <mergeCell ref="C3:D3"/>
    <mergeCell ref="A5:C5"/>
    <mergeCell ref="A1:D1"/>
    <mergeCell ref="B6:C6"/>
    <mergeCell ref="B7:C7"/>
    <mergeCell ref="B8:C8"/>
    <mergeCell ref="B9:C9"/>
    <mergeCell ref="B10:C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32"/>
  <sheetViews>
    <sheetView showGridLines="0" zoomScaleNormal="100" workbookViewId="0"/>
  </sheetViews>
  <sheetFormatPr defaultColWidth="8.69921875" defaultRowHeight="15"/>
  <cols>
    <col min="1" max="1" width="2.09765625" style="175" bestFit="1" customWidth="1"/>
    <col min="2" max="2" width="4.296875" style="177" bestFit="1" customWidth="1"/>
    <col min="3" max="3" width="26.5" style="175" customWidth="1"/>
    <col min="4" max="4" width="10.59765625" style="175" customWidth="1"/>
    <col min="5" max="5" width="9.8984375" style="175" customWidth="1"/>
    <col min="6" max="6" width="11.69921875" style="175" customWidth="1"/>
    <col min="7" max="7" width="9.59765625" style="175" customWidth="1"/>
    <col min="8" max="8" width="32.5" style="175" hidden="1" customWidth="1"/>
    <col min="9" max="9" width="6.796875" style="175" customWidth="1"/>
    <col min="10" max="10" width="7.3984375" style="175" bestFit="1" customWidth="1"/>
    <col min="11" max="12" width="6.5" style="175" bestFit="1" customWidth="1"/>
    <col min="13" max="13" width="7.3984375" style="175" customWidth="1"/>
    <col min="14" max="16384" width="8.69921875" style="175"/>
  </cols>
  <sheetData>
    <row r="2" spans="1:14" ht="18">
      <c r="B2" s="441" t="str">
        <f>Índice!B2</f>
        <v>TERCEIRIZAÇÃO DE MÃO DE OBRA</v>
      </c>
      <c r="C2" s="441"/>
      <c r="D2" s="441"/>
      <c r="E2" s="441"/>
      <c r="F2" s="441"/>
      <c r="G2" s="441"/>
    </row>
    <row r="3" spans="1:14" ht="18">
      <c r="B3" s="176"/>
    </row>
    <row r="4" spans="1:14" ht="18">
      <c r="B4" s="463" t="s">
        <v>147</v>
      </c>
      <c r="C4" s="463"/>
      <c r="D4" s="463"/>
      <c r="E4" s="463"/>
      <c r="F4" s="463"/>
    </row>
    <row r="5" spans="1:14" ht="15.75" thickBot="1"/>
    <row r="6" spans="1:14">
      <c r="A6" s="49"/>
      <c r="B6" s="178" t="s">
        <v>148</v>
      </c>
      <c r="C6" s="179" t="s">
        <v>150</v>
      </c>
      <c r="D6" s="180"/>
      <c r="E6" s="180"/>
      <c r="F6" s="180"/>
      <c r="G6" s="181"/>
      <c r="H6" s="200"/>
      <c r="I6" s="184"/>
      <c r="J6" s="184"/>
      <c r="K6" s="184"/>
      <c r="L6" s="184"/>
      <c r="M6" s="184"/>
      <c r="N6" s="182"/>
    </row>
    <row r="7" spans="1:14">
      <c r="A7" s="49"/>
      <c r="B7" s="183"/>
      <c r="C7" s="184"/>
      <c r="D7" s="184"/>
      <c r="E7" s="201"/>
      <c r="F7" s="202"/>
      <c r="G7" s="185"/>
      <c r="H7" s="297"/>
      <c r="I7" s="186"/>
      <c r="J7" s="186"/>
      <c r="K7" s="184"/>
      <c r="L7" s="184"/>
      <c r="M7" s="184"/>
      <c r="N7" s="182"/>
    </row>
    <row r="8" spans="1:14" ht="14.25">
      <c r="A8" s="49"/>
      <c r="B8" s="464" t="s">
        <v>126</v>
      </c>
      <c r="C8" s="465"/>
      <c r="D8" s="458" t="s">
        <v>232</v>
      </c>
      <c r="E8" s="458"/>
      <c r="F8" s="458"/>
      <c r="G8" s="185"/>
      <c r="H8" s="297"/>
      <c r="I8" s="186"/>
      <c r="J8" s="186"/>
      <c r="K8" s="184"/>
      <c r="L8" s="184"/>
      <c r="M8" s="184"/>
      <c r="N8" s="182"/>
    </row>
    <row r="9" spans="1:14">
      <c r="A9" s="49"/>
      <c r="B9" s="464" t="s">
        <v>127</v>
      </c>
      <c r="C9" s="465"/>
      <c r="D9" s="459" t="s">
        <v>62</v>
      </c>
      <c r="E9" s="459"/>
      <c r="F9" s="459"/>
      <c r="G9" s="185"/>
      <c r="H9" s="297"/>
      <c r="I9" s="186"/>
      <c r="J9" s="186"/>
      <c r="K9" s="184"/>
      <c r="L9" s="184"/>
      <c r="M9" s="184"/>
      <c r="N9" s="182"/>
    </row>
    <row r="10" spans="1:14" ht="34.5" customHeight="1">
      <c r="A10" s="49"/>
      <c r="B10" s="464" t="s">
        <v>128</v>
      </c>
      <c r="C10" s="465"/>
      <c r="D10" s="460">
        <v>12</v>
      </c>
      <c r="E10" s="460"/>
      <c r="F10" s="460"/>
      <c r="G10" s="187"/>
      <c r="H10" s="296"/>
      <c r="I10" s="300"/>
      <c r="J10" s="298"/>
      <c r="K10" s="184"/>
      <c r="L10" s="184"/>
      <c r="M10" s="184"/>
      <c r="N10" s="182"/>
    </row>
    <row r="11" spans="1:14" ht="14.25">
      <c r="A11" s="49"/>
      <c r="B11" s="455" t="s">
        <v>173</v>
      </c>
      <c r="C11" s="456"/>
      <c r="D11" s="456"/>
      <c r="E11" s="457"/>
      <c r="F11" s="318">
        <v>1</v>
      </c>
      <c r="G11" s="205"/>
    </row>
    <row r="12" spans="1:14">
      <c r="A12" s="49"/>
      <c r="B12" s="183"/>
      <c r="C12" s="461"/>
      <c r="D12" s="461"/>
      <c r="E12" s="461"/>
      <c r="F12" s="203"/>
      <c r="G12" s="187"/>
    </row>
    <row r="13" spans="1:14">
      <c r="A13" s="49"/>
      <c r="B13" s="183"/>
      <c r="C13" s="461"/>
      <c r="D13" s="461"/>
      <c r="E13" s="461"/>
      <c r="F13" s="203"/>
      <c r="G13" s="187"/>
    </row>
    <row r="14" spans="1:14" ht="15.75" thickBot="1">
      <c r="A14" s="49"/>
      <c r="B14" s="189"/>
      <c r="C14" s="462"/>
      <c r="D14" s="462"/>
      <c r="E14" s="462"/>
      <c r="F14" s="204"/>
      <c r="G14" s="206"/>
    </row>
    <row r="15" spans="1:14" ht="15.75" thickBot="1">
      <c r="A15" s="49"/>
      <c r="B15" s="190"/>
      <c r="C15" s="182"/>
      <c r="D15" s="182"/>
      <c r="E15" s="182"/>
      <c r="F15" s="182"/>
      <c r="G15" s="182"/>
    </row>
    <row r="16" spans="1:14" ht="15.75" thickBot="1">
      <c r="A16" s="49"/>
      <c r="B16" s="178" t="s">
        <v>149</v>
      </c>
      <c r="C16" s="179" t="s">
        <v>151</v>
      </c>
      <c r="D16" s="180"/>
      <c r="E16" s="180"/>
      <c r="F16" s="180"/>
      <c r="G16" s="181"/>
    </row>
    <row r="17" spans="1:14" ht="15.75" thickBot="1">
      <c r="A17" s="49"/>
      <c r="B17" s="183"/>
      <c r="C17" s="451" t="s">
        <v>84</v>
      </c>
      <c r="D17" s="451"/>
      <c r="E17" s="451"/>
      <c r="F17" s="324">
        <v>0.33333333333333331</v>
      </c>
      <c r="G17" s="187"/>
      <c r="H17" s="184"/>
      <c r="I17" s="191"/>
      <c r="J17" s="191"/>
      <c r="K17" s="192"/>
      <c r="L17" s="192"/>
      <c r="M17" s="194"/>
      <c r="N17" s="182"/>
    </row>
    <row r="18" spans="1:14">
      <c r="A18" s="49"/>
      <c r="B18" s="183"/>
      <c r="C18" s="451" t="s">
        <v>59</v>
      </c>
      <c r="D18" s="451"/>
      <c r="E18" s="451"/>
      <c r="F18" s="319">
        <f>SUM(F17:F17)</f>
        <v>0.33333333333333331</v>
      </c>
      <c r="G18" s="187"/>
      <c r="H18" s="184"/>
      <c r="I18" s="191"/>
      <c r="J18" s="191"/>
      <c r="K18" s="192"/>
      <c r="L18" s="192"/>
      <c r="M18" s="194"/>
      <c r="N18" s="182"/>
    </row>
    <row r="19" spans="1:14" ht="15.75" thickBot="1">
      <c r="A19" s="49"/>
      <c r="B19" s="195" t="s">
        <v>77</v>
      </c>
      <c r="C19" s="196"/>
      <c r="D19" s="196"/>
      <c r="E19" s="196"/>
      <c r="F19" s="320"/>
      <c r="G19" s="187"/>
      <c r="H19" s="184"/>
      <c r="I19" s="191"/>
      <c r="J19" s="191"/>
      <c r="K19" s="192"/>
      <c r="L19" s="192"/>
      <c r="M19" s="194"/>
      <c r="N19" s="182"/>
    </row>
    <row r="20" spans="1:14" thickBot="1">
      <c r="A20" s="49"/>
      <c r="B20" s="450" t="s">
        <v>78</v>
      </c>
      <c r="C20" s="451"/>
      <c r="D20" s="451"/>
      <c r="E20" s="451"/>
      <c r="F20" s="321">
        <v>365</v>
      </c>
      <c r="G20" s="187"/>
      <c r="H20" s="184"/>
      <c r="I20" s="191"/>
      <c r="J20" s="191"/>
      <c r="K20" s="192"/>
      <c r="L20" s="192"/>
      <c r="M20" s="194"/>
      <c r="N20" s="182"/>
    </row>
    <row r="21" spans="1:14" thickBot="1">
      <c r="A21" s="49"/>
      <c r="B21" s="450" t="s">
        <v>79</v>
      </c>
      <c r="C21" s="451"/>
      <c r="D21" s="451"/>
      <c r="E21" s="451"/>
      <c r="F21" s="322">
        <v>52</v>
      </c>
      <c r="G21" s="187"/>
      <c r="H21" s="184"/>
      <c r="I21" s="191"/>
      <c r="J21" s="191"/>
      <c r="K21" s="192"/>
      <c r="L21" s="192"/>
      <c r="M21" s="194"/>
      <c r="N21" s="182"/>
    </row>
    <row r="22" spans="1:14" ht="14.25">
      <c r="A22" s="49"/>
      <c r="B22" s="450" t="s">
        <v>80</v>
      </c>
      <c r="C22" s="451"/>
      <c r="D22" s="451"/>
      <c r="E22" s="451"/>
      <c r="F22" s="320">
        <f>F20-F21</f>
        <v>313</v>
      </c>
      <c r="G22" s="187"/>
      <c r="H22" s="184"/>
      <c r="I22" s="191"/>
      <c r="J22" s="191"/>
      <c r="K22" s="192"/>
      <c r="L22" s="192"/>
      <c r="M22" s="194"/>
      <c r="N22" s="182"/>
    </row>
    <row r="23" spans="1:14" thickBot="1">
      <c r="A23" s="49"/>
      <c r="B23" s="453" t="s">
        <v>81</v>
      </c>
      <c r="C23" s="454"/>
      <c r="D23" s="454"/>
      <c r="E23" s="454"/>
      <c r="F23" s="323">
        <f>F22/12</f>
        <v>26.083333333333332</v>
      </c>
      <c r="G23" s="206"/>
      <c r="H23" s="184"/>
      <c r="I23" s="191"/>
      <c r="J23" s="191"/>
      <c r="K23" s="192"/>
      <c r="L23" s="192"/>
      <c r="M23" s="194"/>
      <c r="N23" s="182"/>
    </row>
    <row r="24" spans="1:14">
      <c r="A24" s="49"/>
      <c r="B24" s="193"/>
      <c r="C24" s="188"/>
      <c r="D24" s="188"/>
      <c r="E24" s="188"/>
      <c r="F24" s="197"/>
      <c r="G24" s="182"/>
      <c r="H24" s="184"/>
      <c r="I24" s="191"/>
      <c r="J24" s="191"/>
      <c r="K24" s="192"/>
      <c r="L24" s="192"/>
      <c r="M24" s="194"/>
      <c r="N24" s="182"/>
    </row>
    <row r="25" spans="1:14">
      <c r="A25" s="49"/>
      <c r="B25" s="190"/>
      <c r="C25" s="198"/>
      <c r="D25" s="198"/>
      <c r="E25" s="198"/>
      <c r="F25" s="198"/>
      <c r="G25" s="199"/>
      <c r="H25" s="182"/>
      <c r="I25" s="182"/>
      <c r="J25" s="182"/>
      <c r="K25" s="182"/>
      <c r="L25" s="182"/>
      <c r="M25" s="182"/>
      <c r="N25" s="182"/>
    </row>
    <row r="27" spans="1:14">
      <c r="B27" s="308" t="s">
        <v>152</v>
      </c>
      <c r="C27" s="305"/>
      <c r="D27" s="305"/>
      <c r="E27" s="306"/>
      <c r="F27" s="306"/>
      <c r="G27" s="307"/>
      <c r="H27" s="303"/>
    </row>
    <row r="28" spans="1:14" ht="14.25">
      <c r="B28" s="304"/>
      <c r="C28" s="305"/>
      <c r="D28" s="305"/>
      <c r="E28" s="306"/>
      <c r="F28" s="306"/>
      <c r="G28" s="307"/>
      <c r="H28" s="325"/>
    </row>
    <row r="29" spans="1:14" ht="14.25">
      <c r="B29" s="452" t="s">
        <v>153</v>
      </c>
      <c r="C29" s="452"/>
      <c r="D29" s="452"/>
      <c r="E29" s="452"/>
      <c r="F29" s="452"/>
      <c r="G29" s="452"/>
      <c r="H29" s="452"/>
    </row>
    <row r="30" spans="1:14" ht="14.25">
      <c r="B30" s="452"/>
      <c r="C30" s="452"/>
      <c r="D30" s="452"/>
      <c r="E30" s="452"/>
      <c r="F30" s="452"/>
      <c r="G30" s="452"/>
      <c r="H30" s="452"/>
    </row>
    <row r="31" spans="1:14" ht="14.25">
      <c r="B31" s="452" t="s">
        <v>154</v>
      </c>
      <c r="C31" s="452"/>
      <c r="D31" s="452"/>
      <c r="E31" s="452"/>
      <c r="F31" s="452"/>
      <c r="G31" s="452"/>
      <c r="H31" s="452"/>
    </row>
    <row r="32" spans="1:14" ht="14.25">
      <c r="B32" s="452"/>
      <c r="C32" s="452"/>
      <c r="D32" s="452"/>
      <c r="E32" s="452"/>
      <c r="F32" s="452"/>
      <c r="G32" s="452"/>
      <c r="H32" s="452"/>
    </row>
  </sheetData>
  <mergeCells count="20">
    <mergeCell ref="B2:G2"/>
    <mergeCell ref="B4:F4"/>
    <mergeCell ref="B8:C8"/>
    <mergeCell ref="B9:C9"/>
    <mergeCell ref="B10:C10"/>
    <mergeCell ref="B11:E11"/>
    <mergeCell ref="D8:F8"/>
    <mergeCell ref="D9:F9"/>
    <mergeCell ref="D10:F10"/>
    <mergeCell ref="C17:E17"/>
    <mergeCell ref="C12:E12"/>
    <mergeCell ref="C13:E13"/>
    <mergeCell ref="C14:E14"/>
    <mergeCell ref="B20:E20"/>
    <mergeCell ref="B29:H30"/>
    <mergeCell ref="B31:H32"/>
    <mergeCell ref="C18:E18"/>
    <mergeCell ref="B21:E21"/>
    <mergeCell ref="B22:E22"/>
    <mergeCell ref="B23:E23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42"/>
  <sheetViews>
    <sheetView showGridLines="0" topLeftCell="A31" zoomScale="110" zoomScaleNormal="110" workbookViewId="0">
      <selection activeCell="D42" sqref="D42"/>
    </sheetView>
  </sheetViews>
  <sheetFormatPr defaultColWidth="8.796875" defaultRowHeight="14.25"/>
  <cols>
    <col min="1" max="1" width="6.796875" style="207" customWidth="1"/>
    <col min="2" max="2" width="1.8984375" style="207" bestFit="1" customWidth="1"/>
    <col min="3" max="3" width="52.5" style="207" customWidth="1"/>
    <col min="4" max="4" width="13.5" style="207" customWidth="1"/>
    <col min="5" max="6" width="8.796875" style="207" hidden="1" customWidth="1"/>
    <col min="7" max="16384" width="8.796875" style="207"/>
  </cols>
  <sheetData>
    <row r="1" spans="2:6" ht="18">
      <c r="B1" s="466" t="str">
        <f>Índice!B2</f>
        <v>TERCEIRIZAÇÃO DE MÃO DE OBRA</v>
      </c>
      <c r="C1" s="467"/>
      <c r="D1" s="468"/>
      <c r="E1" s="257"/>
      <c r="F1" s="257"/>
    </row>
    <row r="2" spans="2:6">
      <c r="B2" s="257"/>
      <c r="C2" s="257"/>
      <c r="D2" s="257"/>
      <c r="E2" s="257"/>
      <c r="F2" s="257"/>
    </row>
    <row r="3" spans="2:6" ht="15.75">
      <c r="B3" s="258"/>
      <c r="C3" s="472" t="s">
        <v>233</v>
      </c>
      <c r="D3" s="472"/>
      <c r="E3" s="257"/>
      <c r="F3" s="257"/>
    </row>
    <row r="4" spans="2:6">
      <c r="B4" s="258"/>
      <c r="C4" s="259" t="s">
        <v>60</v>
      </c>
      <c r="D4" s="259" t="s">
        <v>61</v>
      </c>
      <c r="E4" s="257"/>
      <c r="F4" s="257"/>
    </row>
    <row r="5" spans="2:6">
      <c r="B5" s="258"/>
      <c r="C5" s="260"/>
      <c r="D5" s="259" t="s">
        <v>62</v>
      </c>
      <c r="E5" s="257"/>
      <c r="F5" s="257"/>
    </row>
    <row r="6" spans="2:6" ht="15.75">
      <c r="B6" s="258"/>
      <c r="C6" s="472" t="s">
        <v>63</v>
      </c>
      <c r="D6" s="472"/>
      <c r="E6" s="257"/>
      <c r="F6" s="257"/>
    </row>
    <row r="7" spans="2:6">
      <c r="B7" s="258"/>
      <c r="C7" s="473" t="s">
        <v>64</v>
      </c>
      <c r="D7" s="473"/>
      <c r="E7" s="257"/>
      <c r="F7" s="257"/>
    </row>
    <row r="8" spans="2:6">
      <c r="B8" s="261">
        <v>1</v>
      </c>
      <c r="C8" s="262" t="s">
        <v>94</v>
      </c>
      <c r="D8" s="263">
        <v>0.2</v>
      </c>
      <c r="E8" s="257"/>
      <c r="F8" s="257"/>
    </row>
    <row r="9" spans="2:6">
      <c r="B9" s="261">
        <v>2</v>
      </c>
      <c r="C9" s="262" t="s">
        <v>95</v>
      </c>
      <c r="D9" s="263">
        <v>0.08</v>
      </c>
      <c r="E9" s="257"/>
      <c r="F9" s="257"/>
    </row>
    <row r="10" spans="2:6">
      <c r="B10" s="261">
        <v>3</v>
      </c>
      <c r="C10" s="262" t="s">
        <v>96</v>
      </c>
      <c r="D10" s="263">
        <v>2.5000000000000001E-2</v>
      </c>
      <c r="E10" s="257"/>
      <c r="F10" s="257"/>
    </row>
    <row r="11" spans="2:6">
      <c r="B11" s="261">
        <v>4</v>
      </c>
      <c r="C11" s="262" t="s">
        <v>97</v>
      </c>
      <c r="D11" s="263">
        <v>0.03</v>
      </c>
      <c r="E11" s="257"/>
      <c r="F11" s="257"/>
    </row>
    <row r="12" spans="2:6">
      <c r="B12" s="261">
        <v>5</v>
      </c>
      <c r="C12" s="264" t="s">
        <v>90</v>
      </c>
      <c r="D12" s="263">
        <v>1.4999999999999999E-2</v>
      </c>
      <c r="E12" s="257"/>
      <c r="F12" s="257"/>
    </row>
    <row r="13" spans="2:6">
      <c r="B13" s="261">
        <v>6</v>
      </c>
      <c r="C13" s="264" t="s">
        <v>93</v>
      </c>
      <c r="D13" s="263">
        <v>2E-3</v>
      </c>
      <c r="E13" s="257"/>
      <c r="F13" s="257"/>
    </row>
    <row r="14" spans="2:6">
      <c r="B14" s="261">
        <v>7</v>
      </c>
      <c r="C14" s="264" t="s">
        <v>92</v>
      </c>
      <c r="D14" s="263">
        <v>6.0000000000000001E-3</v>
      </c>
      <c r="E14" s="257"/>
      <c r="F14" s="257"/>
    </row>
    <row r="15" spans="2:6">
      <c r="B15" s="261">
        <v>8</v>
      </c>
      <c r="C15" s="264" t="s">
        <v>91</v>
      </c>
      <c r="D15" s="263">
        <v>0.01</v>
      </c>
      <c r="E15" s="257"/>
      <c r="F15" s="257"/>
    </row>
    <row r="16" spans="2:6" ht="15">
      <c r="B16" s="261"/>
      <c r="C16" s="265" t="s">
        <v>65</v>
      </c>
      <c r="D16" s="266">
        <f>SUM(D8:D15)</f>
        <v>0.3680000000000001</v>
      </c>
      <c r="E16" s="257"/>
      <c r="F16" s="257"/>
    </row>
    <row r="17" spans="2:7" ht="28.5" customHeight="1">
      <c r="B17" s="261"/>
      <c r="C17" s="475" t="s">
        <v>109</v>
      </c>
      <c r="D17" s="475"/>
      <c r="E17" s="475"/>
      <c r="F17" s="475"/>
      <c r="G17" s="331"/>
    </row>
    <row r="18" spans="2:7" ht="32.450000000000003" customHeight="1">
      <c r="B18" s="261"/>
      <c r="C18" s="471" t="s">
        <v>144</v>
      </c>
      <c r="D18" s="471"/>
      <c r="E18" s="471"/>
      <c r="F18" s="471"/>
      <c r="G18" s="331"/>
    </row>
    <row r="19" spans="2:7" ht="15.75">
      <c r="B19" s="261"/>
      <c r="C19" s="472" t="s">
        <v>66</v>
      </c>
      <c r="D19" s="472"/>
      <c r="E19" s="257"/>
      <c r="F19" s="257"/>
    </row>
    <row r="20" spans="2:7">
      <c r="B20" s="261">
        <v>1</v>
      </c>
      <c r="C20" s="264" t="s">
        <v>98</v>
      </c>
      <c r="D20" s="268">
        <v>2.9999999999999997E-4</v>
      </c>
      <c r="E20" s="257"/>
      <c r="F20" s="257"/>
    </row>
    <row r="21" spans="2:7">
      <c r="B21" s="261">
        <v>2</v>
      </c>
      <c r="C21" s="264" t="s">
        <v>7</v>
      </c>
      <c r="D21" s="268">
        <v>2.7799999999999998E-2</v>
      </c>
      <c r="E21" s="257"/>
      <c r="F21" s="257"/>
    </row>
    <row r="22" spans="2:7">
      <c r="B22" s="261">
        <v>3</v>
      </c>
      <c r="C22" s="264" t="s">
        <v>99</v>
      </c>
      <c r="D22" s="268">
        <v>4.3499999999999997E-2</v>
      </c>
      <c r="E22" s="257"/>
      <c r="F22" s="257"/>
    </row>
    <row r="23" spans="2:7">
      <c r="B23" s="261">
        <v>4</v>
      </c>
      <c r="C23" s="264" t="s">
        <v>103</v>
      </c>
      <c r="D23" s="268">
        <f>ROUND(30/360,4)</f>
        <v>8.3299999999999999E-2</v>
      </c>
      <c r="E23" s="257"/>
      <c r="F23" s="257"/>
    </row>
    <row r="24" spans="2:7">
      <c r="B24" s="261">
        <v>5</v>
      </c>
      <c r="C24" s="264" t="s">
        <v>100</v>
      </c>
      <c r="D24" s="268">
        <v>1.9400000000000001E-2</v>
      </c>
      <c r="E24" s="257"/>
      <c r="F24" s="257"/>
    </row>
    <row r="25" spans="2:7">
      <c r="B25" s="261">
        <v>6</v>
      </c>
      <c r="C25" s="264" t="s">
        <v>101</v>
      </c>
      <c r="D25" s="268">
        <v>6.7999999999999996E-3</v>
      </c>
      <c r="E25" s="257"/>
      <c r="F25" s="257"/>
    </row>
    <row r="26" spans="2:7">
      <c r="B26" s="261">
        <v>7</v>
      </c>
      <c r="C26" s="264" t="s">
        <v>102</v>
      </c>
      <c r="D26" s="268">
        <v>0.05</v>
      </c>
      <c r="E26" s="257"/>
      <c r="F26" s="257"/>
    </row>
    <row r="27" spans="2:7">
      <c r="B27" s="261">
        <v>8</v>
      </c>
      <c r="C27" s="262" t="s">
        <v>168</v>
      </c>
      <c r="D27" s="268">
        <v>4.1999999999999997E-3</v>
      </c>
      <c r="E27" s="257"/>
      <c r="F27" s="257"/>
    </row>
    <row r="28" spans="2:7" ht="15">
      <c r="B28" s="261"/>
      <c r="C28" s="265" t="s">
        <v>67</v>
      </c>
      <c r="D28" s="269">
        <f>SUM(D20:D27)</f>
        <v>0.23529999999999998</v>
      </c>
      <c r="E28" s="257"/>
      <c r="F28" s="257"/>
    </row>
    <row r="29" spans="2:7" ht="39.6" customHeight="1">
      <c r="B29" s="261"/>
      <c r="C29" s="474" t="s">
        <v>108</v>
      </c>
      <c r="D29" s="474"/>
      <c r="E29" s="257"/>
      <c r="F29" s="257"/>
    </row>
    <row r="30" spans="2:7" ht="30.6" customHeight="1">
      <c r="B30" s="261"/>
      <c r="C30" s="474" t="s">
        <v>110</v>
      </c>
      <c r="D30" s="474"/>
      <c r="E30" s="257"/>
      <c r="F30" s="257"/>
    </row>
    <row r="31" spans="2:7" ht="42.75" customHeight="1">
      <c r="B31" s="261"/>
      <c r="C31" s="471" t="s">
        <v>166</v>
      </c>
      <c r="D31" s="471"/>
      <c r="E31" s="471"/>
      <c r="F31" s="471"/>
      <c r="G31" s="331"/>
    </row>
    <row r="32" spans="2:7" ht="17.45" customHeight="1">
      <c r="B32" s="261"/>
      <c r="C32" s="469" t="s">
        <v>167</v>
      </c>
      <c r="D32" s="470"/>
      <c r="E32" s="267"/>
      <c r="F32" s="267"/>
    </row>
    <row r="33" spans="2:7" ht="15.75">
      <c r="B33" s="261"/>
      <c r="C33" s="472" t="s">
        <v>68</v>
      </c>
      <c r="D33" s="472"/>
      <c r="E33" s="257"/>
      <c r="F33" s="257"/>
    </row>
    <row r="34" spans="2:7">
      <c r="B34" s="261"/>
      <c r="C34" s="473" t="s">
        <v>104</v>
      </c>
      <c r="D34" s="473"/>
      <c r="E34" s="257"/>
      <c r="F34" s="257"/>
    </row>
    <row r="35" spans="2:7">
      <c r="B35" s="261">
        <v>1</v>
      </c>
      <c r="C35" s="264" t="s">
        <v>7</v>
      </c>
      <c r="D35" s="268">
        <v>8.3299999999999999E-2</v>
      </c>
      <c r="E35" s="257"/>
      <c r="F35" s="257"/>
    </row>
    <row r="36" spans="2:7">
      <c r="B36" s="261">
        <v>2</v>
      </c>
      <c r="C36" s="264" t="s">
        <v>104</v>
      </c>
      <c r="D36" s="270">
        <v>1.66E-2</v>
      </c>
      <c r="E36" s="257"/>
      <c r="F36" s="257"/>
    </row>
    <row r="37" spans="2:7">
      <c r="B37" s="261">
        <v>3</v>
      </c>
      <c r="C37" s="264" t="s">
        <v>106</v>
      </c>
      <c r="D37" s="270">
        <v>2.9999999999999997E-4</v>
      </c>
      <c r="E37" s="257"/>
      <c r="F37" s="257"/>
    </row>
    <row r="38" spans="2:7">
      <c r="B38" s="261">
        <v>4</v>
      </c>
      <c r="C38" s="264" t="s">
        <v>107</v>
      </c>
      <c r="D38" s="270">
        <v>3.3999999999999998E-3</v>
      </c>
      <c r="E38" s="257"/>
      <c r="F38" s="257"/>
    </row>
    <row r="39" spans="2:7">
      <c r="B39" s="261">
        <v>5</v>
      </c>
      <c r="C39" s="264" t="s">
        <v>105</v>
      </c>
      <c r="D39" s="268">
        <v>4.1999999999999997E-3</v>
      </c>
      <c r="E39" s="257"/>
      <c r="F39" s="257"/>
    </row>
    <row r="40" spans="2:7" ht="15">
      <c r="B40" s="261"/>
      <c r="C40" s="265" t="s">
        <v>69</v>
      </c>
      <c r="D40" s="269">
        <f>SUM(D35:D39)</f>
        <v>0.10779999999999999</v>
      </c>
      <c r="E40" s="257"/>
      <c r="F40" s="257"/>
    </row>
    <row r="41" spans="2:7" ht="27" customHeight="1">
      <c r="B41" s="257"/>
      <c r="C41" s="471" t="s">
        <v>111</v>
      </c>
      <c r="D41" s="471"/>
      <c r="E41" s="471"/>
      <c r="F41" s="471"/>
      <c r="G41" s="331"/>
    </row>
    <row r="42" spans="2:7" ht="15.75">
      <c r="B42" s="257"/>
      <c r="C42" s="265" t="s">
        <v>70</v>
      </c>
      <c r="D42" s="271">
        <v>0.71109999999999995</v>
      </c>
      <c r="E42" s="257"/>
      <c r="F42" s="257"/>
    </row>
  </sheetData>
  <mergeCells count="14">
    <mergeCell ref="B1:D1"/>
    <mergeCell ref="C32:D32"/>
    <mergeCell ref="C41:F41"/>
    <mergeCell ref="C31:F31"/>
    <mergeCell ref="C33:D33"/>
    <mergeCell ref="C34:D34"/>
    <mergeCell ref="C3:D3"/>
    <mergeCell ref="C6:D6"/>
    <mergeCell ref="C7:D7"/>
    <mergeCell ref="C19:D19"/>
    <mergeCell ref="C29:D29"/>
    <mergeCell ref="C30:D30"/>
    <mergeCell ref="C17:F17"/>
    <mergeCell ref="C18:F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32"/>
  <sheetViews>
    <sheetView showGridLines="0" topLeftCell="A16" workbookViewId="0">
      <selection activeCell="C20" sqref="C20"/>
    </sheetView>
  </sheetViews>
  <sheetFormatPr defaultColWidth="8.796875" defaultRowHeight="14.25"/>
  <cols>
    <col min="1" max="1" width="2.09765625" style="51" bestFit="1" customWidth="1"/>
    <col min="2" max="2" width="38.19921875" style="51" bestFit="1" customWidth="1"/>
    <col min="3" max="3" width="11.69921875" style="253" bestFit="1" customWidth="1"/>
    <col min="4" max="4" width="2.5" style="51" customWidth="1"/>
    <col min="5" max="5" width="14.09765625" style="51" customWidth="1"/>
    <col min="6" max="6" width="10.796875" style="51" customWidth="1"/>
    <col min="7" max="16384" width="8.796875" style="51"/>
  </cols>
  <sheetData>
    <row r="2" spans="1:3" ht="18">
      <c r="B2" s="479" t="str">
        <f>Índice!B2</f>
        <v>TERCEIRIZAÇÃO DE MÃO DE OBRA</v>
      </c>
      <c r="C2" s="479"/>
    </row>
    <row r="3" spans="1:3" ht="15" thickBot="1"/>
    <row r="4" spans="1:3" ht="15">
      <c r="B4" s="476" t="s">
        <v>198</v>
      </c>
      <c r="C4" s="477"/>
    </row>
    <row r="5" spans="1:3" ht="15">
      <c r="B5" s="52" t="s">
        <v>32</v>
      </c>
      <c r="C5" s="254" t="s">
        <v>42</v>
      </c>
    </row>
    <row r="6" spans="1:3" ht="15">
      <c r="B6" s="52"/>
      <c r="C6" s="254" t="s">
        <v>33</v>
      </c>
    </row>
    <row r="7" spans="1:3">
      <c r="A7" s="53"/>
      <c r="B7" s="414" t="s">
        <v>43</v>
      </c>
      <c r="C7" s="415">
        <v>1518</v>
      </c>
    </row>
    <row r="8" spans="1:3">
      <c r="A8" s="53"/>
      <c r="B8" s="414" t="s">
        <v>44</v>
      </c>
      <c r="C8" s="415">
        <v>500</v>
      </c>
    </row>
    <row r="9" spans="1:3">
      <c r="A9" s="53"/>
      <c r="B9" s="414" t="s">
        <v>45</v>
      </c>
      <c r="C9" s="415">
        <v>800</v>
      </c>
    </row>
    <row r="10" spans="1:3" ht="28.5">
      <c r="A10" s="53"/>
      <c r="B10" s="414" t="s">
        <v>315</v>
      </c>
      <c r="C10" s="415">
        <v>650</v>
      </c>
    </row>
    <row r="11" spans="1:3">
      <c r="A11" s="53"/>
      <c r="B11" s="414" t="s">
        <v>46</v>
      </c>
      <c r="C11" s="415">
        <v>1000</v>
      </c>
    </row>
    <row r="12" spans="1:3">
      <c r="A12" s="53"/>
      <c r="B12" s="414" t="s">
        <v>47</v>
      </c>
      <c r="C12" s="415">
        <v>500</v>
      </c>
    </row>
    <row r="13" spans="1:3">
      <c r="A13" s="53"/>
      <c r="B13" s="414" t="s">
        <v>48</v>
      </c>
      <c r="C13" s="415">
        <v>400</v>
      </c>
    </row>
    <row r="14" spans="1:3">
      <c r="A14" s="53"/>
      <c r="B14" s="414" t="s">
        <v>49</v>
      </c>
      <c r="C14" s="415">
        <v>500</v>
      </c>
    </row>
    <row r="15" spans="1:3">
      <c r="A15" s="53"/>
      <c r="B15" s="414" t="s">
        <v>50</v>
      </c>
      <c r="C15" s="415">
        <v>300</v>
      </c>
    </row>
    <row r="16" spans="1:3">
      <c r="A16" s="53"/>
      <c r="B16" s="414" t="s">
        <v>51</v>
      </c>
      <c r="C16" s="415">
        <v>300</v>
      </c>
    </row>
    <row r="17" spans="1:5">
      <c r="A17" s="53"/>
      <c r="B17" s="414" t="s">
        <v>89</v>
      </c>
      <c r="C17" s="415">
        <v>759</v>
      </c>
    </row>
    <row r="18" spans="1:5" ht="28.5">
      <c r="A18" s="53"/>
      <c r="B18" s="414" t="s">
        <v>88</v>
      </c>
      <c r="C18" s="415">
        <v>100</v>
      </c>
    </row>
    <row r="19" spans="1:5">
      <c r="A19" s="53"/>
      <c r="B19" s="414" t="s">
        <v>169</v>
      </c>
      <c r="C19" s="415">
        <v>5000</v>
      </c>
    </row>
    <row r="20" spans="1:5">
      <c r="A20" s="53"/>
      <c r="B20" s="414" t="s">
        <v>52</v>
      </c>
      <c r="C20" s="415">
        <v>500</v>
      </c>
    </row>
    <row r="21" spans="1:5">
      <c r="A21" s="53"/>
      <c r="B21" s="414" t="s">
        <v>53</v>
      </c>
      <c r="C21" s="415">
        <v>200</v>
      </c>
    </row>
    <row r="22" spans="1:5">
      <c r="A22" s="53"/>
      <c r="B22" s="414" t="s">
        <v>54</v>
      </c>
      <c r="C22" s="415">
        <v>250</v>
      </c>
    </row>
    <row r="23" spans="1:5">
      <c r="A23" s="53"/>
      <c r="B23" s="414" t="s">
        <v>298</v>
      </c>
      <c r="C23" s="415">
        <v>362.52</v>
      </c>
    </row>
    <row r="24" spans="1:5" ht="17.25" customHeight="1">
      <c r="A24" s="53"/>
      <c r="B24" s="414" t="s">
        <v>299</v>
      </c>
      <c r="C24" s="415">
        <v>2300</v>
      </c>
    </row>
    <row r="25" spans="1:5">
      <c r="A25" s="53"/>
      <c r="B25" s="414" t="s">
        <v>55</v>
      </c>
      <c r="C25" s="415">
        <v>60</v>
      </c>
    </row>
    <row r="26" spans="1:5" ht="15.75" thickBot="1">
      <c r="A26" s="53"/>
      <c r="B26" s="54" t="s">
        <v>8</v>
      </c>
      <c r="C26" s="55">
        <f>SUM(C7:C25)</f>
        <v>15999.52</v>
      </c>
      <c r="E26" s="56"/>
    </row>
    <row r="29" spans="1:5" ht="0.6" customHeight="1"/>
    <row r="30" spans="1:5" ht="28.9" customHeight="1">
      <c r="B30" s="478" t="s">
        <v>239</v>
      </c>
      <c r="C30" s="478"/>
    </row>
    <row r="31" spans="1:5">
      <c r="B31" s="390"/>
      <c r="C31" s="391"/>
    </row>
    <row r="32" spans="1:5" ht="25.15" customHeight="1">
      <c r="B32" s="478" t="s">
        <v>207</v>
      </c>
      <c r="C32" s="478"/>
    </row>
  </sheetData>
  <mergeCells count="4">
    <mergeCell ref="B4:C4"/>
    <mergeCell ref="B30:C30"/>
    <mergeCell ref="B32:C32"/>
    <mergeCell ref="B2:C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U31"/>
  <sheetViews>
    <sheetView showGridLines="0" workbookViewId="0">
      <selection activeCell="G6" sqref="G6"/>
    </sheetView>
  </sheetViews>
  <sheetFormatPr defaultColWidth="8.796875" defaultRowHeight="14.25"/>
  <cols>
    <col min="1" max="1" width="2.09765625" style="209" bestFit="1" customWidth="1"/>
    <col min="2" max="2" width="27.296875" style="209" customWidth="1"/>
    <col min="3" max="3" width="7.296875" style="209" customWidth="1"/>
    <col min="4" max="4" width="6.8984375" style="209" customWidth="1"/>
    <col min="5" max="5" width="8.796875" style="209" customWidth="1"/>
    <col min="6" max="6" width="13.69921875" style="209" customWidth="1"/>
    <col min="7" max="7" width="7.19921875" style="209" customWidth="1"/>
    <col min="8" max="8" width="10.19921875" style="209" hidden="1" customWidth="1"/>
    <col min="9" max="10" width="9.296875" style="209" hidden="1" customWidth="1"/>
    <col min="11" max="11" width="4.296875" style="209" customWidth="1"/>
    <col min="12" max="16384" width="8.796875" style="209"/>
  </cols>
  <sheetData>
    <row r="2" spans="1:21" ht="18">
      <c r="B2" s="248" t="str">
        <f>Índice!B2</f>
        <v>TERCEIRIZAÇÃO DE MÃO DE OBRA</v>
      </c>
    </row>
    <row r="3" spans="1:21" ht="15" thickBot="1"/>
    <row r="4" spans="1:21" s="210" customFormat="1" ht="18.75" thickBot="1">
      <c r="B4" s="481" t="s">
        <v>159</v>
      </c>
      <c r="C4" s="482"/>
      <c r="D4" s="482"/>
      <c r="E4" s="482"/>
      <c r="F4" s="482"/>
      <c r="G4" s="482"/>
      <c r="H4" s="482"/>
      <c r="I4" s="482"/>
      <c r="J4" s="482"/>
      <c r="K4" s="211"/>
    </row>
    <row r="5" spans="1:21">
      <c r="A5" s="212"/>
      <c r="B5" s="213"/>
      <c r="C5" s="214" t="s">
        <v>17</v>
      </c>
      <c r="D5" s="413" t="s">
        <v>296</v>
      </c>
      <c r="E5" s="218">
        <v>12</v>
      </c>
      <c r="F5" s="215" t="s">
        <v>297</v>
      </c>
      <c r="G5" s="216">
        <v>33</v>
      </c>
      <c r="H5" s="217"/>
      <c r="I5" s="217"/>
      <c r="J5" s="218"/>
      <c r="K5" s="219"/>
    </row>
    <row r="6" spans="1:21">
      <c r="A6" s="212"/>
      <c r="B6" s="220" t="s">
        <v>27</v>
      </c>
      <c r="C6" s="221" t="s">
        <v>18</v>
      </c>
      <c r="D6" s="222" t="s">
        <v>73</v>
      </c>
      <c r="E6" s="223" t="s">
        <v>17</v>
      </c>
      <c r="F6" s="222" t="s">
        <v>73</v>
      </c>
      <c r="G6" s="224" t="s">
        <v>17</v>
      </c>
      <c r="H6" s="225"/>
      <c r="I6" s="224"/>
      <c r="J6" s="226"/>
      <c r="K6" s="219"/>
      <c r="L6" s="227"/>
      <c r="M6" s="227"/>
      <c r="N6" s="227"/>
      <c r="O6" s="227"/>
      <c r="P6" s="227"/>
      <c r="Q6" s="227"/>
      <c r="R6" s="227"/>
      <c r="S6" s="227"/>
      <c r="T6" s="227"/>
      <c r="U6" s="227"/>
    </row>
    <row r="7" spans="1:21" ht="15" thickBot="1">
      <c r="A7" s="212"/>
      <c r="B7" s="213"/>
      <c r="C7" s="405" t="s">
        <v>21</v>
      </c>
      <c r="D7" s="406" t="s">
        <v>74</v>
      </c>
      <c r="E7" s="405" t="s">
        <v>62</v>
      </c>
      <c r="F7" s="406" t="s">
        <v>74</v>
      </c>
      <c r="G7" s="407" t="s">
        <v>62</v>
      </c>
      <c r="H7" s="228"/>
      <c r="I7" s="228"/>
      <c r="J7" s="229"/>
      <c r="K7" s="219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21" ht="15" thickTop="1">
      <c r="A8" s="212">
        <v>1</v>
      </c>
      <c r="B8" s="408" t="s">
        <v>72</v>
      </c>
      <c r="C8" s="409">
        <v>57.22</v>
      </c>
      <c r="D8" s="410">
        <v>2</v>
      </c>
      <c r="E8" s="411">
        <f t="shared" ref="E8:E21" si="0">$C8*D8/12</f>
        <v>9.5366666666666671</v>
      </c>
      <c r="F8" s="410">
        <v>2</v>
      </c>
      <c r="G8" s="412">
        <f t="shared" ref="G8:G21" si="1">$C8*F8/12</f>
        <v>9.5366666666666671</v>
      </c>
      <c r="H8" s="230"/>
      <c r="I8" s="230"/>
      <c r="J8" s="231"/>
      <c r="K8" s="219"/>
      <c r="L8" s="227"/>
      <c r="M8" s="227"/>
      <c r="N8" s="227"/>
      <c r="O8" s="227"/>
      <c r="P8" s="227"/>
      <c r="Q8" s="227"/>
      <c r="R8" s="227"/>
      <c r="S8" s="227"/>
      <c r="T8" s="227"/>
      <c r="U8" s="227"/>
    </row>
    <row r="9" spans="1:21">
      <c r="A9" s="212">
        <v>2</v>
      </c>
      <c r="B9" s="408" t="s">
        <v>179</v>
      </c>
      <c r="C9" s="409">
        <v>37.880000000000003</v>
      </c>
      <c r="D9" s="410">
        <v>1</v>
      </c>
      <c r="E9" s="411">
        <f t="shared" si="0"/>
        <v>3.1566666666666667</v>
      </c>
      <c r="F9" s="410">
        <v>1</v>
      </c>
      <c r="G9" s="412">
        <f t="shared" si="1"/>
        <v>3.1566666666666667</v>
      </c>
      <c r="H9" s="230"/>
      <c r="I9" s="230"/>
      <c r="J9" s="231"/>
      <c r="K9" s="219"/>
      <c r="L9" s="227"/>
      <c r="M9" s="227"/>
      <c r="N9" s="227"/>
      <c r="O9" s="227"/>
      <c r="P9" s="227"/>
      <c r="Q9" s="227"/>
      <c r="R9" s="227"/>
      <c r="S9" s="227"/>
      <c r="T9" s="227"/>
      <c r="U9" s="227"/>
    </row>
    <row r="10" spans="1:21">
      <c r="A10" s="212">
        <v>3</v>
      </c>
      <c r="B10" s="408" t="s">
        <v>335</v>
      </c>
      <c r="C10" s="409">
        <v>30.53</v>
      </c>
      <c r="D10" s="410">
        <v>2</v>
      </c>
      <c r="E10" s="411">
        <f t="shared" si="0"/>
        <v>5.0883333333333338</v>
      </c>
      <c r="F10" s="410">
        <v>2</v>
      </c>
      <c r="G10" s="412">
        <f t="shared" si="1"/>
        <v>5.0883333333333338</v>
      </c>
      <c r="H10" s="230"/>
      <c r="I10" s="230"/>
      <c r="J10" s="231"/>
      <c r="K10" s="219"/>
      <c r="L10" s="227"/>
      <c r="M10" s="227"/>
      <c r="N10" s="227"/>
      <c r="O10" s="227"/>
      <c r="P10" s="227"/>
      <c r="Q10" s="227"/>
      <c r="R10" s="227"/>
      <c r="S10" s="227"/>
      <c r="T10" s="227"/>
      <c r="U10" s="227"/>
    </row>
    <row r="11" spans="1:21">
      <c r="A11" s="212">
        <v>4</v>
      </c>
      <c r="B11" s="408" t="s">
        <v>13</v>
      </c>
      <c r="C11" s="409">
        <v>13.43</v>
      </c>
      <c r="D11" s="410">
        <v>1</v>
      </c>
      <c r="E11" s="411">
        <f t="shared" si="0"/>
        <v>1.1191666666666666</v>
      </c>
      <c r="F11" s="410">
        <v>1</v>
      </c>
      <c r="G11" s="412">
        <f t="shared" si="1"/>
        <v>1.1191666666666666</v>
      </c>
      <c r="H11" s="230"/>
      <c r="I11" s="230"/>
      <c r="J11" s="231"/>
      <c r="K11" s="219"/>
      <c r="L11" s="227"/>
      <c r="M11" s="227"/>
      <c r="N11" s="227"/>
      <c r="O11" s="227"/>
      <c r="P11" s="227"/>
      <c r="Q11" s="227"/>
      <c r="R11" s="227"/>
      <c r="S11" s="227"/>
      <c r="T11" s="227"/>
      <c r="U11" s="227"/>
    </row>
    <row r="12" spans="1:21">
      <c r="A12" s="212">
        <v>5</v>
      </c>
      <c r="B12" s="408" t="s">
        <v>14</v>
      </c>
      <c r="C12" s="409">
        <v>71.64</v>
      </c>
      <c r="D12" s="410">
        <v>2</v>
      </c>
      <c r="E12" s="411">
        <f t="shared" si="0"/>
        <v>11.94</v>
      </c>
      <c r="F12" s="410">
        <v>2</v>
      </c>
      <c r="G12" s="412">
        <f t="shared" si="1"/>
        <v>11.94</v>
      </c>
      <c r="H12" s="230"/>
      <c r="I12" s="230"/>
      <c r="J12" s="231"/>
      <c r="K12" s="219"/>
      <c r="L12" s="227"/>
      <c r="M12" s="227"/>
      <c r="N12" s="227"/>
      <c r="O12" s="227"/>
      <c r="P12" s="227"/>
      <c r="Q12" s="227"/>
      <c r="R12" s="227"/>
      <c r="S12" s="227"/>
      <c r="T12" s="227"/>
      <c r="U12" s="227"/>
    </row>
    <row r="13" spans="1:21">
      <c r="A13" s="212">
        <v>6</v>
      </c>
      <c r="B13" s="408" t="s">
        <v>15</v>
      </c>
      <c r="C13" s="409">
        <v>40.35</v>
      </c>
      <c r="D13" s="410">
        <v>1</v>
      </c>
      <c r="E13" s="411">
        <f t="shared" si="0"/>
        <v>3.3625000000000003</v>
      </c>
      <c r="F13" s="410">
        <v>3</v>
      </c>
      <c r="G13" s="412">
        <f t="shared" si="1"/>
        <v>10.0875</v>
      </c>
      <c r="H13" s="230"/>
      <c r="I13" s="230"/>
      <c r="J13" s="231"/>
      <c r="K13" s="219"/>
      <c r="L13" s="227"/>
      <c r="M13" s="227"/>
      <c r="N13" s="227"/>
      <c r="O13" s="227"/>
      <c r="P13" s="227"/>
      <c r="Q13" s="227"/>
      <c r="R13" s="227"/>
      <c r="S13" s="227"/>
      <c r="T13" s="227"/>
      <c r="U13" s="227"/>
    </row>
    <row r="14" spans="1:21">
      <c r="A14" s="212">
        <v>7</v>
      </c>
      <c r="B14" s="408" t="s">
        <v>205</v>
      </c>
      <c r="C14" s="409">
        <v>18.48</v>
      </c>
      <c r="D14" s="410">
        <v>12</v>
      </c>
      <c r="E14" s="411">
        <f t="shared" si="0"/>
        <v>18.48</v>
      </c>
      <c r="F14" s="410">
        <v>12</v>
      </c>
      <c r="G14" s="412">
        <f t="shared" si="1"/>
        <v>18.48</v>
      </c>
      <c r="H14" s="230"/>
      <c r="I14" s="230"/>
      <c r="J14" s="231"/>
      <c r="K14" s="219"/>
      <c r="L14" s="227"/>
      <c r="M14" s="227"/>
      <c r="N14" s="227"/>
      <c r="O14" s="227"/>
      <c r="P14" s="227"/>
      <c r="Q14" s="227"/>
      <c r="R14" s="227"/>
      <c r="S14" s="227"/>
      <c r="T14" s="227"/>
      <c r="U14" s="227"/>
    </row>
    <row r="15" spans="1:21">
      <c r="A15" s="212">
        <v>8</v>
      </c>
      <c r="B15" s="408" t="s">
        <v>206</v>
      </c>
      <c r="C15" s="409">
        <v>20.63</v>
      </c>
      <c r="D15" s="410">
        <v>1</v>
      </c>
      <c r="E15" s="411">
        <f t="shared" si="0"/>
        <v>1.7191666666666665</v>
      </c>
      <c r="F15" s="410"/>
      <c r="G15" s="412">
        <f t="shared" si="1"/>
        <v>0</v>
      </c>
      <c r="H15" s="230"/>
      <c r="I15" s="230"/>
      <c r="J15" s="231"/>
      <c r="K15" s="219"/>
      <c r="L15" s="227"/>
      <c r="M15" s="227"/>
      <c r="N15" s="227"/>
      <c r="O15" s="227"/>
      <c r="P15" s="227"/>
      <c r="Q15" s="227"/>
      <c r="R15" s="227"/>
      <c r="S15" s="227"/>
      <c r="T15" s="227"/>
      <c r="U15" s="227"/>
    </row>
    <row r="16" spans="1:21">
      <c r="A16" s="212">
        <v>9</v>
      </c>
      <c r="B16" s="408" t="s">
        <v>290</v>
      </c>
      <c r="C16" s="409">
        <v>22.8</v>
      </c>
      <c r="D16" s="410">
        <v>2</v>
      </c>
      <c r="E16" s="411">
        <f t="shared" si="0"/>
        <v>3.8000000000000003</v>
      </c>
      <c r="F16" s="410"/>
      <c r="G16" s="412">
        <f t="shared" si="1"/>
        <v>0</v>
      </c>
      <c r="H16" s="230"/>
      <c r="I16" s="230"/>
      <c r="J16" s="231"/>
      <c r="K16" s="219"/>
      <c r="L16" s="227"/>
      <c r="M16" s="227"/>
      <c r="N16" s="227"/>
      <c r="O16" s="227"/>
      <c r="P16" s="227"/>
      <c r="Q16" s="227"/>
      <c r="R16" s="227"/>
      <c r="S16" s="227"/>
      <c r="T16" s="227"/>
      <c r="U16" s="227"/>
    </row>
    <row r="17" spans="1:21">
      <c r="A17" s="212"/>
      <c r="B17" s="408" t="s">
        <v>291</v>
      </c>
      <c r="C17" s="409">
        <v>38.200000000000003</v>
      </c>
      <c r="D17" s="410">
        <v>1</v>
      </c>
      <c r="E17" s="411">
        <f t="shared" si="0"/>
        <v>3.1833333333333336</v>
      </c>
      <c r="F17" s="410">
        <v>2</v>
      </c>
      <c r="G17" s="412">
        <f t="shared" si="1"/>
        <v>6.3666666666666671</v>
      </c>
      <c r="H17" s="230"/>
      <c r="I17" s="230"/>
      <c r="J17" s="231"/>
      <c r="K17" s="219"/>
      <c r="L17" s="227"/>
      <c r="M17" s="227"/>
      <c r="N17" s="227"/>
      <c r="O17" s="227"/>
      <c r="P17" s="227"/>
      <c r="Q17" s="227"/>
      <c r="R17" s="227"/>
      <c r="S17" s="227"/>
      <c r="T17" s="227"/>
      <c r="U17" s="227"/>
    </row>
    <row r="18" spans="1:21">
      <c r="A18" s="212"/>
      <c r="B18" s="408" t="s">
        <v>295</v>
      </c>
      <c r="C18" s="409">
        <v>39.299999999999997</v>
      </c>
      <c r="D18" s="410">
        <v>1</v>
      </c>
      <c r="E18" s="411">
        <f t="shared" si="0"/>
        <v>3.2749999999999999</v>
      </c>
      <c r="F18" s="410"/>
      <c r="G18" s="412">
        <f t="shared" si="1"/>
        <v>0</v>
      </c>
      <c r="H18" s="230"/>
      <c r="I18" s="230"/>
      <c r="J18" s="231"/>
      <c r="K18" s="219"/>
      <c r="L18" s="227"/>
      <c r="M18" s="227"/>
      <c r="N18" s="227"/>
      <c r="O18" s="227"/>
      <c r="P18" s="227"/>
      <c r="Q18" s="227"/>
      <c r="R18" s="227"/>
      <c r="S18" s="227"/>
      <c r="T18" s="227"/>
      <c r="U18" s="227"/>
    </row>
    <row r="19" spans="1:21">
      <c r="A19" s="212"/>
      <c r="B19" s="408" t="s">
        <v>292</v>
      </c>
      <c r="C19" s="409">
        <v>36.880000000000003</v>
      </c>
      <c r="D19" s="410">
        <v>2</v>
      </c>
      <c r="E19" s="411">
        <f t="shared" si="0"/>
        <v>6.1466666666666674</v>
      </c>
      <c r="F19" s="410"/>
      <c r="G19" s="412">
        <f t="shared" si="1"/>
        <v>0</v>
      </c>
      <c r="H19" s="230"/>
      <c r="I19" s="230"/>
      <c r="J19" s="231"/>
      <c r="K19" s="219"/>
      <c r="L19" s="227"/>
      <c r="M19" s="227"/>
      <c r="N19" s="227"/>
      <c r="O19" s="227"/>
      <c r="P19" s="227"/>
      <c r="Q19" s="227"/>
      <c r="R19" s="227"/>
      <c r="S19" s="227"/>
      <c r="T19" s="227"/>
      <c r="U19" s="227"/>
    </row>
    <row r="20" spans="1:21">
      <c r="A20" s="212"/>
      <c r="B20" s="408" t="s">
        <v>293</v>
      </c>
      <c r="C20" s="409">
        <v>51.98</v>
      </c>
      <c r="D20" s="410">
        <v>2</v>
      </c>
      <c r="E20" s="411">
        <f t="shared" si="0"/>
        <v>8.6633333333333322</v>
      </c>
      <c r="F20" s="410"/>
      <c r="G20" s="412">
        <f t="shared" si="1"/>
        <v>0</v>
      </c>
      <c r="H20" s="230"/>
      <c r="I20" s="230"/>
      <c r="J20" s="231"/>
      <c r="K20" s="219"/>
      <c r="L20" s="227"/>
      <c r="M20" s="227"/>
      <c r="N20" s="227"/>
      <c r="O20" s="227"/>
      <c r="P20" s="227"/>
      <c r="Q20" s="227"/>
      <c r="R20" s="227"/>
      <c r="S20" s="227"/>
      <c r="T20" s="227"/>
      <c r="U20" s="227"/>
    </row>
    <row r="21" spans="1:21">
      <c r="A21" s="212"/>
      <c r="B21" s="408" t="s">
        <v>294</v>
      </c>
      <c r="C21" s="409">
        <v>86.33</v>
      </c>
      <c r="D21" s="410"/>
      <c r="E21" s="411">
        <f t="shared" si="0"/>
        <v>0</v>
      </c>
      <c r="F21" s="410">
        <v>2</v>
      </c>
      <c r="G21" s="412">
        <f t="shared" si="1"/>
        <v>14.388333333333334</v>
      </c>
      <c r="H21" s="230"/>
      <c r="I21" s="230"/>
      <c r="J21" s="231"/>
      <c r="K21" s="219"/>
      <c r="L21" s="227"/>
      <c r="M21" s="227"/>
      <c r="N21" s="227"/>
      <c r="O21" s="227"/>
      <c r="P21" s="227"/>
      <c r="Q21" s="227"/>
      <c r="R21" s="227"/>
      <c r="S21" s="227"/>
      <c r="T21" s="227"/>
      <c r="U21" s="227"/>
    </row>
    <row r="22" spans="1:21">
      <c r="A22" s="212"/>
      <c r="B22" s="232" t="s">
        <v>75</v>
      </c>
      <c r="C22" s="233"/>
      <c r="D22" s="234"/>
      <c r="E22" s="236">
        <f>SUM(E8:E21)</f>
        <v>79.470833333333317</v>
      </c>
      <c r="F22" s="235"/>
      <c r="G22" s="236">
        <f>SUM(G8:G21)</f>
        <v>80.163333333333341</v>
      </c>
      <c r="H22" s="237"/>
      <c r="I22" s="237"/>
      <c r="J22" s="238"/>
      <c r="K22" s="219"/>
      <c r="L22" s="227"/>
      <c r="M22" s="227"/>
      <c r="N22" s="227"/>
      <c r="O22" s="227"/>
      <c r="P22" s="227"/>
      <c r="Q22" s="227"/>
      <c r="R22" s="227"/>
      <c r="S22" s="227"/>
      <c r="T22" s="227"/>
      <c r="U22" s="227"/>
    </row>
    <row r="23" spans="1:21" ht="15" thickBot="1">
      <c r="A23" s="212"/>
      <c r="B23" s="239" t="s">
        <v>76</v>
      </c>
      <c r="C23" s="240"/>
      <c r="D23" s="241"/>
      <c r="E23" s="242">
        <f>E22*E5</f>
        <v>953.64999999999986</v>
      </c>
      <c r="F23" s="243"/>
      <c r="G23" s="244">
        <f>G22*G5</f>
        <v>2645.3900000000003</v>
      </c>
      <c r="H23" s="244"/>
      <c r="I23" s="244"/>
      <c r="J23" s="245"/>
      <c r="K23" s="219"/>
      <c r="L23" s="227"/>
      <c r="M23" s="227"/>
      <c r="N23" s="227"/>
      <c r="O23" s="227"/>
      <c r="P23" s="227"/>
      <c r="Q23" s="227"/>
      <c r="R23" s="227"/>
      <c r="S23" s="227"/>
      <c r="T23" s="227"/>
      <c r="U23" s="227"/>
    </row>
    <row r="24" spans="1:21" ht="15">
      <c r="A24" s="212"/>
      <c r="B24" s="483" t="s">
        <v>137</v>
      </c>
      <c r="C24" s="483"/>
      <c r="D24" s="483"/>
      <c r="E24" s="483"/>
    </row>
    <row r="25" spans="1:21" ht="15">
      <c r="A25" s="212"/>
      <c r="B25" s="246"/>
      <c r="C25" s="247" t="s">
        <v>28</v>
      </c>
      <c r="D25" s="480">
        <f>E23+G23</f>
        <v>3599.04</v>
      </c>
      <c r="E25" s="480"/>
      <c r="F25" s="246"/>
      <c r="G25" s="246"/>
      <c r="H25" s="246"/>
      <c r="I25" s="246"/>
      <c r="J25" s="246"/>
    </row>
    <row r="26" spans="1:21">
      <c r="B26" s="209" t="s">
        <v>141</v>
      </c>
      <c r="D26" s="316">
        <f>D25/(E5+G5)</f>
        <v>79.978666666666669</v>
      </c>
    </row>
    <row r="29" spans="1:21" ht="40.9" customHeight="1">
      <c r="B29" s="484" t="s">
        <v>204</v>
      </c>
      <c r="C29" s="484"/>
      <c r="D29" s="484"/>
      <c r="E29" s="484"/>
      <c r="F29" s="484"/>
      <c r="G29" s="484"/>
    </row>
    <row r="30" spans="1:21" ht="54" customHeight="1">
      <c r="B30" s="485" t="s">
        <v>240</v>
      </c>
      <c r="C30" s="485"/>
      <c r="D30" s="485"/>
      <c r="E30" s="485"/>
      <c r="F30" s="485"/>
      <c r="G30" s="485"/>
    </row>
    <row r="31" spans="1:21" ht="36" customHeight="1"/>
  </sheetData>
  <mergeCells count="5">
    <mergeCell ref="D25:E25"/>
    <mergeCell ref="B4:J4"/>
    <mergeCell ref="B24:E24"/>
    <mergeCell ref="B29:G29"/>
    <mergeCell ref="B30:G30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22"/>
  <sheetViews>
    <sheetView showGridLines="0" tabSelected="1" topLeftCell="A151" zoomScale="110" zoomScaleNormal="110" workbookViewId="0">
      <selection activeCell="D132" sqref="D132"/>
    </sheetView>
  </sheetViews>
  <sheetFormatPr defaultColWidth="8.69921875" defaultRowHeight="12.75"/>
  <cols>
    <col min="1" max="1" width="4.296875" style="3" customWidth="1"/>
    <col min="2" max="2" width="5" style="3" customWidth="1"/>
    <col min="3" max="3" width="30.5" style="3" customWidth="1"/>
    <col min="4" max="4" width="11.59765625" style="3" customWidth="1"/>
    <col min="5" max="5" width="12.5" style="3" customWidth="1"/>
    <col min="6" max="6" width="10.59765625" style="3" bestFit="1" customWidth="1"/>
    <col min="7" max="7" width="2.3984375" style="5" hidden="1" customWidth="1"/>
    <col min="8" max="8" width="2.19921875" style="3" hidden="1" customWidth="1"/>
    <col min="9" max="9" width="6.09765625" style="3" customWidth="1"/>
    <col min="10" max="10" width="8.296875" style="3" bestFit="1" customWidth="1"/>
    <col min="11" max="16384" width="8.69921875" style="3"/>
  </cols>
  <sheetData>
    <row r="1" spans="1:9" ht="18" customHeight="1">
      <c r="B1" s="528" t="str">
        <f>Índice!B2</f>
        <v>TERCEIRIZAÇÃO DE MÃO DE OBRA</v>
      </c>
      <c r="C1" s="528"/>
      <c r="D1" s="528"/>
      <c r="E1" s="528"/>
      <c r="F1" s="528"/>
    </row>
    <row r="2" spans="1:9" ht="18" customHeight="1">
      <c r="B2" s="528"/>
      <c r="C2" s="528"/>
      <c r="D2" s="528"/>
      <c r="E2" s="528"/>
      <c r="F2" s="528"/>
    </row>
    <row r="3" spans="1:9" ht="18">
      <c r="B3" s="21" t="s">
        <v>199</v>
      </c>
    </row>
    <row r="4" spans="1:9" ht="18">
      <c r="B4" s="4"/>
    </row>
    <row r="5" spans="1:9" ht="15.75">
      <c r="A5" s="22"/>
      <c r="B5" s="23" t="s">
        <v>200</v>
      </c>
      <c r="E5" s="6"/>
      <c r="I5" s="42"/>
    </row>
    <row r="6" spans="1:9" ht="15.75">
      <c r="A6" s="22"/>
      <c r="B6" s="527"/>
      <c r="C6" s="527"/>
      <c r="D6" s="527"/>
      <c r="E6" s="527"/>
      <c r="I6" s="42"/>
    </row>
    <row r="7" spans="1:9" ht="15.75">
      <c r="A7" s="22"/>
      <c r="B7" s="513" t="s">
        <v>129</v>
      </c>
      <c r="C7" s="513"/>
      <c r="D7" s="513"/>
      <c r="E7" s="513"/>
      <c r="I7" s="42"/>
    </row>
    <row r="8" spans="1:9" ht="15.75">
      <c r="A8" s="22"/>
      <c r="B8" s="519" t="s">
        <v>201</v>
      </c>
      <c r="C8" s="519"/>
      <c r="D8" s="519"/>
      <c r="E8" s="519"/>
      <c r="F8" s="519"/>
      <c r="I8" s="42"/>
    </row>
    <row r="9" spans="1:9" ht="15" customHeight="1">
      <c r="A9" s="22"/>
      <c r="B9" s="276">
        <v>1</v>
      </c>
      <c r="C9" s="290" t="s">
        <v>130</v>
      </c>
      <c r="D9" s="521" t="s">
        <v>213</v>
      </c>
      <c r="E9" s="522"/>
      <c r="F9" s="523"/>
      <c r="I9" s="42"/>
    </row>
    <row r="10" spans="1:9" ht="16.5" customHeight="1">
      <c r="A10" s="22"/>
      <c r="B10" s="276">
        <v>2</v>
      </c>
      <c r="C10" s="273" t="s">
        <v>131</v>
      </c>
      <c r="D10" s="520" t="s">
        <v>212</v>
      </c>
      <c r="E10" s="520"/>
      <c r="F10" s="520"/>
      <c r="I10" s="42"/>
    </row>
    <row r="11" spans="1:9" ht="15.75">
      <c r="A11" s="22"/>
      <c r="B11" s="284">
        <v>3</v>
      </c>
      <c r="C11" s="273" t="s">
        <v>132</v>
      </c>
      <c r="D11" s="514">
        <v>1828</v>
      </c>
      <c r="E11" s="514"/>
      <c r="F11" s="514"/>
      <c r="I11" s="42"/>
    </row>
    <row r="12" spans="1:9" ht="27.75" customHeight="1">
      <c r="A12" s="22"/>
      <c r="B12" s="284">
        <v>4</v>
      </c>
      <c r="C12" s="273" t="s">
        <v>133</v>
      </c>
      <c r="D12" s="515" t="s">
        <v>241</v>
      </c>
      <c r="E12" s="515"/>
      <c r="F12" s="515"/>
      <c r="I12" s="42"/>
    </row>
    <row r="13" spans="1:9" ht="15.75">
      <c r="A13" s="22"/>
      <c r="B13" s="284">
        <v>5</v>
      </c>
      <c r="C13" s="273" t="s">
        <v>134</v>
      </c>
      <c r="D13" s="495">
        <v>45689</v>
      </c>
      <c r="E13" s="529"/>
      <c r="F13" s="529"/>
      <c r="I13" s="42"/>
    </row>
    <row r="14" spans="1:9" s="301" customFormat="1" ht="15.75">
      <c r="A14" s="22"/>
      <c r="B14" s="284">
        <v>6</v>
      </c>
      <c r="C14" s="273" t="s">
        <v>309</v>
      </c>
      <c r="D14" s="516" t="s">
        <v>310</v>
      </c>
      <c r="E14" s="517"/>
      <c r="F14" s="517"/>
      <c r="G14" s="302"/>
      <c r="I14" s="42"/>
    </row>
    <row r="15" spans="1:9" ht="15.75">
      <c r="A15" s="22"/>
      <c r="B15" s="291"/>
      <c r="C15" s="292"/>
      <c r="D15" s="293"/>
      <c r="E15" s="294"/>
      <c r="F15" s="294"/>
      <c r="I15" s="42"/>
    </row>
    <row r="16" spans="1:9" ht="15.75">
      <c r="A16" s="22"/>
      <c r="B16" s="487" t="s">
        <v>202</v>
      </c>
      <c r="C16" s="488"/>
      <c r="D16" s="488"/>
      <c r="E16" s="488"/>
      <c r="F16" s="489"/>
      <c r="I16" s="42"/>
    </row>
    <row r="17" spans="1:9" ht="15.75">
      <c r="A17" s="22"/>
      <c r="B17" s="276">
        <v>1</v>
      </c>
      <c r="C17" s="290" t="s">
        <v>130</v>
      </c>
      <c r="D17" s="505" t="s">
        <v>214</v>
      </c>
      <c r="E17" s="506"/>
      <c r="F17" s="507"/>
      <c r="I17" s="42"/>
    </row>
    <row r="18" spans="1:9" ht="16.5" customHeight="1">
      <c r="A18" s="22"/>
      <c r="B18" s="276">
        <v>2</v>
      </c>
      <c r="C18" s="273" t="s">
        <v>131</v>
      </c>
      <c r="D18" s="502" t="s">
        <v>243</v>
      </c>
      <c r="E18" s="503"/>
      <c r="F18" s="504"/>
      <c r="I18" s="42"/>
    </row>
    <row r="19" spans="1:9" ht="15.75">
      <c r="A19" s="22"/>
      <c r="B19" s="284">
        <v>3</v>
      </c>
      <c r="C19" s="273" t="s">
        <v>132</v>
      </c>
      <c r="D19" s="499">
        <v>2232</v>
      </c>
      <c r="E19" s="500"/>
      <c r="F19" s="501"/>
      <c r="I19" s="42"/>
    </row>
    <row r="20" spans="1:9" ht="27" customHeight="1">
      <c r="A20" s="22"/>
      <c r="B20" s="284">
        <v>4</v>
      </c>
      <c r="C20" s="273" t="s">
        <v>133</v>
      </c>
      <c r="D20" s="496" t="s">
        <v>211</v>
      </c>
      <c r="E20" s="497"/>
      <c r="F20" s="498"/>
      <c r="I20" s="42"/>
    </row>
    <row r="21" spans="1:9" ht="15.75">
      <c r="A21" s="22"/>
      <c r="B21" s="284">
        <v>5</v>
      </c>
      <c r="C21" s="273" t="s">
        <v>134</v>
      </c>
      <c r="D21" s="495">
        <v>45689</v>
      </c>
      <c r="E21" s="495"/>
      <c r="F21" s="495"/>
      <c r="I21" s="42"/>
    </row>
    <row r="22" spans="1:9" s="301" customFormat="1" ht="15.75">
      <c r="A22" s="22"/>
      <c r="B22" s="284">
        <v>6</v>
      </c>
      <c r="C22" s="273" t="s">
        <v>309</v>
      </c>
      <c r="D22" s="516" t="s">
        <v>310</v>
      </c>
      <c r="E22" s="517"/>
      <c r="F22" s="517"/>
      <c r="G22" s="302"/>
      <c r="I22" s="42"/>
    </row>
    <row r="23" spans="1:9" s="301" customFormat="1" ht="15.75">
      <c r="A23" s="22"/>
      <c r="B23" s="282"/>
      <c r="C23" s="274"/>
      <c r="D23" s="337"/>
      <c r="E23" s="337"/>
      <c r="F23" s="337"/>
      <c r="G23" s="302"/>
      <c r="I23" s="42"/>
    </row>
    <row r="24" spans="1:9" s="301" customFormat="1" ht="15.75">
      <c r="A24" s="22"/>
      <c r="B24" s="487" t="s">
        <v>203</v>
      </c>
      <c r="C24" s="488"/>
      <c r="D24" s="488"/>
      <c r="E24" s="488"/>
      <c r="F24" s="489"/>
      <c r="G24" s="302"/>
      <c r="I24" s="42"/>
    </row>
    <row r="25" spans="1:9" s="301" customFormat="1" ht="15.75">
      <c r="A25" s="22"/>
      <c r="B25" s="276">
        <v>1</v>
      </c>
      <c r="C25" s="290" t="s">
        <v>130</v>
      </c>
      <c r="D25" s="505" t="s">
        <v>215</v>
      </c>
      <c r="E25" s="506"/>
      <c r="F25" s="507"/>
      <c r="G25" s="302"/>
      <c r="I25" s="42"/>
    </row>
    <row r="26" spans="1:9" s="301" customFormat="1" ht="17.25" customHeight="1">
      <c r="A26" s="22"/>
      <c r="B26" s="276">
        <v>2</v>
      </c>
      <c r="C26" s="273" t="s">
        <v>131</v>
      </c>
      <c r="D26" s="502" t="s">
        <v>222</v>
      </c>
      <c r="E26" s="508"/>
      <c r="F26" s="509"/>
      <c r="G26" s="302"/>
      <c r="I26" s="42"/>
    </row>
    <row r="27" spans="1:9" s="301" customFormat="1" ht="15.75">
      <c r="A27" s="22"/>
      <c r="B27" s="284">
        <v>3</v>
      </c>
      <c r="C27" s="273" t="s">
        <v>132</v>
      </c>
      <c r="D27" s="499">
        <v>2752.2</v>
      </c>
      <c r="E27" s="500"/>
      <c r="F27" s="501"/>
      <c r="G27" s="302"/>
      <c r="I27" s="42"/>
    </row>
    <row r="28" spans="1:9" s="301" customFormat="1" ht="17.25" customHeight="1">
      <c r="A28" s="22"/>
      <c r="B28" s="284">
        <v>4</v>
      </c>
      <c r="C28" s="273" t="s">
        <v>133</v>
      </c>
      <c r="D28" s="510" t="s">
        <v>216</v>
      </c>
      <c r="E28" s="511"/>
      <c r="F28" s="512"/>
      <c r="G28" s="302"/>
      <c r="I28" s="42"/>
    </row>
    <row r="29" spans="1:9" s="301" customFormat="1" ht="15.75">
      <c r="A29" s="22"/>
      <c r="B29" s="284">
        <v>5</v>
      </c>
      <c r="C29" s="273" t="s">
        <v>134</v>
      </c>
      <c r="D29" s="495">
        <v>45444</v>
      </c>
      <c r="E29" s="495"/>
      <c r="F29" s="495"/>
      <c r="G29" s="302"/>
      <c r="I29" s="42"/>
    </row>
    <row r="30" spans="1:9" s="301" customFormat="1" ht="15.75">
      <c r="A30" s="22"/>
      <c r="B30" s="284">
        <v>6</v>
      </c>
      <c r="C30" s="273" t="s">
        <v>309</v>
      </c>
      <c r="D30" s="516" t="s">
        <v>311</v>
      </c>
      <c r="E30" s="517"/>
      <c r="F30" s="518"/>
      <c r="G30" s="302"/>
      <c r="I30" s="42"/>
    </row>
    <row r="31" spans="1:9" s="301" customFormat="1" ht="15.75">
      <c r="A31" s="22"/>
      <c r="B31" s="282"/>
      <c r="C31" s="274"/>
      <c r="D31" s="337"/>
      <c r="E31" s="337"/>
      <c r="F31" s="337"/>
      <c r="G31" s="302"/>
      <c r="I31" s="42"/>
    </row>
    <row r="32" spans="1:9" s="301" customFormat="1" ht="15.75">
      <c r="A32" s="22"/>
      <c r="B32" s="487" t="s">
        <v>219</v>
      </c>
      <c r="C32" s="488"/>
      <c r="D32" s="488"/>
      <c r="E32" s="488"/>
      <c r="F32" s="489"/>
      <c r="G32" s="302"/>
      <c r="I32" s="42"/>
    </row>
    <row r="33" spans="1:9" s="301" customFormat="1" ht="15.75">
      <c r="A33" s="22"/>
      <c r="B33" s="276">
        <v>1</v>
      </c>
      <c r="C33" s="290" t="s">
        <v>130</v>
      </c>
      <c r="D33" s="505" t="s">
        <v>215</v>
      </c>
      <c r="E33" s="506"/>
      <c r="F33" s="507"/>
      <c r="G33" s="302"/>
      <c r="I33" s="42"/>
    </row>
    <row r="34" spans="1:9" s="301" customFormat="1" ht="15" customHeight="1">
      <c r="A34" s="22"/>
      <c r="B34" s="276">
        <v>2</v>
      </c>
      <c r="C34" s="273" t="s">
        <v>131</v>
      </c>
      <c r="D34" s="502" t="s">
        <v>223</v>
      </c>
      <c r="E34" s="508"/>
      <c r="F34" s="509"/>
      <c r="G34" s="302"/>
      <c r="I34" s="42"/>
    </row>
    <row r="35" spans="1:9" s="301" customFormat="1" ht="15.75">
      <c r="A35" s="22"/>
      <c r="B35" s="284">
        <v>3</v>
      </c>
      <c r="C35" s="273" t="s">
        <v>132</v>
      </c>
      <c r="D35" s="499">
        <v>1944.8</v>
      </c>
      <c r="E35" s="500"/>
      <c r="F35" s="501"/>
      <c r="G35" s="302"/>
      <c r="I35" s="42"/>
    </row>
    <row r="36" spans="1:9" s="301" customFormat="1" ht="15.75">
      <c r="A36" s="22"/>
      <c r="B36" s="284">
        <v>4</v>
      </c>
      <c r="C36" s="273" t="s">
        <v>133</v>
      </c>
      <c r="D36" s="510" t="s">
        <v>345</v>
      </c>
      <c r="E36" s="511"/>
      <c r="F36" s="512"/>
      <c r="G36" s="302"/>
      <c r="I36" s="42"/>
    </row>
    <row r="37" spans="1:9" s="301" customFormat="1" ht="15.75">
      <c r="A37" s="22"/>
      <c r="B37" s="284">
        <v>5</v>
      </c>
      <c r="C37" s="273" t="s">
        <v>134</v>
      </c>
      <c r="D37" s="495">
        <v>45444</v>
      </c>
      <c r="E37" s="495"/>
      <c r="F37" s="495"/>
      <c r="G37" s="302"/>
      <c r="I37" s="42"/>
    </row>
    <row r="38" spans="1:9" s="301" customFormat="1" ht="15.75">
      <c r="A38" s="22"/>
      <c r="B38" s="284">
        <v>6</v>
      </c>
      <c r="C38" s="273" t="s">
        <v>309</v>
      </c>
      <c r="D38" s="516" t="s">
        <v>311</v>
      </c>
      <c r="E38" s="517"/>
      <c r="F38" s="518"/>
      <c r="G38" s="302"/>
      <c r="I38" s="42"/>
    </row>
    <row r="39" spans="1:9" s="301" customFormat="1" ht="15.75">
      <c r="A39" s="22"/>
      <c r="B39" s="282"/>
      <c r="C39" s="274"/>
      <c r="D39" s="337"/>
      <c r="E39" s="337"/>
      <c r="F39" s="337"/>
      <c r="G39" s="302"/>
      <c r="I39" s="42"/>
    </row>
    <row r="40" spans="1:9" s="301" customFormat="1" ht="15.75">
      <c r="A40" s="22"/>
      <c r="B40" s="487" t="s">
        <v>220</v>
      </c>
      <c r="C40" s="488"/>
      <c r="D40" s="488"/>
      <c r="E40" s="488"/>
      <c r="F40" s="489"/>
      <c r="G40" s="302"/>
      <c r="I40" s="42"/>
    </row>
    <row r="41" spans="1:9" s="301" customFormat="1" ht="15.75">
      <c r="A41" s="22"/>
      <c r="B41" s="276">
        <v>1</v>
      </c>
      <c r="C41" s="290" t="s">
        <v>130</v>
      </c>
      <c r="D41" s="505" t="s">
        <v>215</v>
      </c>
      <c r="E41" s="506"/>
      <c r="F41" s="507"/>
      <c r="G41" s="302"/>
      <c r="I41" s="42"/>
    </row>
    <row r="42" spans="1:9" s="301" customFormat="1" ht="15.75" customHeight="1">
      <c r="A42" s="22"/>
      <c r="B42" s="276">
        <v>2</v>
      </c>
      <c r="C42" s="273" t="s">
        <v>131</v>
      </c>
      <c r="D42" s="502" t="s">
        <v>224</v>
      </c>
      <c r="E42" s="508"/>
      <c r="F42" s="509"/>
      <c r="G42" s="302"/>
      <c r="I42" s="42"/>
    </row>
    <row r="43" spans="1:9" s="301" customFormat="1" ht="15.75">
      <c r="A43" s="22"/>
      <c r="B43" s="284">
        <v>3</v>
      </c>
      <c r="C43" s="273" t="s">
        <v>132</v>
      </c>
      <c r="D43" s="499">
        <v>2752.2</v>
      </c>
      <c r="E43" s="500"/>
      <c r="F43" s="501"/>
      <c r="G43" s="302"/>
      <c r="I43" s="42"/>
    </row>
    <row r="44" spans="1:9" s="301" customFormat="1" ht="15.75">
      <c r="A44" s="22"/>
      <c r="B44" s="284">
        <v>4</v>
      </c>
      <c r="C44" s="273" t="s">
        <v>133</v>
      </c>
      <c r="D44" s="510" t="s">
        <v>217</v>
      </c>
      <c r="E44" s="511"/>
      <c r="F44" s="512"/>
      <c r="G44" s="302"/>
      <c r="I44" s="42"/>
    </row>
    <row r="45" spans="1:9" s="301" customFormat="1" ht="15.75">
      <c r="A45" s="22"/>
      <c r="B45" s="284">
        <v>5</v>
      </c>
      <c r="C45" s="273" t="s">
        <v>134</v>
      </c>
      <c r="D45" s="495">
        <v>45444</v>
      </c>
      <c r="E45" s="495"/>
      <c r="F45" s="495"/>
      <c r="G45" s="302"/>
      <c r="I45" s="42"/>
    </row>
    <row r="46" spans="1:9" s="301" customFormat="1" ht="15.75" customHeight="1">
      <c r="A46" s="22"/>
      <c r="B46" s="284">
        <v>6</v>
      </c>
      <c r="C46" s="273" t="s">
        <v>309</v>
      </c>
      <c r="D46" s="516" t="s">
        <v>311</v>
      </c>
      <c r="E46" s="517"/>
      <c r="F46" s="518"/>
      <c r="G46" s="302"/>
      <c r="I46" s="42"/>
    </row>
    <row r="47" spans="1:9" s="301" customFormat="1" ht="15.75">
      <c r="A47" s="22"/>
      <c r="B47" s="282"/>
      <c r="C47" s="274"/>
      <c r="D47" s="337"/>
      <c r="E47" s="337"/>
      <c r="F47" s="337"/>
      <c r="G47" s="302"/>
      <c r="I47" s="42"/>
    </row>
    <row r="48" spans="1:9" s="301" customFormat="1" ht="15.75">
      <c r="A48" s="22"/>
      <c r="B48" s="487" t="s">
        <v>221</v>
      </c>
      <c r="C48" s="488"/>
      <c r="D48" s="488"/>
      <c r="E48" s="488"/>
      <c r="F48" s="489"/>
      <c r="G48" s="302"/>
      <c r="I48" s="42"/>
    </row>
    <row r="49" spans="1:9" s="301" customFormat="1" ht="15.75">
      <c r="A49" s="22"/>
      <c r="B49" s="276">
        <v>1</v>
      </c>
      <c r="C49" s="290" t="s">
        <v>130</v>
      </c>
      <c r="D49" s="505" t="s">
        <v>215</v>
      </c>
      <c r="E49" s="506"/>
      <c r="F49" s="507"/>
      <c r="G49" s="302"/>
      <c r="I49" s="42"/>
    </row>
    <row r="50" spans="1:9" s="301" customFormat="1" ht="13.5" customHeight="1">
      <c r="A50" s="22"/>
      <c r="B50" s="276">
        <v>2</v>
      </c>
      <c r="C50" s="273" t="s">
        <v>131</v>
      </c>
      <c r="D50" s="502" t="s">
        <v>225</v>
      </c>
      <c r="E50" s="508"/>
      <c r="F50" s="509"/>
      <c r="G50" s="302"/>
      <c r="I50" s="42"/>
    </row>
    <row r="51" spans="1:9" s="301" customFormat="1" ht="15.75">
      <c r="A51" s="22"/>
      <c r="B51" s="284">
        <v>3</v>
      </c>
      <c r="C51" s="273" t="s">
        <v>132</v>
      </c>
      <c r="D51" s="499">
        <v>2752.2</v>
      </c>
      <c r="E51" s="500"/>
      <c r="F51" s="501"/>
      <c r="G51" s="302"/>
      <c r="I51" s="42"/>
    </row>
    <row r="52" spans="1:9" s="301" customFormat="1" ht="15.75">
      <c r="A52" s="22"/>
      <c r="B52" s="284">
        <v>4</v>
      </c>
      <c r="C52" s="273" t="s">
        <v>133</v>
      </c>
      <c r="D52" s="510" t="s">
        <v>218</v>
      </c>
      <c r="E52" s="511"/>
      <c r="F52" s="512"/>
      <c r="G52" s="302"/>
      <c r="I52" s="42"/>
    </row>
    <row r="53" spans="1:9" s="301" customFormat="1" ht="15.75">
      <c r="A53" s="22"/>
      <c r="B53" s="284">
        <v>5</v>
      </c>
      <c r="C53" s="273" t="s">
        <v>134</v>
      </c>
      <c r="D53" s="495">
        <v>45444</v>
      </c>
      <c r="E53" s="495"/>
      <c r="F53" s="495"/>
      <c r="G53" s="302"/>
      <c r="I53" s="42"/>
    </row>
    <row r="54" spans="1:9" s="301" customFormat="1" ht="15.75">
      <c r="A54" s="22"/>
      <c r="B54" s="284">
        <v>6</v>
      </c>
      <c r="C54" s="273" t="s">
        <v>309</v>
      </c>
      <c r="D54" s="516" t="s">
        <v>311</v>
      </c>
      <c r="E54" s="517"/>
      <c r="F54" s="518"/>
      <c r="G54" s="302"/>
      <c r="I54" s="42"/>
    </row>
    <row r="55" spans="1:9" s="301" customFormat="1" ht="15.75">
      <c r="A55" s="22"/>
      <c r="B55" s="282"/>
      <c r="C55" s="274"/>
      <c r="D55" s="402"/>
      <c r="E55" s="402"/>
      <c r="F55" s="402"/>
      <c r="G55" s="302"/>
      <c r="I55" s="42"/>
    </row>
    <row r="56" spans="1:9" s="301" customFormat="1" ht="15.75">
      <c r="A56" s="22"/>
      <c r="B56" s="487" t="s">
        <v>238</v>
      </c>
      <c r="C56" s="488"/>
      <c r="D56" s="488"/>
      <c r="E56" s="488"/>
      <c r="F56" s="489"/>
      <c r="G56" s="302"/>
      <c r="I56" s="42"/>
    </row>
    <row r="57" spans="1:9" s="301" customFormat="1" ht="15.75">
      <c r="A57" s="22"/>
      <c r="B57" s="276">
        <v>1</v>
      </c>
      <c r="C57" s="290" t="s">
        <v>130</v>
      </c>
      <c r="D57" s="524" t="s">
        <v>362</v>
      </c>
      <c r="E57" s="525"/>
      <c r="F57" s="526"/>
      <c r="G57" s="302"/>
      <c r="I57" s="42"/>
    </row>
    <row r="58" spans="1:9" s="301" customFormat="1" ht="12.75" customHeight="1">
      <c r="A58" s="22"/>
      <c r="B58" s="276">
        <v>2</v>
      </c>
      <c r="C58" s="273" t="s">
        <v>131</v>
      </c>
      <c r="D58" s="502" t="s">
        <v>364</v>
      </c>
      <c r="E58" s="508"/>
      <c r="F58" s="509"/>
      <c r="G58" s="302"/>
      <c r="I58" s="42"/>
    </row>
    <row r="59" spans="1:9" s="301" customFormat="1" ht="15.75">
      <c r="A59" s="22"/>
      <c r="B59" s="284">
        <v>3</v>
      </c>
      <c r="C59" s="273" t="s">
        <v>132</v>
      </c>
      <c r="D59" s="499">
        <v>2807</v>
      </c>
      <c r="E59" s="500"/>
      <c r="F59" s="501"/>
      <c r="G59" s="302"/>
      <c r="I59" s="42"/>
    </row>
    <row r="60" spans="1:9" s="301" customFormat="1" ht="15.75">
      <c r="A60" s="22"/>
      <c r="B60" s="284">
        <v>4</v>
      </c>
      <c r="C60" s="273" t="s">
        <v>133</v>
      </c>
      <c r="D60" s="510" t="s">
        <v>363</v>
      </c>
      <c r="E60" s="511"/>
      <c r="F60" s="512"/>
      <c r="G60" s="302"/>
      <c r="I60" s="42"/>
    </row>
    <row r="61" spans="1:9" s="301" customFormat="1" ht="15.75">
      <c r="A61" s="22"/>
      <c r="B61" s="284">
        <v>5</v>
      </c>
      <c r="C61" s="273" t="s">
        <v>134</v>
      </c>
      <c r="D61" s="495">
        <v>45689</v>
      </c>
      <c r="E61" s="495"/>
      <c r="F61" s="495"/>
      <c r="G61" s="302"/>
      <c r="I61" s="42"/>
    </row>
    <row r="62" spans="1:9" s="301" customFormat="1" ht="15.75" customHeight="1">
      <c r="A62" s="22"/>
      <c r="B62" s="284">
        <v>6</v>
      </c>
      <c r="C62" s="273" t="s">
        <v>309</v>
      </c>
      <c r="D62" s="516" t="s">
        <v>310</v>
      </c>
      <c r="E62" s="517"/>
      <c r="F62" s="517"/>
      <c r="G62" s="302"/>
      <c r="I62" s="42"/>
    </row>
    <row r="63" spans="1:9" s="301" customFormat="1" ht="15.75">
      <c r="A63" s="22"/>
      <c r="B63" s="282"/>
      <c r="C63" s="274"/>
      <c r="D63" s="402"/>
      <c r="E63" s="402"/>
      <c r="F63" s="402"/>
      <c r="G63" s="302"/>
      <c r="I63" s="42"/>
    </row>
    <row r="64" spans="1:9" s="301" customFormat="1" ht="15.75">
      <c r="A64" s="22"/>
      <c r="B64" s="487" t="s">
        <v>248</v>
      </c>
      <c r="C64" s="488"/>
      <c r="D64" s="488"/>
      <c r="E64" s="488"/>
      <c r="F64" s="489"/>
      <c r="G64" s="302"/>
      <c r="I64" s="42"/>
    </row>
    <row r="65" spans="1:9" s="301" customFormat="1" ht="15.75">
      <c r="A65" s="22"/>
      <c r="B65" s="276">
        <v>1</v>
      </c>
      <c r="C65" s="290" t="s">
        <v>130</v>
      </c>
      <c r="D65" s="505" t="s">
        <v>249</v>
      </c>
      <c r="E65" s="506"/>
      <c r="F65" s="507"/>
      <c r="G65" s="302"/>
      <c r="I65" s="42"/>
    </row>
    <row r="66" spans="1:9" s="301" customFormat="1" ht="15" customHeight="1">
      <c r="A66" s="22"/>
      <c r="B66" s="276">
        <v>2</v>
      </c>
      <c r="C66" s="273" t="s">
        <v>131</v>
      </c>
      <c r="D66" s="502" t="s">
        <v>261</v>
      </c>
      <c r="E66" s="508"/>
      <c r="F66" s="509"/>
      <c r="G66" s="302"/>
      <c r="I66" s="42"/>
    </row>
    <row r="67" spans="1:9" s="301" customFormat="1" ht="15.75">
      <c r="A67" s="22"/>
      <c r="B67" s="284">
        <v>3</v>
      </c>
      <c r="C67" s="273" t="s">
        <v>132</v>
      </c>
      <c r="D67" s="499">
        <v>2687</v>
      </c>
      <c r="E67" s="500"/>
      <c r="F67" s="501"/>
      <c r="G67" s="302"/>
      <c r="I67" s="42"/>
    </row>
    <row r="68" spans="1:9" s="301" customFormat="1" ht="15.75">
      <c r="A68" s="22"/>
      <c r="B68" s="284">
        <v>4</v>
      </c>
      <c r="C68" s="273" t="s">
        <v>133</v>
      </c>
      <c r="D68" s="510" t="s">
        <v>250</v>
      </c>
      <c r="E68" s="511"/>
      <c r="F68" s="512"/>
      <c r="G68" s="302"/>
      <c r="I68" s="42"/>
    </row>
    <row r="69" spans="1:9" s="301" customFormat="1" ht="15.75">
      <c r="A69" s="22"/>
      <c r="B69" s="284">
        <v>5</v>
      </c>
      <c r="C69" s="273" t="s">
        <v>134</v>
      </c>
      <c r="D69" s="495">
        <v>45474</v>
      </c>
      <c r="E69" s="495"/>
      <c r="F69" s="495"/>
      <c r="G69" s="302"/>
      <c r="I69" s="42"/>
    </row>
    <row r="70" spans="1:9" s="301" customFormat="1" ht="15.75">
      <c r="A70" s="22"/>
      <c r="B70" s="284">
        <v>6</v>
      </c>
      <c r="C70" s="273" t="s">
        <v>309</v>
      </c>
      <c r="D70" s="516" t="s">
        <v>312</v>
      </c>
      <c r="E70" s="517"/>
      <c r="F70" s="517"/>
      <c r="G70" s="302"/>
      <c r="I70" s="42"/>
    </row>
    <row r="71" spans="1:9" s="301" customFormat="1" ht="15.75">
      <c r="A71" s="22"/>
      <c r="B71" s="282"/>
      <c r="C71" s="274"/>
      <c r="D71" s="402"/>
      <c r="E71" s="402"/>
      <c r="F71" s="402"/>
      <c r="G71" s="302"/>
      <c r="I71" s="42"/>
    </row>
    <row r="72" spans="1:9" s="301" customFormat="1" ht="15.75">
      <c r="A72" s="22"/>
      <c r="B72" s="487" t="s">
        <v>262</v>
      </c>
      <c r="C72" s="488"/>
      <c r="D72" s="488"/>
      <c r="E72" s="488"/>
      <c r="F72" s="489"/>
      <c r="G72" s="302"/>
      <c r="I72" s="42"/>
    </row>
    <row r="73" spans="1:9" s="301" customFormat="1" ht="15.75">
      <c r="A73" s="22"/>
      <c r="B73" s="276">
        <v>1</v>
      </c>
      <c r="C73" s="290" t="s">
        <v>130</v>
      </c>
      <c r="D73" s="505" t="s">
        <v>251</v>
      </c>
      <c r="E73" s="506"/>
      <c r="F73" s="507"/>
      <c r="G73" s="302"/>
      <c r="I73" s="42"/>
    </row>
    <row r="74" spans="1:9" s="301" customFormat="1" ht="12.75" customHeight="1">
      <c r="A74" s="22"/>
      <c r="B74" s="276">
        <v>2</v>
      </c>
      <c r="C74" s="273" t="s">
        <v>131</v>
      </c>
      <c r="D74" s="502" t="s">
        <v>260</v>
      </c>
      <c r="E74" s="508"/>
      <c r="F74" s="509"/>
      <c r="G74" s="302"/>
      <c r="I74" s="42"/>
    </row>
    <row r="75" spans="1:9" s="301" customFormat="1" ht="15.75">
      <c r="A75" s="22"/>
      <c r="B75" s="284">
        <v>3</v>
      </c>
      <c r="C75" s="273" t="s">
        <v>132</v>
      </c>
      <c r="D75" s="499">
        <v>2752.2</v>
      </c>
      <c r="E75" s="500"/>
      <c r="F75" s="501"/>
      <c r="G75" s="302"/>
      <c r="I75" s="42"/>
    </row>
    <row r="76" spans="1:9" s="301" customFormat="1" ht="15.75">
      <c r="A76" s="22"/>
      <c r="B76" s="284">
        <v>4</v>
      </c>
      <c r="C76" s="273" t="s">
        <v>133</v>
      </c>
      <c r="D76" s="510" t="s">
        <v>252</v>
      </c>
      <c r="E76" s="511"/>
      <c r="F76" s="512"/>
      <c r="G76" s="302"/>
      <c r="I76" s="42"/>
    </row>
    <row r="77" spans="1:9" s="301" customFormat="1" ht="15.75">
      <c r="A77" s="22"/>
      <c r="B77" s="284">
        <v>5</v>
      </c>
      <c r="C77" s="273" t="s">
        <v>134</v>
      </c>
      <c r="D77" s="495">
        <v>45444</v>
      </c>
      <c r="E77" s="495"/>
      <c r="F77" s="495"/>
      <c r="G77" s="302"/>
      <c r="I77" s="42"/>
    </row>
    <row r="78" spans="1:9" s="301" customFormat="1" ht="15.75">
      <c r="A78" s="22"/>
      <c r="B78" s="284">
        <v>6</v>
      </c>
      <c r="C78" s="273" t="s">
        <v>309</v>
      </c>
      <c r="D78" s="516" t="s">
        <v>311</v>
      </c>
      <c r="E78" s="517"/>
      <c r="F78" s="518"/>
      <c r="G78" s="302"/>
      <c r="I78" s="42"/>
    </row>
    <row r="79" spans="1:9" s="301" customFormat="1" ht="15.75">
      <c r="A79" s="22"/>
      <c r="B79" s="282"/>
      <c r="C79" s="274"/>
      <c r="D79" s="402"/>
      <c r="E79" s="402"/>
      <c r="F79" s="402"/>
      <c r="G79" s="302"/>
      <c r="I79" s="42"/>
    </row>
    <row r="80" spans="1:9" s="301" customFormat="1" ht="15.75">
      <c r="A80" s="22"/>
      <c r="B80" s="487" t="s">
        <v>263</v>
      </c>
      <c r="C80" s="488"/>
      <c r="D80" s="488"/>
      <c r="E80" s="488"/>
      <c r="F80" s="489"/>
      <c r="G80" s="302"/>
      <c r="I80" s="42"/>
    </row>
    <row r="81" spans="1:9" s="301" customFormat="1" ht="15.75">
      <c r="A81" s="22"/>
      <c r="B81" s="276">
        <v>1</v>
      </c>
      <c r="C81" s="290" t="s">
        <v>130</v>
      </c>
      <c r="D81" s="505" t="s">
        <v>253</v>
      </c>
      <c r="E81" s="506"/>
      <c r="F81" s="507"/>
      <c r="G81" s="302"/>
      <c r="I81" s="42"/>
    </row>
    <row r="82" spans="1:9" s="301" customFormat="1" ht="14.25" customHeight="1">
      <c r="A82" s="22"/>
      <c r="B82" s="276">
        <v>2</v>
      </c>
      <c r="C82" s="273" t="s">
        <v>131</v>
      </c>
      <c r="D82" s="502" t="s">
        <v>259</v>
      </c>
      <c r="E82" s="508"/>
      <c r="F82" s="509"/>
      <c r="G82" s="302"/>
      <c r="I82" s="42"/>
    </row>
    <row r="83" spans="1:9" s="301" customFormat="1" ht="15.75">
      <c r="A83" s="22"/>
      <c r="B83" s="284">
        <v>3</v>
      </c>
      <c r="C83" s="273" t="s">
        <v>132</v>
      </c>
      <c r="D83" s="499">
        <v>2752.2</v>
      </c>
      <c r="E83" s="500"/>
      <c r="F83" s="501"/>
      <c r="G83" s="302"/>
      <c r="I83" s="42"/>
    </row>
    <row r="84" spans="1:9" s="301" customFormat="1" ht="15.75">
      <c r="A84" s="22"/>
      <c r="B84" s="284">
        <v>4</v>
      </c>
      <c r="C84" s="273" t="s">
        <v>133</v>
      </c>
      <c r="D84" s="510" t="s">
        <v>254</v>
      </c>
      <c r="E84" s="511"/>
      <c r="F84" s="512"/>
      <c r="G84" s="302"/>
      <c r="I84" s="42"/>
    </row>
    <row r="85" spans="1:9" s="301" customFormat="1" ht="15.75">
      <c r="A85" s="22"/>
      <c r="B85" s="284">
        <v>5</v>
      </c>
      <c r="C85" s="273" t="s">
        <v>134</v>
      </c>
      <c r="D85" s="495">
        <v>45444</v>
      </c>
      <c r="E85" s="495"/>
      <c r="F85" s="495"/>
      <c r="G85" s="302"/>
      <c r="I85" s="42"/>
    </row>
    <row r="86" spans="1:9" s="301" customFormat="1" ht="15.75">
      <c r="A86" s="22"/>
      <c r="B86" s="284">
        <v>6</v>
      </c>
      <c r="C86" s="273" t="s">
        <v>309</v>
      </c>
      <c r="D86" s="516" t="s">
        <v>311</v>
      </c>
      <c r="E86" s="517"/>
      <c r="F86" s="518"/>
      <c r="G86" s="302"/>
      <c r="I86" s="42"/>
    </row>
    <row r="87" spans="1:9" s="301" customFormat="1" ht="15.75">
      <c r="A87" s="22"/>
      <c r="B87" s="282"/>
      <c r="C87" s="274"/>
      <c r="D87" s="402"/>
      <c r="E87" s="402"/>
      <c r="F87" s="402"/>
      <c r="G87" s="302"/>
      <c r="I87" s="42"/>
    </row>
    <row r="88" spans="1:9" s="301" customFormat="1" ht="15.75">
      <c r="A88" s="22"/>
      <c r="B88" s="487" t="s">
        <v>264</v>
      </c>
      <c r="C88" s="488"/>
      <c r="D88" s="488"/>
      <c r="E88" s="488"/>
      <c r="F88" s="489"/>
      <c r="G88" s="302"/>
      <c r="I88" s="42"/>
    </row>
    <row r="89" spans="1:9" s="301" customFormat="1" ht="15.75">
      <c r="A89" s="22"/>
      <c r="B89" s="276">
        <v>1</v>
      </c>
      <c r="C89" s="290" t="s">
        <v>130</v>
      </c>
      <c r="D89" s="505" t="s">
        <v>253</v>
      </c>
      <c r="E89" s="506"/>
      <c r="F89" s="507"/>
      <c r="G89" s="302"/>
      <c r="I89" s="42"/>
    </row>
    <row r="90" spans="1:9" s="301" customFormat="1" ht="14.25" customHeight="1">
      <c r="A90" s="22"/>
      <c r="B90" s="276">
        <v>2</v>
      </c>
      <c r="C90" s="273" t="s">
        <v>131</v>
      </c>
      <c r="D90" s="502" t="s">
        <v>259</v>
      </c>
      <c r="E90" s="508"/>
      <c r="F90" s="509"/>
      <c r="G90" s="302"/>
      <c r="I90" s="42"/>
    </row>
    <row r="91" spans="1:9" s="301" customFormat="1" ht="15.75">
      <c r="A91" s="22"/>
      <c r="B91" s="284">
        <v>3</v>
      </c>
      <c r="C91" s="273" t="s">
        <v>132</v>
      </c>
      <c r="D91" s="499">
        <v>1944.8</v>
      </c>
      <c r="E91" s="500"/>
      <c r="F91" s="501"/>
      <c r="G91" s="302"/>
      <c r="I91" s="42"/>
    </row>
    <row r="92" spans="1:9" s="301" customFormat="1" ht="15.75">
      <c r="A92" s="22"/>
      <c r="B92" s="284">
        <v>4</v>
      </c>
      <c r="C92" s="273" t="s">
        <v>133</v>
      </c>
      <c r="D92" s="510" t="s">
        <v>255</v>
      </c>
      <c r="E92" s="511"/>
      <c r="F92" s="512"/>
      <c r="G92" s="302"/>
      <c r="I92" s="42"/>
    </row>
    <row r="93" spans="1:9" s="301" customFormat="1" ht="15.75">
      <c r="A93" s="22"/>
      <c r="B93" s="284">
        <v>5</v>
      </c>
      <c r="C93" s="273" t="s">
        <v>134</v>
      </c>
      <c r="D93" s="495">
        <v>45444</v>
      </c>
      <c r="E93" s="495"/>
      <c r="F93" s="495"/>
      <c r="G93" s="302"/>
      <c r="I93" s="42"/>
    </row>
    <row r="94" spans="1:9" s="301" customFormat="1" ht="15.75">
      <c r="A94" s="22"/>
      <c r="B94" s="284">
        <v>6</v>
      </c>
      <c r="C94" s="273" t="s">
        <v>309</v>
      </c>
      <c r="D94" s="516" t="s">
        <v>311</v>
      </c>
      <c r="E94" s="517"/>
      <c r="F94" s="518"/>
      <c r="G94" s="302"/>
      <c r="I94" s="42"/>
    </row>
    <row r="95" spans="1:9" s="301" customFormat="1" ht="15.75">
      <c r="A95" s="22"/>
      <c r="B95" s="282"/>
      <c r="C95" s="274"/>
      <c r="D95" s="402"/>
      <c r="E95" s="402"/>
      <c r="F95" s="402"/>
      <c r="G95" s="302"/>
      <c r="I95" s="42"/>
    </row>
    <row r="96" spans="1:9" s="301" customFormat="1" ht="15.75">
      <c r="A96" s="22"/>
      <c r="B96" s="487" t="s">
        <v>265</v>
      </c>
      <c r="C96" s="488"/>
      <c r="D96" s="488"/>
      <c r="E96" s="488"/>
      <c r="F96" s="489"/>
      <c r="G96" s="302"/>
      <c r="I96" s="42"/>
    </row>
    <row r="97" spans="1:11" s="301" customFormat="1" ht="15.75">
      <c r="A97" s="22"/>
      <c r="B97" s="276">
        <v>1</v>
      </c>
      <c r="C97" s="290" t="s">
        <v>130</v>
      </c>
      <c r="D97" s="505" t="s">
        <v>256</v>
      </c>
      <c r="E97" s="506"/>
      <c r="F97" s="507"/>
      <c r="G97" s="302"/>
      <c r="I97" s="42"/>
    </row>
    <row r="98" spans="1:11" s="301" customFormat="1" ht="15" customHeight="1">
      <c r="A98" s="22"/>
      <c r="B98" s="276">
        <v>2</v>
      </c>
      <c r="C98" s="273" t="s">
        <v>131</v>
      </c>
      <c r="D98" s="502" t="s">
        <v>258</v>
      </c>
      <c r="E98" s="508"/>
      <c r="F98" s="509"/>
      <c r="G98" s="302"/>
      <c r="I98" s="42"/>
    </row>
    <row r="99" spans="1:11" s="301" customFormat="1" ht="15.75">
      <c r="A99" s="22"/>
      <c r="B99" s="284">
        <v>3</v>
      </c>
      <c r="C99" s="273" t="s">
        <v>132</v>
      </c>
      <c r="D99" s="499">
        <v>1828</v>
      </c>
      <c r="E99" s="500"/>
      <c r="F99" s="501"/>
      <c r="G99" s="302"/>
      <c r="I99" s="42"/>
    </row>
    <row r="100" spans="1:11" s="301" customFormat="1" ht="15.75">
      <c r="A100" s="22"/>
      <c r="B100" s="284">
        <v>4</v>
      </c>
      <c r="C100" s="273" t="s">
        <v>133</v>
      </c>
      <c r="D100" s="510" t="s">
        <v>257</v>
      </c>
      <c r="E100" s="511"/>
      <c r="F100" s="512"/>
      <c r="G100" s="302"/>
      <c r="I100" s="42"/>
    </row>
    <row r="101" spans="1:11" s="301" customFormat="1" ht="15.75">
      <c r="A101" s="22"/>
      <c r="B101" s="284">
        <v>5</v>
      </c>
      <c r="C101" s="273" t="s">
        <v>134</v>
      </c>
      <c r="D101" s="495">
        <v>45689</v>
      </c>
      <c r="E101" s="495"/>
      <c r="F101" s="495"/>
      <c r="G101" s="302"/>
      <c r="I101" s="42"/>
    </row>
    <row r="102" spans="1:11" s="301" customFormat="1" ht="15.75">
      <c r="A102" s="22"/>
      <c r="B102" s="284">
        <v>6</v>
      </c>
      <c r="C102" s="273" t="s">
        <v>309</v>
      </c>
      <c r="D102" s="516" t="s">
        <v>310</v>
      </c>
      <c r="E102" s="517"/>
      <c r="F102" s="517"/>
      <c r="G102" s="302"/>
      <c r="I102" s="42"/>
    </row>
    <row r="103" spans="1:11" s="301" customFormat="1" ht="15.75">
      <c r="A103" s="22"/>
      <c r="B103" s="282"/>
      <c r="C103" s="274"/>
      <c r="D103" s="402"/>
      <c r="E103" s="402"/>
      <c r="F103" s="402"/>
      <c r="G103" s="302"/>
      <c r="I103" s="42"/>
    </row>
    <row r="104" spans="1:11" s="301" customFormat="1" ht="15.75">
      <c r="A104" s="22"/>
      <c r="B104" s="487" t="s">
        <v>266</v>
      </c>
      <c r="C104" s="488"/>
      <c r="D104" s="488"/>
      <c r="E104" s="488"/>
      <c r="F104" s="489"/>
      <c r="G104" s="302"/>
      <c r="I104" s="42"/>
      <c r="K104" s="403" t="s">
        <v>244</v>
      </c>
    </row>
    <row r="105" spans="1:11" s="301" customFormat="1" ht="15.75">
      <c r="A105" s="22"/>
      <c r="B105" s="276">
        <v>1</v>
      </c>
      <c r="C105" s="290" t="s">
        <v>130</v>
      </c>
      <c r="D105" s="505" t="s">
        <v>245</v>
      </c>
      <c r="E105" s="506"/>
      <c r="F105" s="507"/>
      <c r="G105" s="302"/>
      <c r="I105" s="42"/>
    </row>
    <row r="106" spans="1:11" s="301" customFormat="1" ht="16.5" customHeight="1">
      <c r="A106" s="22"/>
      <c r="B106" s="276">
        <v>2</v>
      </c>
      <c r="C106" s="273" t="s">
        <v>131</v>
      </c>
      <c r="D106" s="502" t="s">
        <v>246</v>
      </c>
      <c r="E106" s="508"/>
      <c r="F106" s="509"/>
      <c r="G106" s="302"/>
      <c r="I106" s="42"/>
    </row>
    <row r="107" spans="1:11" s="301" customFormat="1" ht="15.75">
      <c r="A107" s="22"/>
      <c r="B107" s="284">
        <v>3</v>
      </c>
      <c r="C107" s="273" t="s">
        <v>132</v>
      </c>
      <c r="D107" s="499">
        <v>2324</v>
      </c>
      <c r="E107" s="500"/>
      <c r="F107" s="501"/>
      <c r="G107" s="302"/>
      <c r="I107" s="42"/>
    </row>
    <row r="108" spans="1:11" s="301" customFormat="1" ht="15.75">
      <c r="A108" s="22"/>
      <c r="B108" s="284">
        <v>4</v>
      </c>
      <c r="C108" s="273" t="s">
        <v>133</v>
      </c>
      <c r="D108" s="510" t="s">
        <v>247</v>
      </c>
      <c r="E108" s="511"/>
      <c r="F108" s="512"/>
      <c r="G108" s="302"/>
      <c r="I108" s="42"/>
    </row>
    <row r="109" spans="1:11" s="301" customFormat="1" ht="15.75">
      <c r="A109" s="22"/>
      <c r="B109" s="284">
        <v>5</v>
      </c>
      <c r="C109" s="273" t="s">
        <v>134</v>
      </c>
      <c r="D109" s="495">
        <v>45474</v>
      </c>
      <c r="E109" s="495"/>
      <c r="F109" s="495"/>
      <c r="G109" s="302"/>
      <c r="I109" s="42"/>
    </row>
    <row r="110" spans="1:11" s="301" customFormat="1" ht="15.75">
      <c r="A110" s="22"/>
      <c r="B110" s="284">
        <v>6</v>
      </c>
      <c r="C110" s="273" t="s">
        <v>309</v>
      </c>
      <c r="D110" s="516" t="s">
        <v>312</v>
      </c>
      <c r="E110" s="517"/>
      <c r="F110" s="517"/>
      <c r="G110" s="302"/>
      <c r="I110" s="42"/>
    </row>
    <row r="111" spans="1:11" s="301" customFormat="1" ht="15.75">
      <c r="A111" s="22"/>
      <c r="B111" s="282"/>
      <c r="C111" s="274"/>
      <c r="D111" s="337"/>
      <c r="E111" s="337"/>
      <c r="F111" s="337"/>
      <c r="G111" s="302"/>
      <c r="I111" s="42"/>
    </row>
    <row r="112" spans="1:11" s="301" customFormat="1" ht="15.75">
      <c r="A112" s="22"/>
      <c r="B112" s="487" t="s">
        <v>328</v>
      </c>
      <c r="C112" s="488"/>
      <c r="D112" s="488"/>
      <c r="E112" s="488"/>
      <c r="F112" s="489"/>
      <c r="G112" s="302"/>
      <c r="I112" s="42"/>
    </row>
    <row r="113" spans="1:9" s="301" customFormat="1" ht="15.75">
      <c r="A113" s="22"/>
      <c r="B113" s="276">
        <v>1</v>
      </c>
      <c r="C113" s="290" t="s">
        <v>130</v>
      </c>
      <c r="D113" s="505" t="s">
        <v>336</v>
      </c>
      <c r="E113" s="506"/>
      <c r="F113" s="507"/>
      <c r="G113" s="302"/>
      <c r="I113" s="42"/>
    </row>
    <row r="114" spans="1:9" s="301" customFormat="1" ht="15.75" customHeight="1">
      <c r="A114" s="22"/>
      <c r="B114" s="276">
        <v>2</v>
      </c>
      <c r="C114" s="273" t="s">
        <v>131</v>
      </c>
      <c r="D114" s="502" t="s">
        <v>334</v>
      </c>
      <c r="E114" s="508"/>
      <c r="F114" s="509"/>
      <c r="G114" s="302"/>
      <c r="I114" s="42"/>
    </row>
    <row r="115" spans="1:9" s="301" customFormat="1" ht="15.75">
      <c r="A115" s="22"/>
      <c r="B115" s="284">
        <v>3</v>
      </c>
      <c r="C115" s="273" t="s">
        <v>132</v>
      </c>
      <c r="D115" s="499">
        <v>5291</v>
      </c>
      <c r="E115" s="500"/>
      <c r="F115" s="501"/>
      <c r="G115" s="302"/>
      <c r="I115" s="42"/>
    </row>
    <row r="116" spans="1:9" s="301" customFormat="1" ht="15.75">
      <c r="A116" s="22"/>
      <c r="B116" s="284">
        <v>4</v>
      </c>
      <c r="C116" s="273" t="s">
        <v>133</v>
      </c>
      <c r="D116" s="510" t="s">
        <v>330</v>
      </c>
      <c r="E116" s="511"/>
      <c r="F116" s="512"/>
      <c r="G116" s="302"/>
      <c r="I116" s="42"/>
    </row>
    <row r="117" spans="1:9" s="301" customFormat="1" ht="15.75">
      <c r="A117" s="22"/>
      <c r="B117" s="284">
        <v>5</v>
      </c>
      <c r="C117" s="273" t="s">
        <v>134</v>
      </c>
      <c r="D117" s="495">
        <v>45444</v>
      </c>
      <c r="E117" s="495"/>
      <c r="F117" s="495"/>
      <c r="G117" s="302"/>
      <c r="I117" s="42"/>
    </row>
    <row r="118" spans="1:9" s="301" customFormat="1" ht="15.75" customHeight="1">
      <c r="A118" s="22"/>
      <c r="B118" s="284">
        <v>6</v>
      </c>
      <c r="C118" s="273" t="s">
        <v>309</v>
      </c>
      <c r="D118" s="516" t="s">
        <v>311</v>
      </c>
      <c r="E118" s="517"/>
      <c r="F118" s="518"/>
      <c r="G118" s="302"/>
      <c r="I118" s="42"/>
    </row>
    <row r="119" spans="1:9" s="301" customFormat="1" ht="15.75" customHeight="1">
      <c r="A119" s="22"/>
      <c r="B119" s="282"/>
      <c r="C119" s="274"/>
      <c r="D119" s="337"/>
      <c r="E119" s="337"/>
      <c r="F119" s="337"/>
      <c r="G119" s="302"/>
      <c r="I119" s="42"/>
    </row>
    <row r="120" spans="1:9" s="301" customFormat="1" ht="15.75" customHeight="1">
      <c r="A120" s="22"/>
      <c r="B120" s="487" t="s">
        <v>339</v>
      </c>
      <c r="C120" s="488"/>
      <c r="D120" s="488"/>
      <c r="E120" s="488"/>
      <c r="F120" s="489"/>
      <c r="G120" s="302"/>
      <c r="I120" s="42"/>
    </row>
    <row r="121" spans="1:9" s="301" customFormat="1" ht="15.75" customHeight="1">
      <c r="A121" s="22"/>
      <c r="B121" s="276">
        <v>1</v>
      </c>
      <c r="C121" s="290" t="s">
        <v>130</v>
      </c>
      <c r="D121" s="505" t="s">
        <v>337</v>
      </c>
      <c r="E121" s="506"/>
      <c r="F121" s="507"/>
      <c r="G121" s="302"/>
      <c r="I121" s="42"/>
    </row>
    <row r="122" spans="1:9" s="301" customFormat="1" ht="15.75" customHeight="1">
      <c r="A122" s="22"/>
      <c r="B122" s="276">
        <v>2</v>
      </c>
      <c r="C122" s="273" t="s">
        <v>131</v>
      </c>
      <c r="D122" s="502" t="s">
        <v>340</v>
      </c>
      <c r="E122" s="508"/>
      <c r="F122" s="509"/>
      <c r="G122" s="302"/>
      <c r="I122" s="42"/>
    </row>
    <row r="123" spans="1:9" s="301" customFormat="1" ht="15.75" customHeight="1">
      <c r="A123" s="22"/>
      <c r="B123" s="284">
        <v>3</v>
      </c>
      <c r="C123" s="273" t="s">
        <v>132</v>
      </c>
      <c r="D123" s="499">
        <v>2807</v>
      </c>
      <c r="E123" s="500"/>
      <c r="F123" s="501"/>
      <c r="G123" s="302"/>
      <c r="I123" s="42"/>
    </row>
    <row r="124" spans="1:9" s="301" customFormat="1" ht="15.75" customHeight="1">
      <c r="A124" s="22"/>
      <c r="B124" s="284">
        <v>4</v>
      </c>
      <c r="C124" s="273" t="s">
        <v>133</v>
      </c>
      <c r="D124" s="510" t="s">
        <v>338</v>
      </c>
      <c r="E124" s="511"/>
      <c r="F124" s="512"/>
      <c r="G124" s="302"/>
      <c r="I124" s="42"/>
    </row>
    <row r="125" spans="1:9" s="301" customFormat="1" ht="15.75" customHeight="1">
      <c r="A125" s="22"/>
      <c r="B125" s="284">
        <v>5</v>
      </c>
      <c r="C125" s="273" t="s">
        <v>134</v>
      </c>
      <c r="D125" s="495">
        <v>45689</v>
      </c>
      <c r="E125" s="495"/>
      <c r="F125" s="495"/>
      <c r="G125" s="302"/>
      <c r="I125" s="42"/>
    </row>
    <row r="126" spans="1:9" s="301" customFormat="1" ht="15.75" customHeight="1">
      <c r="A126" s="22"/>
      <c r="B126" s="284">
        <v>6</v>
      </c>
      <c r="C126" s="273" t="s">
        <v>309</v>
      </c>
      <c r="D126" s="516" t="s">
        <v>310</v>
      </c>
      <c r="E126" s="517"/>
      <c r="F126" s="517"/>
      <c r="G126" s="302"/>
      <c r="I126" s="42"/>
    </row>
    <row r="127" spans="1:9" s="301" customFormat="1" ht="15.75" customHeight="1">
      <c r="A127" s="22"/>
      <c r="B127" s="282"/>
      <c r="C127" s="274"/>
      <c r="D127" s="337"/>
      <c r="E127" s="337"/>
      <c r="F127" s="337"/>
      <c r="G127" s="302"/>
      <c r="I127" s="42"/>
    </row>
    <row r="128" spans="1:9" ht="15.6" customHeight="1">
      <c r="A128" s="22"/>
      <c r="B128" s="494" t="s">
        <v>135</v>
      </c>
      <c r="C128" s="494"/>
      <c r="D128" s="494"/>
      <c r="E128" s="494"/>
      <c r="F128" s="494"/>
      <c r="I128" s="42"/>
    </row>
    <row r="129" spans="1:9" ht="15.6" customHeight="1" thickBot="1">
      <c r="A129" s="22"/>
      <c r="B129" s="493" t="s">
        <v>136</v>
      </c>
      <c r="C129" s="493"/>
      <c r="D129" s="493"/>
      <c r="E129" s="493"/>
      <c r="F129" s="493"/>
      <c r="I129" s="42"/>
    </row>
    <row r="130" spans="1:9" s="301" customFormat="1">
      <c r="B130" s="24" t="s">
        <v>275</v>
      </c>
      <c r="C130" s="25" t="str">
        <f>D12</f>
        <v>AUXILIAR DE SERVIÇOS GERAIS (Roçador Manual)</v>
      </c>
      <c r="D130" s="7"/>
      <c r="E130" s="8"/>
      <c r="F130" s="9"/>
      <c r="G130" s="302"/>
    </row>
    <row r="131" spans="1:9" s="301" customFormat="1">
      <c r="A131" s="49"/>
      <c r="B131" s="10"/>
      <c r="C131" s="2" t="s">
        <v>22</v>
      </c>
      <c r="D131" s="47">
        <v>1</v>
      </c>
      <c r="E131" s="12"/>
      <c r="F131" s="13"/>
      <c r="G131" s="302"/>
    </row>
    <row r="132" spans="1:9" s="301" customFormat="1" ht="13.5" thickBot="1">
      <c r="A132" s="49"/>
      <c r="B132" s="10"/>
      <c r="C132" s="2" t="s">
        <v>6</v>
      </c>
      <c r="D132" s="48">
        <f>D131</f>
        <v>1</v>
      </c>
      <c r="E132" s="12"/>
      <c r="F132" s="13"/>
      <c r="G132" s="14"/>
    </row>
    <row r="133" spans="1:9" s="301" customFormat="1" ht="14.25" customHeight="1" thickBot="1">
      <c r="A133" s="49"/>
      <c r="B133" s="10"/>
      <c r="C133" s="2" t="s">
        <v>1</v>
      </c>
      <c r="D133" s="26">
        <f>D11</f>
        <v>1828</v>
      </c>
      <c r="E133" s="27" t="s">
        <v>161</v>
      </c>
      <c r="F133" s="326">
        <v>1518</v>
      </c>
      <c r="G133" s="15"/>
    </row>
    <row r="134" spans="1:9" s="301" customFormat="1" ht="13.5" thickBot="1">
      <c r="A134" s="49"/>
      <c r="B134" s="10"/>
      <c r="C134" s="2" t="s">
        <v>2</v>
      </c>
      <c r="D134" s="28">
        <v>44</v>
      </c>
      <c r="E134" s="30"/>
      <c r="F134" s="38"/>
      <c r="G134" s="302"/>
    </row>
    <row r="135" spans="1:9" s="301" customFormat="1">
      <c r="A135" s="49"/>
      <c r="B135" s="10"/>
      <c r="C135" s="2" t="s">
        <v>5</v>
      </c>
      <c r="D135" s="29">
        <f>D134/6*30</f>
        <v>220</v>
      </c>
      <c r="E135" s="29"/>
      <c r="F135" s="38"/>
      <c r="G135" s="302"/>
    </row>
    <row r="136" spans="1:9" s="301" customFormat="1" ht="13.5" thickBot="1">
      <c r="A136" s="49"/>
      <c r="B136" s="10"/>
      <c r="C136" s="30"/>
      <c r="D136" s="31" t="s">
        <v>3</v>
      </c>
      <c r="E136" s="32" t="s">
        <v>4</v>
      </c>
      <c r="F136" s="33" t="s">
        <v>0</v>
      </c>
      <c r="G136" s="14"/>
    </row>
    <row r="137" spans="1:9" s="301" customFormat="1" ht="13.5" thickBot="1">
      <c r="A137" s="49"/>
      <c r="B137" s="10"/>
      <c r="C137" s="2" t="s">
        <v>12</v>
      </c>
      <c r="D137" s="327">
        <v>0</v>
      </c>
      <c r="E137" s="29">
        <f>D133/D135*2</f>
        <v>16.618181818181817</v>
      </c>
      <c r="F137" s="34">
        <f>D137*E137</f>
        <v>0</v>
      </c>
      <c r="G137" s="15"/>
    </row>
    <row r="138" spans="1:9" s="301" customFormat="1" ht="13.5" thickBot="1">
      <c r="A138" s="49"/>
      <c r="B138" s="10"/>
      <c r="C138" s="2" t="s">
        <v>19</v>
      </c>
      <c r="D138" s="328"/>
      <c r="E138" s="35">
        <f>D133/D135*1.5</f>
        <v>12.463636363636363</v>
      </c>
      <c r="F138" s="34">
        <f>D138*E138</f>
        <v>0</v>
      </c>
      <c r="G138" s="15"/>
    </row>
    <row r="139" spans="1:9" s="301" customFormat="1" ht="13.5" thickBot="1">
      <c r="A139" s="49"/>
      <c r="B139" s="10"/>
      <c r="C139" s="2" t="s">
        <v>175</v>
      </c>
      <c r="D139" s="335">
        <v>0</v>
      </c>
      <c r="E139" s="35">
        <v>83.75</v>
      </c>
      <c r="F139" s="34">
        <f>E139*D139</f>
        <v>0</v>
      </c>
      <c r="G139" s="15"/>
    </row>
    <row r="140" spans="1:9" s="301" customFormat="1" ht="13.5" thickBot="1">
      <c r="A140" s="49"/>
      <c r="B140" s="10"/>
      <c r="C140" s="2" t="s">
        <v>24</v>
      </c>
      <c r="D140" s="329">
        <v>0.2</v>
      </c>
      <c r="E140" s="30"/>
      <c r="F140" s="36">
        <f>D140*F133</f>
        <v>303.60000000000002</v>
      </c>
      <c r="G140" s="15"/>
    </row>
    <row r="141" spans="1:9" s="301" customFormat="1">
      <c r="A141" s="49"/>
      <c r="B141" s="10"/>
      <c r="C141" s="12"/>
      <c r="D141" s="12"/>
      <c r="E141" s="2" t="s">
        <v>9</v>
      </c>
      <c r="F141" s="36">
        <f>D133+F137+F138+F140</f>
        <v>2131.6</v>
      </c>
      <c r="G141" s="15"/>
    </row>
    <row r="142" spans="1:9" s="301" customFormat="1">
      <c r="A142" s="49"/>
      <c r="B142" s="10"/>
      <c r="C142" s="2" t="s">
        <v>20</v>
      </c>
      <c r="D142" s="37">
        <f>'Encargos Sociais'!D42</f>
        <v>0.71109999999999995</v>
      </c>
      <c r="E142" s="30"/>
      <c r="F142" s="36">
        <f>D142*F141</f>
        <v>1515.7807599999999</v>
      </c>
      <c r="G142" s="15"/>
    </row>
    <row r="143" spans="1:9" s="301" customFormat="1" ht="13.5" thickBot="1">
      <c r="A143" s="49"/>
      <c r="B143" s="10"/>
      <c r="C143" s="12"/>
      <c r="D143" s="12"/>
      <c r="E143" s="2" t="s">
        <v>10</v>
      </c>
      <c r="F143" s="36">
        <f>F141+F142</f>
        <v>3647.38076</v>
      </c>
      <c r="G143" s="15"/>
    </row>
    <row r="144" spans="1:9" s="301" customFormat="1" ht="18" customHeight="1" thickBot="1">
      <c r="A144" s="49"/>
      <c r="B144" s="10"/>
      <c r="C144" s="2" t="s">
        <v>164</v>
      </c>
      <c r="D144" s="330">
        <v>4.5</v>
      </c>
      <c r="E144" s="2"/>
      <c r="F144" s="36">
        <f>D144*((30-6)*4)-(D133*6%)</f>
        <v>322.32</v>
      </c>
      <c r="G144" s="15"/>
    </row>
    <row r="145" spans="1:7" s="301" customFormat="1" ht="14.25" customHeight="1" thickBot="1">
      <c r="A145" s="49"/>
      <c r="B145" s="10"/>
      <c r="C145" s="2" t="s">
        <v>162</v>
      </c>
      <c r="D145" s="330">
        <v>26.82</v>
      </c>
      <c r="E145" s="2"/>
      <c r="F145" s="36">
        <f>((D145*30)*80%)</f>
        <v>643.68000000000006</v>
      </c>
      <c r="G145" s="15"/>
    </row>
    <row r="146" spans="1:7" s="301" customFormat="1" ht="14.25" customHeight="1" thickBot="1">
      <c r="A146" s="49"/>
      <c r="B146" s="10"/>
      <c r="C146" s="2" t="s">
        <v>163</v>
      </c>
      <c r="D146" s="330">
        <v>87.5</v>
      </c>
      <c r="E146" s="30"/>
      <c r="F146" s="34">
        <f>D146</f>
        <v>87.5</v>
      </c>
      <c r="G146" s="18"/>
    </row>
    <row r="147" spans="1:7" s="301" customFormat="1" ht="14.25" customHeight="1" thickBot="1">
      <c r="A147" s="49"/>
      <c r="B147" s="10"/>
      <c r="C147" s="2" t="s">
        <v>267</v>
      </c>
      <c r="D147" s="330">
        <v>28</v>
      </c>
      <c r="E147" s="30"/>
      <c r="F147" s="34">
        <f>D147</f>
        <v>28</v>
      </c>
      <c r="G147" s="18"/>
    </row>
    <row r="148" spans="1:7" s="301" customFormat="1" ht="14.25" customHeight="1" thickBot="1">
      <c r="A148" s="49"/>
      <c r="B148" s="10"/>
      <c r="C148" s="2" t="s">
        <v>268</v>
      </c>
      <c r="D148" s="330">
        <v>184</v>
      </c>
      <c r="E148" s="30"/>
      <c r="F148" s="34">
        <f>D148</f>
        <v>184</v>
      </c>
      <c r="G148" s="18"/>
    </row>
    <row r="149" spans="1:7" s="301" customFormat="1" ht="14.25" customHeight="1" thickBot="1">
      <c r="A149" s="49"/>
      <c r="B149" s="10"/>
      <c r="C149" s="2" t="s">
        <v>289</v>
      </c>
      <c r="D149" s="330">
        <v>20</v>
      </c>
      <c r="E149" s="30"/>
      <c r="F149" s="34">
        <f>D149</f>
        <v>20</v>
      </c>
      <c r="G149" s="18"/>
    </row>
    <row r="150" spans="1:7" s="301" customFormat="1" ht="15" customHeight="1" thickBot="1">
      <c r="A150" s="49"/>
      <c r="B150" s="10"/>
      <c r="C150" s="2" t="s">
        <v>177</v>
      </c>
      <c r="D150" s="330">
        <v>28</v>
      </c>
      <c r="E150" s="30"/>
      <c r="F150" s="34">
        <f>D150</f>
        <v>28</v>
      </c>
      <c r="G150" s="302"/>
    </row>
    <row r="151" spans="1:7" s="301" customFormat="1" ht="13.5" thickBot="1">
      <c r="A151" s="49"/>
      <c r="B151" s="10"/>
      <c r="C151" s="12"/>
      <c r="D151" s="11"/>
      <c r="E151" s="2" t="s">
        <v>71</v>
      </c>
      <c r="F151" s="36">
        <f>SUM(F143:F150)</f>
        <v>4960.88076</v>
      </c>
      <c r="G151" s="302"/>
    </row>
    <row r="152" spans="1:7" s="301" customFormat="1" ht="15" customHeight="1" thickBot="1">
      <c r="A152" s="49"/>
      <c r="B152" s="16"/>
      <c r="C152" s="17"/>
      <c r="D152" s="17"/>
      <c r="E152" s="39" t="s">
        <v>11</v>
      </c>
      <c r="F152" s="40">
        <f>D132*F151</f>
        <v>4960.88076</v>
      </c>
      <c r="G152" s="302"/>
    </row>
    <row r="153" spans="1:7" s="301" customFormat="1" ht="15" customHeight="1" thickBot="1">
      <c r="A153" s="49"/>
      <c r="B153" s="12"/>
      <c r="C153" s="12"/>
      <c r="D153" s="12"/>
      <c r="E153" s="2"/>
      <c r="F153" s="336"/>
      <c r="G153" s="302"/>
    </row>
    <row r="154" spans="1:7" s="301" customFormat="1" ht="15" customHeight="1">
      <c r="A154" s="49"/>
      <c r="B154" s="24" t="s">
        <v>276</v>
      </c>
      <c r="C154" s="25" t="str">
        <f>D20</f>
        <v>OPERADOR DE ROÇADEIRA COSTAL, PODADEIRA E MOTOSSERRA</v>
      </c>
      <c r="D154" s="7"/>
      <c r="E154" s="8"/>
      <c r="F154" s="9"/>
      <c r="G154" s="302"/>
    </row>
    <row r="155" spans="1:7" s="301" customFormat="1" ht="15" customHeight="1">
      <c r="A155" s="49"/>
      <c r="B155" s="10"/>
      <c r="C155" s="2" t="s">
        <v>22</v>
      </c>
      <c r="D155" s="47">
        <v>10</v>
      </c>
      <c r="E155" s="12"/>
      <c r="F155" s="13"/>
      <c r="G155" s="302"/>
    </row>
    <row r="156" spans="1:7" s="301" customFormat="1" ht="15" customHeight="1" thickBot="1">
      <c r="A156" s="49"/>
      <c r="B156" s="10"/>
      <c r="C156" s="2" t="s">
        <v>6</v>
      </c>
      <c r="D156" s="48">
        <f>D155</f>
        <v>10</v>
      </c>
      <c r="E156" s="12"/>
      <c r="F156" s="13"/>
      <c r="G156" s="302"/>
    </row>
    <row r="157" spans="1:7" s="301" customFormat="1" ht="15" customHeight="1" thickBot="1">
      <c r="A157" s="49"/>
      <c r="B157" s="10"/>
      <c r="C157" s="2" t="s">
        <v>1</v>
      </c>
      <c r="D157" s="26">
        <f>D19</f>
        <v>2232</v>
      </c>
      <c r="E157" s="27" t="s">
        <v>161</v>
      </c>
      <c r="F157" s="326">
        <v>1518</v>
      </c>
      <c r="G157" s="302"/>
    </row>
    <row r="158" spans="1:7" s="301" customFormat="1" ht="15" customHeight="1" thickBot="1">
      <c r="A158" s="49"/>
      <c r="B158" s="10"/>
      <c r="C158" s="2" t="s">
        <v>2</v>
      </c>
      <c r="D158" s="28">
        <v>44</v>
      </c>
      <c r="E158" s="30"/>
      <c r="F158" s="38"/>
      <c r="G158" s="302"/>
    </row>
    <row r="159" spans="1:7" s="301" customFormat="1" ht="15" customHeight="1">
      <c r="A159" s="49"/>
      <c r="B159" s="10"/>
      <c r="C159" s="2" t="s">
        <v>5</v>
      </c>
      <c r="D159" s="29">
        <f>D158/6*30</f>
        <v>220</v>
      </c>
      <c r="E159" s="29"/>
      <c r="F159" s="38"/>
      <c r="G159" s="302"/>
    </row>
    <row r="160" spans="1:7" s="301" customFormat="1" ht="15" customHeight="1" thickBot="1">
      <c r="A160" s="49"/>
      <c r="B160" s="10"/>
      <c r="C160" s="30"/>
      <c r="D160" s="31" t="s">
        <v>3</v>
      </c>
      <c r="E160" s="32" t="s">
        <v>4</v>
      </c>
      <c r="F160" s="33" t="s">
        <v>0</v>
      </c>
      <c r="G160" s="302"/>
    </row>
    <row r="161" spans="1:7" s="301" customFormat="1" ht="15" customHeight="1" thickBot="1">
      <c r="A161" s="49"/>
      <c r="B161" s="10"/>
      <c r="C161" s="2" t="s">
        <v>12</v>
      </c>
      <c r="D161" s="327">
        <v>0</v>
      </c>
      <c r="E161" s="29">
        <f>D157/D159*2</f>
        <v>20.290909090909089</v>
      </c>
      <c r="F161" s="34">
        <f>D161*E161</f>
        <v>0</v>
      </c>
      <c r="G161" s="302"/>
    </row>
    <row r="162" spans="1:7" s="301" customFormat="1" ht="15" customHeight="1" thickBot="1">
      <c r="A162" s="49"/>
      <c r="B162" s="10"/>
      <c r="C162" s="2" t="s">
        <v>19</v>
      </c>
      <c r="D162" s="328"/>
      <c r="E162" s="35">
        <f>D157/D159*1.5</f>
        <v>15.218181818181817</v>
      </c>
      <c r="F162" s="34">
        <f>D162*E162</f>
        <v>0</v>
      </c>
      <c r="G162" s="302"/>
    </row>
    <row r="163" spans="1:7" s="301" customFormat="1" ht="15" customHeight="1" thickBot="1">
      <c r="A163" s="49"/>
      <c r="B163" s="10"/>
      <c r="C163" s="2" t="s">
        <v>175</v>
      </c>
      <c r="D163" s="335">
        <v>0</v>
      </c>
      <c r="E163" s="35">
        <v>83.75</v>
      </c>
      <c r="F163" s="34">
        <f>E163*D163</f>
        <v>0</v>
      </c>
      <c r="G163" s="302"/>
    </row>
    <row r="164" spans="1:7" s="301" customFormat="1" ht="15" customHeight="1" thickBot="1">
      <c r="A164" s="49"/>
      <c r="B164" s="10"/>
      <c r="C164" s="2" t="s">
        <v>24</v>
      </c>
      <c r="D164" s="329">
        <v>0.2</v>
      </c>
      <c r="E164" s="30"/>
      <c r="F164" s="36">
        <f>D164*F157</f>
        <v>303.60000000000002</v>
      </c>
      <c r="G164" s="302"/>
    </row>
    <row r="165" spans="1:7" s="301" customFormat="1" ht="15" customHeight="1">
      <c r="A165" s="49"/>
      <c r="B165" s="10"/>
      <c r="C165" s="12"/>
      <c r="D165" s="12"/>
      <c r="E165" s="2" t="s">
        <v>9</v>
      </c>
      <c r="F165" s="36">
        <f>D157+F161+F162+F164</f>
        <v>2535.6</v>
      </c>
      <c r="G165" s="302"/>
    </row>
    <row r="166" spans="1:7" s="301" customFormat="1" ht="15" customHeight="1">
      <c r="A166" s="49"/>
      <c r="B166" s="10"/>
      <c r="C166" s="2" t="s">
        <v>20</v>
      </c>
      <c r="D166" s="37">
        <f>'Encargos Sociais'!D42</f>
        <v>0.71109999999999995</v>
      </c>
      <c r="E166" s="30"/>
      <c r="F166" s="36">
        <f>D166*F165</f>
        <v>1803.0651599999999</v>
      </c>
      <c r="G166" s="302"/>
    </row>
    <row r="167" spans="1:7" s="301" customFormat="1" ht="15" customHeight="1" thickBot="1">
      <c r="A167" s="49"/>
      <c r="B167" s="10"/>
      <c r="C167" s="12"/>
      <c r="D167" s="12"/>
      <c r="E167" s="2" t="s">
        <v>10</v>
      </c>
      <c r="F167" s="36">
        <f>F165+F166</f>
        <v>4338.6651599999996</v>
      </c>
      <c r="G167" s="302"/>
    </row>
    <row r="168" spans="1:7" s="301" customFormat="1" ht="15" customHeight="1" thickBot="1">
      <c r="A168" s="49"/>
      <c r="B168" s="10"/>
      <c r="C168" s="2" t="s">
        <v>164</v>
      </c>
      <c r="D168" s="330">
        <v>4.5</v>
      </c>
      <c r="E168" s="2"/>
      <c r="F168" s="36">
        <f>D168*((30-6)*4)-(D157*6%)</f>
        <v>298.08000000000004</v>
      </c>
      <c r="G168" s="302"/>
    </row>
    <row r="169" spans="1:7" s="301" customFormat="1" ht="15" customHeight="1" thickBot="1">
      <c r="A169" s="49"/>
      <c r="B169" s="10"/>
      <c r="C169" s="2" t="s">
        <v>162</v>
      </c>
      <c r="D169" s="330">
        <v>26.82</v>
      </c>
      <c r="E169" s="2"/>
      <c r="F169" s="36">
        <f>((D169*30)*80%)</f>
        <v>643.68000000000006</v>
      </c>
      <c r="G169" s="302"/>
    </row>
    <row r="170" spans="1:7" s="301" customFormat="1" ht="15" customHeight="1" thickBot="1">
      <c r="A170" s="49"/>
      <c r="B170" s="10"/>
      <c r="C170" s="2" t="s">
        <v>163</v>
      </c>
      <c r="D170" s="330">
        <v>87.5</v>
      </c>
      <c r="E170" s="30"/>
      <c r="F170" s="34">
        <f>D170</f>
        <v>87.5</v>
      </c>
      <c r="G170" s="302"/>
    </row>
    <row r="171" spans="1:7" s="301" customFormat="1" ht="15" customHeight="1" thickBot="1">
      <c r="A171" s="49"/>
      <c r="B171" s="10"/>
      <c r="C171" s="2" t="s">
        <v>267</v>
      </c>
      <c r="D171" s="330">
        <v>28</v>
      </c>
      <c r="E171" s="30"/>
      <c r="F171" s="34">
        <f>D171</f>
        <v>28</v>
      </c>
      <c r="G171" s="302"/>
    </row>
    <row r="172" spans="1:7" s="301" customFormat="1" ht="15" customHeight="1" thickBot="1">
      <c r="A172" s="49"/>
      <c r="B172" s="10"/>
      <c r="C172" s="2" t="s">
        <v>268</v>
      </c>
      <c r="D172" s="330">
        <v>184</v>
      </c>
      <c r="E172" s="30"/>
      <c r="F172" s="34">
        <f>D172</f>
        <v>184</v>
      </c>
      <c r="G172" s="302"/>
    </row>
    <row r="173" spans="1:7" s="301" customFormat="1" ht="15" customHeight="1" thickBot="1">
      <c r="A173" s="49"/>
      <c r="B173" s="10"/>
      <c r="C173" s="2" t="s">
        <v>289</v>
      </c>
      <c r="D173" s="330">
        <v>20</v>
      </c>
      <c r="E173" s="30"/>
      <c r="F173" s="34">
        <f>D173</f>
        <v>20</v>
      </c>
      <c r="G173" s="302"/>
    </row>
    <row r="174" spans="1:7" s="301" customFormat="1" ht="15" customHeight="1" thickBot="1">
      <c r="A174" s="49"/>
      <c r="B174" s="10"/>
      <c r="C174" s="2" t="s">
        <v>177</v>
      </c>
      <c r="D174" s="330">
        <v>28</v>
      </c>
      <c r="E174" s="30"/>
      <c r="F174" s="34">
        <f>D174</f>
        <v>28</v>
      </c>
      <c r="G174" s="302"/>
    </row>
    <row r="175" spans="1:7" s="301" customFormat="1" ht="15" customHeight="1" thickBot="1">
      <c r="A175" s="49"/>
      <c r="B175" s="10"/>
      <c r="C175" s="12"/>
      <c r="D175" s="11"/>
      <c r="E175" s="2" t="s">
        <v>71</v>
      </c>
      <c r="F175" s="36">
        <f>SUM(F167:F174)</f>
        <v>5627.9251599999998</v>
      </c>
      <c r="G175" s="302"/>
    </row>
    <row r="176" spans="1:7" s="301" customFormat="1" ht="15" customHeight="1" thickBot="1">
      <c r="A176" s="49"/>
      <c r="B176" s="16"/>
      <c r="C176" s="17"/>
      <c r="D176" s="17"/>
      <c r="E176" s="39" t="s">
        <v>11</v>
      </c>
      <c r="F176" s="40">
        <f>D156*F175</f>
        <v>56279.251599999996</v>
      </c>
      <c r="G176" s="302"/>
    </row>
    <row r="177" spans="1:7" s="301" customFormat="1" ht="15" customHeight="1" thickBot="1">
      <c r="A177" s="49"/>
      <c r="B177" s="12"/>
      <c r="C177" s="12"/>
      <c r="D177" s="12"/>
      <c r="E177" s="2"/>
      <c r="F177" s="336"/>
      <c r="G177" s="302"/>
    </row>
    <row r="178" spans="1:7" s="301" customFormat="1" ht="15" customHeight="1">
      <c r="A178" s="49"/>
      <c r="B178" s="24" t="s">
        <v>277</v>
      </c>
      <c r="C178" s="25" t="str">
        <f>D28</f>
        <v>PEDREIRO</v>
      </c>
      <c r="D178" s="7"/>
      <c r="E178" s="8"/>
      <c r="F178" s="9"/>
      <c r="G178" s="302"/>
    </row>
    <row r="179" spans="1:7" s="301" customFormat="1" ht="15" customHeight="1">
      <c r="A179" s="49"/>
      <c r="B179" s="10"/>
      <c r="C179" s="2" t="s">
        <v>22</v>
      </c>
      <c r="D179" s="47">
        <v>5</v>
      </c>
      <c r="E179" s="12"/>
      <c r="F179" s="13"/>
      <c r="G179" s="302"/>
    </row>
    <row r="180" spans="1:7" s="301" customFormat="1" ht="15" customHeight="1" thickBot="1">
      <c r="A180" s="49"/>
      <c r="B180" s="10"/>
      <c r="C180" s="2" t="s">
        <v>6</v>
      </c>
      <c r="D180" s="48">
        <f>D179</f>
        <v>5</v>
      </c>
      <c r="E180" s="12"/>
      <c r="F180" s="13"/>
      <c r="G180" s="302"/>
    </row>
    <row r="181" spans="1:7" s="301" customFormat="1" ht="15" customHeight="1" thickBot="1">
      <c r="A181" s="49"/>
      <c r="B181" s="10"/>
      <c r="C181" s="2" t="s">
        <v>1</v>
      </c>
      <c r="D181" s="26">
        <f>D27</f>
        <v>2752.2</v>
      </c>
      <c r="E181" s="27" t="s">
        <v>161</v>
      </c>
      <c r="F181" s="326">
        <v>1518</v>
      </c>
      <c r="G181" s="302"/>
    </row>
    <row r="182" spans="1:7" s="301" customFormat="1" ht="15" customHeight="1" thickBot="1">
      <c r="A182" s="49"/>
      <c r="B182" s="10"/>
      <c r="C182" s="2" t="s">
        <v>2</v>
      </c>
      <c r="D182" s="28">
        <v>44</v>
      </c>
      <c r="E182" s="30"/>
      <c r="F182" s="38"/>
      <c r="G182" s="302"/>
    </row>
    <row r="183" spans="1:7" s="301" customFormat="1" ht="15" customHeight="1">
      <c r="A183" s="49"/>
      <c r="B183" s="10"/>
      <c r="C183" s="2" t="s">
        <v>5</v>
      </c>
      <c r="D183" s="29">
        <f>D182/6*30</f>
        <v>220</v>
      </c>
      <c r="E183" s="29"/>
      <c r="F183" s="38"/>
      <c r="G183" s="302"/>
    </row>
    <row r="184" spans="1:7" s="301" customFormat="1" ht="15" customHeight="1" thickBot="1">
      <c r="A184" s="49"/>
      <c r="B184" s="10"/>
      <c r="C184" s="30"/>
      <c r="D184" s="31" t="s">
        <v>3</v>
      </c>
      <c r="E184" s="32" t="s">
        <v>4</v>
      </c>
      <c r="F184" s="33" t="s">
        <v>0</v>
      </c>
      <c r="G184" s="302"/>
    </row>
    <row r="185" spans="1:7" s="301" customFormat="1" ht="15" customHeight="1" thickBot="1">
      <c r="A185" s="49"/>
      <c r="B185" s="10"/>
      <c r="C185" s="2" t="s">
        <v>12</v>
      </c>
      <c r="D185" s="327">
        <v>0</v>
      </c>
      <c r="E185" s="29">
        <f>D181/D183*2</f>
        <v>25.02</v>
      </c>
      <c r="F185" s="34">
        <f>D185*E185</f>
        <v>0</v>
      </c>
      <c r="G185" s="302"/>
    </row>
    <row r="186" spans="1:7" s="301" customFormat="1" ht="15" customHeight="1" thickBot="1">
      <c r="A186" s="49"/>
      <c r="B186" s="10"/>
      <c r="C186" s="2" t="s">
        <v>19</v>
      </c>
      <c r="D186" s="328"/>
      <c r="E186" s="35">
        <f>D181/D183*1.5</f>
        <v>18.765000000000001</v>
      </c>
      <c r="F186" s="34">
        <f>D186*E186</f>
        <v>0</v>
      </c>
      <c r="G186" s="302"/>
    </row>
    <row r="187" spans="1:7" s="301" customFormat="1" ht="15" customHeight="1" thickBot="1">
      <c r="A187" s="49"/>
      <c r="B187" s="10"/>
      <c r="C187" s="2" t="s">
        <v>175</v>
      </c>
      <c r="D187" s="335">
        <v>0</v>
      </c>
      <c r="E187" s="35">
        <v>83.75</v>
      </c>
      <c r="F187" s="34">
        <f>E187*D187</f>
        <v>0</v>
      </c>
      <c r="G187" s="302"/>
    </row>
    <row r="188" spans="1:7" s="301" customFormat="1" ht="15" customHeight="1" thickBot="1">
      <c r="A188" s="49"/>
      <c r="B188" s="10"/>
      <c r="C188" s="2" t="s">
        <v>331</v>
      </c>
      <c r="D188" s="329">
        <v>0.05</v>
      </c>
      <c r="E188" s="30"/>
      <c r="F188" s="36">
        <f>D188*D181</f>
        <v>137.60999999999999</v>
      </c>
      <c r="G188" s="302"/>
    </row>
    <row r="189" spans="1:7" s="301" customFormat="1" ht="15" customHeight="1">
      <c r="A189" s="49"/>
      <c r="B189" s="10"/>
      <c r="C189" s="12"/>
      <c r="D189" s="12"/>
      <c r="E189" s="2" t="s">
        <v>9</v>
      </c>
      <c r="F189" s="36">
        <f>D181+F185+F186+F188</f>
        <v>2889.81</v>
      </c>
      <c r="G189" s="302"/>
    </row>
    <row r="190" spans="1:7" s="301" customFormat="1" ht="15" customHeight="1">
      <c r="A190" s="49"/>
      <c r="B190" s="10"/>
      <c r="C190" s="2" t="s">
        <v>20</v>
      </c>
      <c r="D190" s="37">
        <f>'Encargos Sociais'!D42</f>
        <v>0.71109999999999995</v>
      </c>
      <c r="E190" s="30"/>
      <c r="F190" s="36">
        <f>D190*F189</f>
        <v>2054.9438909999999</v>
      </c>
      <c r="G190" s="302"/>
    </row>
    <row r="191" spans="1:7" s="301" customFormat="1" ht="15" customHeight="1" thickBot="1">
      <c r="A191" s="49"/>
      <c r="B191" s="10"/>
      <c r="C191" s="12"/>
      <c r="D191" s="12"/>
      <c r="E191" s="2" t="s">
        <v>10</v>
      </c>
      <c r="F191" s="36">
        <f>F189+F190</f>
        <v>4944.7538910000003</v>
      </c>
      <c r="G191" s="302"/>
    </row>
    <row r="192" spans="1:7" s="301" customFormat="1" ht="15" customHeight="1" thickBot="1">
      <c r="A192" s="49"/>
      <c r="B192" s="10"/>
      <c r="C192" s="2" t="s">
        <v>164</v>
      </c>
      <c r="D192" s="330">
        <v>4.5</v>
      </c>
      <c r="E192" s="2"/>
      <c r="F192" s="36">
        <f>D192*((30-6)*4)-(D181*6%)</f>
        <v>266.86800000000005</v>
      </c>
      <c r="G192" s="302"/>
    </row>
    <row r="193" spans="1:7" s="301" customFormat="1" ht="15" customHeight="1" thickBot="1">
      <c r="A193" s="49"/>
      <c r="B193" s="10"/>
      <c r="C193" s="2" t="s">
        <v>270</v>
      </c>
      <c r="D193" s="330">
        <v>705</v>
      </c>
      <c r="E193" s="2"/>
      <c r="F193" s="36">
        <f>D193</f>
        <v>705</v>
      </c>
      <c r="G193" s="302"/>
    </row>
    <row r="194" spans="1:7" s="301" customFormat="1" ht="15" customHeight="1" thickBot="1">
      <c r="A194" s="49"/>
      <c r="B194" s="10"/>
      <c r="C194" s="2" t="s">
        <v>272</v>
      </c>
      <c r="D194" s="330">
        <v>7.5</v>
      </c>
      <c r="E194" s="30"/>
      <c r="F194" s="34">
        <f>D194*30</f>
        <v>225</v>
      </c>
      <c r="G194" s="302"/>
    </row>
    <row r="195" spans="1:7" s="301" customFormat="1" ht="15" customHeight="1" thickBot="1">
      <c r="A195" s="49"/>
      <c r="B195" s="10"/>
      <c r="C195" s="2" t="s">
        <v>178</v>
      </c>
      <c r="D195" s="330">
        <v>20</v>
      </c>
      <c r="E195" s="30"/>
      <c r="F195" s="34">
        <f>D195-9.56</f>
        <v>10.44</v>
      </c>
      <c r="G195" s="302"/>
    </row>
    <row r="196" spans="1:7" s="301" customFormat="1" ht="15" customHeight="1" thickBot="1">
      <c r="A196" s="49"/>
      <c r="B196" s="10"/>
      <c r="C196" s="2" t="s">
        <v>269</v>
      </c>
      <c r="D196" s="330">
        <v>705</v>
      </c>
      <c r="E196" s="30"/>
      <c r="F196" s="34">
        <f>D196/12</f>
        <v>58.75</v>
      </c>
      <c r="G196" s="302"/>
    </row>
    <row r="197" spans="1:7" s="301" customFormat="1" ht="15" customHeight="1" thickBot="1">
      <c r="A197" s="49"/>
      <c r="B197" s="10"/>
      <c r="C197" s="12"/>
      <c r="D197" s="11"/>
      <c r="E197" s="2" t="s">
        <v>71</v>
      </c>
      <c r="F197" s="36">
        <f>SUM(F191:F196)</f>
        <v>6210.8118910000003</v>
      </c>
      <c r="G197" s="302"/>
    </row>
    <row r="198" spans="1:7" s="301" customFormat="1" ht="15" customHeight="1" thickBot="1">
      <c r="A198" s="49"/>
      <c r="B198" s="16"/>
      <c r="C198" s="17"/>
      <c r="D198" s="17"/>
      <c r="E198" s="39" t="s">
        <v>11</v>
      </c>
      <c r="F198" s="40">
        <f>D180*F197</f>
        <v>31054.059455000002</v>
      </c>
      <c r="G198" s="302"/>
    </row>
    <row r="199" spans="1:7" s="301" customFormat="1" ht="15" customHeight="1" thickBot="1">
      <c r="A199" s="49"/>
      <c r="B199" s="12"/>
      <c r="C199" s="12"/>
      <c r="D199" s="12"/>
      <c r="E199" s="2"/>
      <c r="F199" s="336"/>
      <c r="G199" s="302"/>
    </row>
    <row r="200" spans="1:7" s="301" customFormat="1" ht="15" customHeight="1">
      <c r="A200" s="49"/>
      <c r="B200" s="24" t="s">
        <v>278</v>
      </c>
      <c r="C200" s="25" t="str">
        <f>D36</f>
        <v>SERVENTE - AJUDANTE DE OBRAS</v>
      </c>
      <c r="D200" s="7"/>
      <c r="E200" s="8"/>
      <c r="F200" s="9"/>
      <c r="G200" s="302"/>
    </row>
    <row r="201" spans="1:7" s="301" customFormat="1" ht="15" customHeight="1">
      <c r="A201" s="49"/>
      <c r="B201" s="10"/>
      <c r="C201" s="2" t="s">
        <v>22</v>
      </c>
      <c r="D201" s="47">
        <v>5</v>
      </c>
      <c r="E201" s="12"/>
      <c r="F201" s="13"/>
      <c r="G201" s="302"/>
    </row>
    <row r="202" spans="1:7" s="301" customFormat="1" ht="15" customHeight="1" thickBot="1">
      <c r="A202" s="49"/>
      <c r="B202" s="10"/>
      <c r="C202" s="2" t="s">
        <v>6</v>
      </c>
      <c r="D202" s="48">
        <f>D201</f>
        <v>5</v>
      </c>
      <c r="E202" s="12"/>
      <c r="F202" s="13"/>
      <c r="G202" s="302"/>
    </row>
    <row r="203" spans="1:7" s="301" customFormat="1" ht="15" customHeight="1" thickBot="1">
      <c r="A203" s="49"/>
      <c r="B203" s="10"/>
      <c r="C203" s="2" t="s">
        <v>1</v>
      </c>
      <c r="D203" s="26">
        <f>D35</f>
        <v>1944.8</v>
      </c>
      <c r="E203" s="27" t="s">
        <v>161</v>
      </c>
      <c r="F203" s="326">
        <v>1518</v>
      </c>
      <c r="G203" s="302"/>
    </row>
    <row r="204" spans="1:7" s="301" customFormat="1" ht="15" customHeight="1" thickBot="1">
      <c r="A204" s="49"/>
      <c r="B204" s="10"/>
      <c r="C204" s="2" t="s">
        <v>2</v>
      </c>
      <c r="D204" s="28">
        <v>44</v>
      </c>
      <c r="E204" s="30"/>
      <c r="F204" s="38"/>
      <c r="G204" s="302"/>
    </row>
    <row r="205" spans="1:7" s="301" customFormat="1" ht="15" customHeight="1">
      <c r="A205" s="49"/>
      <c r="B205" s="10"/>
      <c r="C205" s="2" t="s">
        <v>5</v>
      </c>
      <c r="D205" s="29">
        <f>D204/6*30</f>
        <v>220</v>
      </c>
      <c r="E205" s="29"/>
      <c r="F205" s="38"/>
      <c r="G205" s="302"/>
    </row>
    <row r="206" spans="1:7" s="301" customFormat="1" ht="15" customHeight="1" thickBot="1">
      <c r="A206" s="49"/>
      <c r="B206" s="10"/>
      <c r="C206" s="30"/>
      <c r="D206" s="31" t="s">
        <v>3</v>
      </c>
      <c r="E206" s="32" t="s">
        <v>4</v>
      </c>
      <c r="F206" s="33" t="s">
        <v>0</v>
      </c>
      <c r="G206" s="302"/>
    </row>
    <row r="207" spans="1:7" s="301" customFormat="1" ht="15" customHeight="1" thickBot="1">
      <c r="A207" s="49"/>
      <c r="B207" s="10"/>
      <c r="C207" s="2" t="s">
        <v>12</v>
      </c>
      <c r="D207" s="327">
        <v>0</v>
      </c>
      <c r="E207" s="29">
        <f>D203/D205*2</f>
        <v>17.68</v>
      </c>
      <c r="F207" s="34">
        <f>D207*E207</f>
        <v>0</v>
      </c>
      <c r="G207" s="302"/>
    </row>
    <row r="208" spans="1:7" s="301" customFormat="1" ht="15" customHeight="1" thickBot="1">
      <c r="A208" s="49"/>
      <c r="B208" s="10"/>
      <c r="C208" s="2" t="s">
        <v>19</v>
      </c>
      <c r="D208" s="328"/>
      <c r="E208" s="35">
        <f>D203/D205*1.5</f>
        <v>13.26</v>
      </c>
      <c r="F208" s="34">
        <f>D208*E208</f>
        <v>0</v>
      </c>
      <c r="G208" s="302"/>
    </row>
    <row r="209" spans="1:7" s="301" customFormat="1" ht="15" customHeight="1" thickBot="1">
      <c r="A209" s="49"/>
      <c r="B209" s="10"/>
      <c r="C209" s="2" t="s">
        <v>175</v>
      </c>
      <c r="D209" s="335">
        <v>0</v>
      </c>
      <c r="E209" s="35">
        <v>83.75</v>
      </c>
      <c r="F209" s="34">
        <f>E209*D209</f>
        <v>0</v>
      </c>
      <c r="G209" s="302"/>
    </row>
    <row r="210" spans="1:7" s="301" customFormat="1" ht="15" customHeight="1" thickBot="1">
      <c r="A210" s="49"/>
      <c r="B210" s="10"/>
      <c r="C210" s="2" t="s">
        <v>332</v>
      </c>
      <c r="D210" s="329">
        <v>0.05</v>
      </c>
      <c r="E210" s="30"/>
      <c r="F210" s="36">
        <f>D210*D203</f>
        <v>97.240000000000009</v>
      </c>
      <c r="G210" s="302"/>
    </row>
    <row r="211" spans="1:7" s="301" customFormat="1" ht="15" customHeight="1">
      <c r="A211" s="49"/>
      <c r="B211" s="10"/>
      <c r="C211" s="12"/>
      <c r="D211" s="12"/>
      <c r="E211" s="2" t="s">
        <v>9</v>
      </c>
      <c r="F211" s="36">
        <f>D203+F207+F208+F210</f>
        <v>2042.04</v>
      </c>
      <c r="G211" s="302"/>
    </row>
    <row r="212" spans="1:7" s="301" customFormat="1" ht="15" customHeight="1">
      <c r="A212" s="49"/>
      <c r="B212" s="10"/>
      <c r="C212" s="2" t="s">
        <v>20</v>
      </c>
      <c r="D212" s="37">
        <f>'Encargos Sociais'!D42</f>
        <v>0.71109999999999995</v>
      </c>
      <c r="E212" s="30"/>
      <c r="F212" s="36">
        <f>D212*F211</f>
        <v>1452.0946439999998</v>
      </c>
      <c r="G212" s="302"/>
    </row>
    <row r="213" spans="1:7" s="301" customFormat="1" ht="15" customHeight="1" thickBot="1">
      <c r="A213" s="49"/>
      <c r="B213" s="10"/>
      <c r="C213" s="12"/>
      <c r="D213" s="12"/>
      <c r="E213" s="2" t="s">
        <v>10</v>
      </c>
      <c r="F213" s="36">
        <f>F211+F212</f>
        <v>3494.1346439999998</v>
      </c>
      <c r="G213" s="302"/>
    </row>
    <row r="214" spans="1:7" s="301" customFormat="1" ht="15" customHeight="1" thickBot="1">
      <c r="A214" s="49"/>
      <c r="B214" s="10"/>
      <c r="C214" s="2" t="s">
        <v>164</v>
      </c>
      <c r="D214" s="330">
        <v>4.5</v>
      </c>
      <c r="E214" s="2"/>
      <c r="F214" s="36">
        <f>D214*((30-6)*4)-(D203*6%)</f>
        <v>315.31200000000001</v>
      </c>
      <c r="G214" s="302"/>
    </row>
    <row r="215" spans="1:7" s="301" customFormat="1" ht="15" customHeight="1" thickBot="1">
      <c r="A215" s="49"/>
      <c r="B215" s="10"/>
      <c r="C215" s="2" t="s">
        <v>270</v>
      </c>
      <c r="D215" s="330">
        <v>705</v>
      </c>
      <c r="E215" s="2"/>
      <c r="F215" s="36">
        <f>D215</f>
        <v>705</v>
      </c>
      <c r="G215" s="302"/>
    </row>
    <row r="216" spans="1:7" s="301" customFormat="1" ht="15" customHeight="1" thickBot="1">
      <c r="A216" s="49"/>
      <c r="B216" s="10"/>
      <c r="C216" s="2" t="s">
        <v>271</v>
      </c>
      <c r="D216" s="330">
        <v>7.5</v>
      </c>
      <c r="E216" s="30"/>
      <c r="F216" s="34">
        <f>D216*30</f>
        <v>225</v>
      </c>
      <c r="G216" s="302"/>
    </row>
    <row r="217" spans="1:7" s="301" customFormat="1" ht="15" customHeight="1" thickBot="1">
      <c r="A217" s="49"/>
      <c r="B217" s="10"/>
      <c r="C217" s="2" t="s">
        <v>178</v>
      </c>
      <c r="D217" s="330">
        <v>20</v>
      </c>
      <c r="E217" s="30"/>
      <c r="F217" s="34">
        <f>D217-9.56</f>
        <v>10.44</v>
      </c>
      <c r="G217" s="302"/>
    </row>
    <row r="218" spans="1:7" s="301" customFormat="1" ht="15" customHeight="1" thickBot="1">
      <c r="A218" s="49"/>
      <c r="B218" s="10"/>
      <c r="C218" s="2" t="s">
        <v>269</v>
      </c>
      <c r="D218" s="330">
        <v>705</v>
      </c>
      <c r="E218" s="30"/>
      <c r="F218" s="34">
        <f>D218/12</f>
        <v>58.75</v>
      </c>
      <c r="G218" s="302"/>
    </row>
    <row r="219" spans="1:7" s="301" customFormat="1" ht="15" customHeight="1" thickBot="1">
      <c r="A219" s="49"/>
      <c r="B219" s="10"/>
      <c r="C219" s="12"/>
      <c r="D219" s="11"/>
      <c r="E219" s="2" t="s">
        <v>71</v>
      </c>
      <c r="F219" s="36">
        <f>SUM(F213:F218)</f>
        <v>4808.6366439999993</v>
      </c>
      <c r="G219" s="302"/>
    </row>
    <row r="220" spans="1:7" s="301" customFormat="1" ht="15" customHeight="1" thickBot="1">
      <c r="A220" s="49"/>
      <c r="B220" s="16"/>
      <c r="C220" s="17"/>
      <c r="D220" s="17"/>
      <c r="E220" s="39" t="s">
        <v>11</v>
      </c>
      <c r="F220" s="40">
        <f>D202*F219</f>
        <v>24043.183219999995</v>
      </c>
      <c r="G220" s="302"/>
    </row>
    <row r="221" spans="1:7" s="301" customFormat="1" ht="15" customHeight="1" thickBot="1">
      <c r="A221" s="49"/>
      <c r="B221" s="12"/>
      <c r="C221" s="12"/>
      <c r="D221" s="12"/>
      <c r="E221" s="2"/>
      <c r="F221" s="336"/>
      <c r="G221" s="302"/>
    </row>
    <row r="222" spans="1:7" s="301" customFormat="1" ht="15" customHeight="1">
      <c r="A222" s="49"/>
      <c r="B222" s="24" t="s">
        <v>279</v>
      </c>
      <c r="C222" s="25" t="str">
        <f>D44</f>
        <v>PINTOR</v>
      </c>
      <c r="D222" s="7"/>
      <c r="E222" s="8"/>
      <c r="F222" s="9"/>
      <c r="G222" s="302"/>
    </row>
    <row r="223" spans="1:7" s="301" customFormat="1" ht="15" customHeight="1">
      <c r="A223" s="49"/>
      <c r="B223" s="10"/>
      <c r="C223" s="2" t="s">
        <v>22</v>
      </c>
      <c r="D223" s="47">
        <v>3</v>
      </c>
      <c r="E223" s="12"/>
      <c r="F223" s="13"/>
      <c r="G223" s="302"/>
    </row>
    <row r="224" spans="1:7" s="301" customFormat="1" ht="15" customHeight="1" thickBot="1">
      <c r="A224" s="49"/>
      <c r="B224" s="10"/>
      <c r="C224" s="2" t="s">
        <v>6</v>
      </c>
      <c r="D224" s="48">
        <f>D223</f>
        <v>3</v>
      </c>
      <c r="E224" s="12"/>
      <c r="F224" s="13"/>
      <c r="G224" s="302"/>
    </row>
    <row r="225" spans="1:7" s="301" customFormat="1" ht="15" customHeight="1" thickBot="1">
      <c r="A225" s="49"/>
      <c r="B225" s="10"/>
      <c r="C225" s="2" t="s">
        <v>1</v>
      </c>
      <c r="D225" s="26">
        <f>D43</f>
        <v>2752.2</v>
      </c>
      <c r="E225" s="27" t="s">
        <v>161</v>
      </c>
      <c r="F225" s="326">
        <v>1518</v>
      </c>
      <c r="G225" s="302"/>
    </row>
    <row r="226" spans="1:7" s="301" customFormat="1" ht="15" customHeight="1" thickBot="1">
      <c r="A226" s="49"/>
      <c r="B226" s="10"/>
      <c r="C226" s="2" t="s">
        <v>2</v>
      </c>
      <c r="D226" s="28">
        <v>44</v>
      </c>
      <c r="E226" s="30"/>
      <c r="F226" s="38"/>
      <c r="G226" s="302"/>
    </row>
    <row r="227" spans="1:7" s="301" customFormat="1" ht="15" customHeight="1">
      <c r="A227" s="49"/>
      <c r="B227" s="10"/>
      <c r="C227" s="2" t="s">
        <v>5</v>
      </c>
      <c r="D227" s="29">
        <f>D226/6*30</f>
        <v>220</v>
      </c>
      <c r="E227" s="29"/>
      <c r="F227" s="38"/>
      <c r="G227" s="302"/>
    </row>
    <row r="228" spans="1:7" s="301" customFormat="1" ht="15" customHeight="1" thickBot="1">
      <c r="A228" s="49"/>
      <c r="B228" s="10"/>
      <c r="C228" s="30"/>
      <c r="D228" s="31" t="s">
        <v>3</v>
      </c>
      <c r="E228" s="32" t="s">
        <v>4</v>
      </c>
      <c r="F228" s="33" t="s">
        <v>0</v>
      </c>
      <c r="G228" s="302"/>
    </row>
    <row r="229" spans="1:7" s="301" customFormat="1" ht="15" customHeight="1" thickBot="1">
      <c r="A229" s="49"/>
      <c r="B229" s="10"/>
      <c r="C229" s="2" t="s">
        <v>12</v>
      </c>
      <c r="D229" s="327">
        <v>0</v>
      </c>
      <c r="E229" s="29">
        <f>D225/D227*2</f>
        <v>25.02</v>
      </c>
      <c r="F229" s="34">
        <f>D229*E229</f>
        <v>0</v>
      </c>
      <c r="G229" s="302"/>
    </row>
    <row r="230" spans="1:7" s="301" customFormat="1" ht="15" customHeight="1" thickBot="1">
      <c r="A230" s="49"/>
      <c r="B230" s="10"/>
      <c r="C230" s="2" t="s">
        <v>19</v>
      </c>
      <c r="D230" s="328"/>
      <c r="E230" s="35">
        <f>D225/D227*1.5</f>
        <v>18.765000000000001</v>
      </c>
      <c r="F230" s="34">
        <f>D230*E230</f>
        <v>0</v>
      </c>
      <c r="G230" s="302"/>
    </row>
    <row r="231" spans="1:7" s="301" customFormat="1" ht="15" customHeight="1" thickBot="1">
      <c r="A231" s="49"/>
      <c r="B231" s="10"/>
      <c r="C231" s="2" t="s">
        <v>175</v>
      </c>
      <c r="D231" s="335">
        <v>0</v>
      </c>
      <c r="E231" s="35">
        <v>83.75</v>
      </c>
      <c r="F231" s="34">
        <f>E231*D231</f>
        <v>0</v>
      </c>
      <c r="G231" s="302"/>
    </row>
    <row r="232" spans="1:7" s="301" customFormat="1" ht="15" customHeight="1" thickBot="1">
      <c r="A232" s="49"/>
      <c r="B232" s="10"/>
      <c r="C232" s="2" t="s">
        <v>332</v>
      </c>
      <c r="D232" s="329">
        <v>0.05</v>
      </c>
      <c r="E232" s="30"/>
      <c r="F232" s="36">
        <f>D232*D225</f>
        <v>137.60999999999999</v>
      </c>
      <c r="G232" s="302"/>
    </row>
    <row r="233" spans="1:7" s="301" customFormat="1" ht="15" customHeight="1">
      <c r="A233" s="49"/>
      <c r="B233" s="10"/>
      <c r="C233" s="12"/>
      <c r="D233" s="12"/>
      <c r="E233" s="2" t="s">
        <v>9</v>
      </c>
      <c r="F233" s="36">
        <f>D225+F229+F230+F232</f>
        <v>2889.81</v>
      </c>
      <c r="G233" s="302"/>
    </row>
    <row r="234" spans="1:7" s="301" customFormat="1" ht="15" customHeight="1">
      <c r="A234" s="49"/>
      <c r="B234" s="10"/>
      <c r="C234" s="2" t="s">
        <v>20</v>
      </c>
      <c r="D234" s="37">
        <f>'Encargos Sociais'!D42</f>
        <v>0.71109999999999995</v>
      </c>
      <c r="E234" s="30"/>
      <c r="F234" s="36">
        <f>D234*F233</f>
        <v>2054.9438909999999</v>
      </c>
      <c r="G234" s="302"/>
    </row>
    <row r="235" spans="1:7" s="301" customFormat="1" ht="15" customHeight="1" thickBot="1">
      <c r="A235" s="49"/>
      <c r="B235" s="10"/>
      <c r="C235" s="12"/>
      <c r="D235" s="12"/>
      <c r="E235" s="2" t="s">
        <v>10</v>
      </c>
      <c r="F235" s="36">
        <f>F233+F234</f>
        <v>4944.7538910000003</v>
      </c>
      <c r="G235" s="302"/>
    </row>
    <row r="236" spans="1:7" s="301" customFormat="1" ht="15" customHeight="1" thickBot="1">
      <c r="A236" s="49"/>
      <c r="B236" s="10"/>
      <c r="C236" s="2" t="s">
        <v>164</v>
      </c>
      <c r="D236" s="330">
        <v>4.5</v>
      </c>
      <c r="E236" s="2"/>
      <c r="F236" s="36">
        <f>D236*((30-6)*4)-(D225*6%)</f>
        <v>266.86800000000005</v>
      </c>
      <c r="G236" s="302"/>
    </row>
    <row r="237" spans="1:7" s="301" customFormat="1" ht="15" customHeight="1" thickBot="1">
      <c r="A237" s="49"/>
      <c r="B237" s="10"/>
      <c r="C237" s="2" t="s">
        <v>316</v>
      </c>
      <c r="D237" s="330">
        <v>705</v>
      </c>
      <c r="E237" s="2"/>
      <c r="F237" s="36">
        <f>D237</f>
        <v>705</v>
      </c>
      <c r="G237" s="302"/>
    </row>
    <row r="238" spans="1:7" s="301" customFormat="1" ht="15" customHeight="1" thickBot="1">
      <c r="A238" s="49"/>
      <c r="B238" s="10"/>
      <c r="C238" s="2" t="s">
        <v>272</v>
      </c>
      <c r="D238" s="330">
        <v>7.5</v>
      </c>
      <c r="E238" s="30"/>
      <c r="F238" s="34">
        <f>D238*30</f>
        <v>225</v>
      </c>
      <c r="G238" s="302"/>
    </row>
    <row r="239" spans="1:7" s="301" customFormat="1" ht="15" customHeight="1" thickBot="1">
      <c r="A239" s="49"/>
      <c r="B239" s="10"/>
      <c r="C239" s="2" t="s">
        <v>178</v>
      </c>
      <c r="D239" s="330">
        <v>20</v>
      </c>
      <c r="E239" s="30"/>
      <c r="F239" s="34">
        <f>D239-9.56</f>
        <v>10.44</v>
      </c>
      <c r="G239" s="302"/>
    </row>
    <row r="240" spans="1:7" s="301" customFormat="1" ht="15" customHeight="1" thickBot="1">
      <c r="A240" s="49"/>
      <c r="B240" s="10"/>
      <c r="C240" s="2" t="s">
        <v>269</v>
      </c>
      <c r="D240" s="330">
        <v>705</v>
      </c>
      <c r="E240" s="30"/>
      <c r="F240" s="34">
        <f>D240/12</f>
        <v>58.75</v>
      </c>
      <c r="G240" s="302"/>
    </row>
    <row r="241" spans="1:7" s="301" customFormat="1" ht="15" customHeight="1" thickBot="1">
      <c r="A241" s="49"/>
      <c r="B241" s="10"/>
      <c r="C241" s="12"/>
      <c r="D241" s="11"/>
      <c r="E241" s="2" t="s">
        <v>71</v>
      </c>
      <c r="F241" s="36">
        <f>SUM(F235:F240)</f>
        <v>6210.8118910000003</v>
      </c>
      <c r="G241" s="302"/>
    </row>
    <row r="242" spans="1:7" s="301" customFormat="1" ht="15" customHeight="1" thickBot="1">
      <c r="A242" s="49"/>
      <c r="B242" s="16"/>
      <c r="C242" s="17"/>
      <c r="D242" s="17"/>
      <c r="E242" s="39" t="s">
        <v>11</v>
      </c>
      <c r="F242" s="40">
        <f>D224*F241</f>
        <v>18632.435673</v>
      </c>
      <c r="G242" s="302"/>
    </row>
    <row r="243" spans="1:7" s="301" customFormat="1" ht="15" customHeight="1" thickBot="1">
      <c r="A243" s="49"/>
      <c r="B243" s="12"/>
      <c r="C243" s="12"/>
      <c r="D243" s="12"/>
      <c r="E243" s="2"/>
      <c r="F243" s="336"/>
      <c r="G243" s="302"/>
    </row>
    <row r="244" spans="1:7" s="301" customFormat="1" ht="15" customHeight="1">
      <c r="A244" s="49"/>
      <c r="B244" s="24" t="s">
        <v>280</v>
      </c>
      <c r="C244" s="25" t="str">
        <f>D52</f>
        <v>ENCANADOR</v>
      </c>
      <c r="D244" s="7"/>
      <c r="E244" s="8"/>
      <c r="F244" s="9"/>
      <c r="G244" s="302"/>
    </row>
    <row r="245" spans="1:7" s="301" customFormat="1" ht="15" customHeight="1">
      <c r="A245" s="49"/>
      <c r="B245" s="10"/>
      <c r="C245" s="2" t="s">
        <v>22</v>
      </c>
      <c r="D245" s="47">
        <v>1</v>
      </c>
      <c r="E245" s="12"/>
      <c r="F245" s="13"/>
      <c r="G245" s="302"/>
    </row>
    <row r="246" spans="1:7" s="301" customFormat="1" ht="15" customHeight="1" thickBot="1">
      <c r="A246" s="49"/>
      <c r="B246" s="10"/>
      <c r="C246" s="2" t="s">
        <v>6</v>
      </c>
      <c r="D246" s="48">
        <f>D245</f>
        <v>1</v>
      </c>
      <c r="E246" s="12"/>
      <c r="F246" s="13"/>
      <c r="G246" s="302"/>
    </row>
    <row r="247" spans="1:7" s="301" customFormat="1" ht="15" customHeight="1" thickBot="1">
      <c r="A247" s="49"/>
      <c r="B247" s="10"/>
      <c r="C247" s="2" t="s">
        <v>1</v>
      </c>
      <c r="D247" s="26">
        <f>D51</f>
        <v>2752.2</v>
      </c>
      <c r="E247" s="27" t="s">
        <v>161</v>
      </c>
      <c r="F247" s="326">
        <v>1518</v>
      </c>
      <c r="G247" s="302"/>
    </row>
    <row r="248" spans="1:7" s="301" customFormat="1" ht="15" customHeight="1" thickBot="1">
      <c r="A248" s="49"/>
      <c r="B248" s="10"/>
      <c r="C248" s="2" t="s">
        <v>2</v>
      </c>
      <c r="D248" s="28">
        <v>44</v>
      </c>
      <c r="E248" s="30"/>
      <c r="F248" s="38"/>
      <c r="G248" s="302"/>
    </row>
    <row r="249" spans="1:7" s="301" customFormat="1" ht="15" customHeight="1">
      <c r="A249" s="49"/>
      <c r="B249" s="10"/>
      <c r="C249" s="2" t="s">
        <v>5</v>
      </c>
      <c r="D249" s="29">
        <f>D248/6*30</f>
        <v>220</v>
      </c>
      <c r="E249" s="29"/>
      <c r="F249" s="38"/>
      <c r="G249" s="302"/>
    </row>
    <row r="250" spans="1:7" s="301" customFormat="1" ht="15" customHeight="1" thickBot="1">
      <c r="A250" s="49"/>
      <c r="B250" s="10"/>
      <c r="C250" s="30"/>
      <c r="D250" s="31" t="s">
        <v>3</v>
      </c>
      <c r="E250" s="32" t="s">
        <v>4</v>
      </c>
      <c r="F250" s="33" t="s">
        <v>0</v>
      </c>
      <c r="G250" s="302"/>
    </row>
    <row r="251" spans="1:7" s="301" customFormat="1" ht="15" customHeight="1" thickBot="1">
      <c r="A251" s="49"/>
      <c r="B251" s="10"/>
      <c r="C251" s="2" t="s">
        <v>12</v>
      </c>
      <c r="D251" s="327">
        <v>0</v>
      </c>
      <c r="E251" s="29">
        <f>D247/D249*2</f>
        <v>25.02</v>
      </c>
      <c r="F251" s="34">
        <f>D251*E251</f>
        <v>0</v>
      </c>
      <c r="G251" s="302"/>
    </row>
    <row r="252" spans="1:7" s="301" customFormat="1" ht="15" customHeight="1" thickBot="1">
      <c r="A252" s="49"/>
      <c r="B252" s="10"/>
      <c r="C252" s="2" t="s">
        <v>19</v>
      </c>
      <c r="D252" s="328"/>
      <c r="E252" s="35">
        <f>D247/D249*1.5</f>
        <v>18.765000000000001</v>
      </c>
      <c r="F252" s="34">
        <f>D252*E252</f>
        <v>0</v>
      </c>
      <c r="G252" s="302"/>
    </row>
    <row r="253" spans="1:7" s="301" customFormat="1" ht="15" customHeight="1" thickBot="1">
      <c r="A253" s="49"/>
      <c r="B253" s="10"/>
      <c r="C253" s="2" t="s">
        <v>175</v>
      </c>
      <c r="D253" s="335">
        <v>0</v>
      </c>
      <c r="E253" s="35">
        <v>83.75</v>
      </c>
      <c r="F253" s="34">
        <f>E253*D253</f>
        <v>0</v>
      </c>
      <c r="G253" s="302"/>
    </row>
    <row r="254" spans="1:7" s="301" customFormat="1" ht="15" customHeight="1" thickBot="1">
      <c r="A254" s="49"/>
      <c r="B254" s="10"/>
      <c r="C254" s="2" t="s">
        <v>332</v>
      </c>
      <c r="D254" s="329">
        <v>0.05</v>
      </c>
      <c r="E254" s="30"/>
      <c r="F254" s="36">
        <f>D254*D247</f>
        <v>137.60999999999999</v>
      </c>
      <c r="G254" s="302"/>
    </row>
    <row r="255" spans="1:7" s="301" customFormat="1" ht="15" customHeight="1">
      <c r="A255" s="49"/>
      <c r="B255" s="10"/>
      <c r="C255" s="12"/>
      <c r="D255" s="12"/>
      <c r="E255" s="2" t="s">
        <v>9</v>
      </c>
      <c r="F255" s="36">
        <f>D247+F251+F252+F254</f>
        <v>2889.81</v>
      </c>
      <c r="G255" s="302"/>
    </row>
    <row r="256" spans="1:7" s="301" customFormat="1" ht="15" customHeight="1">
      <c r="A256" s="49"/>
      <c r="B256" s="10"/>
      <c r="C256" s="2" t="s">
        <v>20</v>
      </c>
      <c r="D256" s="37">
        <f>'Encargos Sociais'!D42</f>
        <v>0.71109999999999995</v>
      </c>
      <c r="E256" s="30"/>
      <c r="F256" s="36">
        <f>D256*F255</f>
        <v>2054.9438909999999</v>
      </c>
      <c r="G256" s="302"/>
    </row>
    <row r="257" spans="1:7" s="301" customFormat="1" ht="15" customHeight="1" thickBot="1">
      <c r="A257" s="49"/>
      <c r="B257" s="10"/>
      <c r="C257" s="12"/>
      <c r="D257" s="12"/>
      <c r="E257" s="2" t="s">
        <v>10</v>
      </c>
      <c r="F257" s="36">
        <f>F255+F256</f>
        <v>4944.7538910000003</v>
      </c>
      <c r="G257" s="302"/>
    </row>
    <row r="258" spans="1:7" s="301" customFormat="1" ht="15" customHeight="1" thickBot="1">
      <c r="A258" s="49"/>
      <c r="B258" s="10"/>
      <c r="C258" s="2" t="s">
        <v>164</v>
      </c>
      <c r="D258" s="330">
        <v>4.5</v>
      </c>
      <c r="E258" s="2"/>
      <c r="F258" s="36">
        <f>D258*((30-6)*4)-(D247*6%)</f>
        <v>266.86800000000005</v>
      </c>
      <c r="G258" s="302"/>
    </row>
    <row r="259" spans="1:7" s="301" customFormat="1" ht="15" customHeight="1" thickBot="1">
      <c r="A259" s="49"/>
      <c r="B259" s="10"/>
      <c r="C259" s="2" t="s">
        <v>270</v>
      </c>
      <c r="D259" s="330">
        <v>705</v>
      </c>
      <c r="E259" s="2"/>
      <c r="F259" s="36">
        <f>D259</f>
        <v>705</v>
      </c>
      <c r="G259" s="302"/>
    </row>
    <row r="260" spans="1:7" s="301" customFormat="1" ht="15" customHeight="1" thickBot="1">
      <c r="A260" s="49"/>
      <c r="B260" s="10"/>
      <c r="C260" s="2" t="s">
        <v>272</v>
      </c>
      <c r="D260" s="330">
        <v>7.5</v>
      </c>
      <c r="E260" s="30"/>
      <c r="F260" s="34">
        <f>D260*30</f>
        <v>225</v>
      </c>
      <c r="G260" s="302"/>
    </row>
    <row r="261" spans="1:7" s="301" customFormat="1" ht="15" customHeight="1" thickBot="1">
      <c r="A261" s="49"/>
      <c r="B261" s="10"/>
      <c r="C261" s="2" t="s">
        <v>178</v>
      </c>
      <c r="D261" s="330">
        <v>20</v>
      </c>
      <c r="E261" s="30"/>
      <c r="F261" s="34">
        <f>D261-9.56</f>
        <v>10.44</v>
      </c>
      <c r="G261" s="302"/>
    </row>
    <row r="262" spans="1:7" s="301" customFormat="1" ht="15" customHeight="1" thickBot="1">
      <c r="A262" s="49"/>
      <c r="B262" s="10"/>
      <c r="C262" s="2" t="s">
        <v>269</v>
      </c>
      <c r="D262" s="330">
        <v>705</v>
      </c>
      <c r="E262" s="30"/>
      <c r="F262" s="34">
        <f>D262/12</f>
        <v>58.75</v>
      </c>
      <c r="G262" s="302"/>
    </row>
    <row r="263" spans="1:7" s="301" customFormat="1" ht="15" customHeight="1" thickBot="1">
      <c r="A263" s="49"/>
      <c r="B263" s="10"/>
      <c r="C263" s="12"/>
      <c r="D263" s="11"/>
      <c r="E263" s="2" t="s">
        <v>71</v>
      </c>
      <c r="F263" s="36">
        <f>SUM(F257:F262)</f>
        <v>6210.8118910000003</v>
      </c>
      <c r="G263" s="302"/>
    </row>
    <row r="264" spans="1:7" s="301" customFormat="1" ht="15" customHeight="1" thickBot="1">
      <c r="A264" s="49"/>
      <c r="B264" s="16"/>
      <c r="C264" s="17"/>
      <c r="D264" s="17"/>
      <c r="E264" s="39" t="s">
        <v>11</v>
      </c>
      <c r="F264" s="40">
        <f>D246*F263</f>
        <v>6210.8118910000003</v>
      </c>
      <c r="G264" s="302"/>
    </row>
    <row r="265" spans="1:7" s="301" customFormat="1" ht="15" customHeight="1" thickBot="1">
      <c r="A265" s="49"/>
      <c r="B265" s="12"/>
      <c r="C265" s="12"/>
      <c r="D265" s="12"/>
      <c r="E265" s="2"/>
      <c r="F265" s="336"/>
      <c r="G265" s="302"/>
    </row>
    <row r="266" spans="1:7" s="301" customFormat="1" ht="15" customHeight="1">
      <c r="A266" s="49"/>
      <c r="B266" s="24" t="s">
        <v>281</v>
      </c>
      <c r="C266" s="25" t="str">
        <f>D60</f>
        <v>SUPERVISOR</v>
      </c>
      <c r="D266" s="7"/>
      <c r="E266" s="8"/>
      <c r="F266" s="9"/>
      <c r="G266" s="302"/>
    </row>
    <row r="267" spans="1:7" s="301" customFormat="1" ht="15" customHeight="1">
      <c r="A267" s="49"/>
      <c r="B267" s="10"/>
      <c r="C267" s="2" t="s">
        <v>22</v>
      </c>
      <c r="D267" s="47">
        <v>1</v>
      </c>
      <c r="E267" s="12"/>
      <c r="F267" s="13"/>
      <c r="G267" s="302"/>
    </row>
    <row r="268" spans="1:7" s="301" customFormat="1" ht="15" customHeight="1" thickBot="1">
      <c r="A268" s="49"/>
      <c r="B268" s="10"/>
      <c r="C268" s="2" t="s">
        <v>6</v>
      </c>
      <c r="D268" s="48">
        <f>D267</f>
        <v>1</v>
      </c>
      <c r="E268" s="12"/>
      <c r="F268" s="13"/>
      <c r="G268" s="302"/>
    </row>
    <row r="269" spans="1:7" s="301" customFormat="1" ht="15" customHeight="1" thickBot="1">
      <c r="A269" s="49"/>
      <c r="B269" s="10"/>
      <c r="C269" s="2" t="s">
        <v>1</v>
      </c>
      <c r="D269" s="26">
        <f>D59</f>
        <v>2807</v>
      </c>
      <c r="E269" s="27" t="s">
        <v>161</v>
      </c>
      <c r="F269" s="326">
        <v>1518</v>
      </c>
      <c r="G269" s="302"/>
    </row>
    <row r="270" spans="1:7" s="301" customFormat="1" ht="15" customHeight="1" thickBot="1">
      <c r="A270" s="49"/>
      <c r="B270" s="10"/>
      <c r="C270" s="2" t="s">
        <v>2</v>
      </c>
      <c r="D270" s="28">
        <v>44</v>
      </c>
      <c r="E270" s="30"/>
      <c r="F270" s="38"/>
      <c r="G270" s="302"/>
    </row>
    <row r="271" spans="1:7" s="301" customFormat="1" ht="15" customHeight="1">
      <c r="A271" s="49"/>
      <c r="B271" s="10"/>
      <c r="C271" s="2" t="s">
        <v>5</v>
      </c>
      <c r="D271" s="29">
        <f>D270/6*30</f>
        <v>220</v>
      </c>
      <c r="E271" s="29"/>
      <c r="F271" s="38"/>
      <c r="G271" s="302"/>
    </row>
    <row r="272" spans="1:7" s="301" customFormat="1" ht="15" customHeight="1" thickBot="1">
      <c r="A272" s="49"/>
      <c r="B272" s="10"/>
      <c r="C272" s="30"/>
      <c r="D272" s="31" t="s">
        <v>3</v>
      </c>
      <c r="E272" s="32" t="s">
        <v>4</v>
      </c>
      <c r="F272" s="33" t="s">
        <v>0</v>
      </c>
      <c r="G272" s="302"/>
    </row>
    <row r="273" spans="1:7" s="301" customFormat="1" ht="15" customHeight="1" thickBot="1">
      <c r="A273" s="49"/>
      <c r="B273" s="10"/>
      <c r="C273" s="2" t="s">
        <v>12</v>
      </c>
      <c r="D273" s="327">
        <v>0</v>
      </c>
      <c r="E273" s="29">
        <f>D269/D271*2</f>
        <v>25.518181818181819</v>
      </c>
      <c r="F273" s="34">
        <f>D273*E273</f>
        <v>0</v>
      </c>
      <c r="G273" s="302"/>
    </row>
    <row r="274" spans="1:7" s="301" customFormat="1" ht="15" customHeight="1" thickBot="1">
      <c r="A274" s="49"/>
      <c r="B274" s="10"/>
      <c r="C274" s="2" t="s">
        <v>19</v>
      </c>
      <c r="D274" s="328"/>
      <c r="E274" s="35">
        <f>D269/D271*1.5</f>
        <v>19.138636363636365</v>
      </c>
      <c r="F274" s="34">
        <f>D274*E274</f>
        <v>0</v>
      </c>
      <c r="G274" s="302"/>
    </row>
    <row r="275" spans="1:7" s="301" customFormat="1" ht="15" customHeight="1" thickBot="1">
      <c r="A275" s="49"/>
      <c r="B275" s="10"/>
      <c r="C275" s="2" t="s">
        <v>175</v>
      </c>
      <c r="D275" s="335">
        <v>0</v>
      </c>
      <c r="E275" s="35">
        <v>83.75</v>
      </c>
      <c r="F275" s="34">
        <f>E275*D275</f>
        <v>0</v>
      </c>
      <c r="G275" s="302"/>
    </row>
    <row r="276" spans="1:7" s="301" customFormat="1" ht="15" customHeight="1" thickBot="1">
      <c r="A276" s="49"/>
      <c r="B276" s="10"/>
      <c r="C276" s="2" t="s">
        <v>24</v>
      </c>
      <c r="D276" s="329"/>
      <c r="E276" s="30"/>
      <c r="F276" s="36">
        <f>D276*F269</f>
        <v>0</v>
      </c>
      <c r="G276" s="302"/>
    </row>
    <row r="277" spans="1:7" s="301" customFormat="1" ht="15" customHeight="1">
      <c r="A277" s="49"/>
      <c r="B277" s="10"/>
      <c r="C277" s="12"/>
      <c r="D277" s="12"/>
      <c r="E277" s="2" t="s">
        <v>9</v>
      </c>
      <c r="F277" s="36">
        <f>D269+F273+F274+F276</f>
        <v>2807</v>
      </c>
      <c r="G277" s="302"/>
    </row>
    <row r="278" spans="1:7" s="301" customFormat="1" ht="15" customHeight="1">
      <c r="A278" s="49"/>
      <c r="B278" s="10"/>
      <c r="C278" s="2" t="s">
        <v>20</v>
      </c>
      <c r="D278" s="37">
        <f>'Encargos Sociais'!D42</f>
        <v>0.71109999999999995</v>
      </c>
      <c r="E278" s="30"/>
      <c r="F278" s="36">
        <f>D278*F277</f>
        <v>1996.0576999999998</v>
      </c>
      <c r="G278" s="302"/>
    </row>
    <row r="279" spans="1:7" s="301" customFormat="1" ht="15" customHeight="1" thickBot="1">
      <c r="A279" s="49"/>
      <c r="B279" s="10"/>
      <c r="C279" s="12"/>
      <c r="D279" s="12"/>
      <c r="E279" s="2" t="s">
        <v>10</v>
      </c>
      <c r="F279" s="36">
        <f>F277+F278</f>
        <v>4803.0576999999994</v>
      </c>
      <c r="G279" s="302"/>
    </row>
    <row r="280" spans="1:7" s="301" customFormat="1" ht="15" customHeight="1" thickBot="1">
      <c r="A280" s="49"/>
      <c r="B280" s="10"/>
      <c r="C280" s="2" t="s">
        <v>164</v>
      </c>
      <c r="D280" s="330">
        <v>4.5</v>
      </c>
      <c r="E280" s="2"/>
      <c r="F280" s="36">
        <f>D280*((30-6)*4)-(D269*6%)</f>
        <v>263.58000000000004</v>
      </c>
      <c r="G280" s="302"/>
    </row>
    <row r="281" spans="1:7" s="301" customFormat="1" ht="15" customHeight="1" thickBot="1">
      <c r="A281" s="49"/>
      <c r="B281" s="10"/>
      <c r="C281" s="2" t="s">
        <v>162</v>
      </c>
      <c r="D281" s="330">
        <v>26.82</v>
      </c>
      <c r="E281" s="2"/>
      <c r="F281" s="36">
        <f>((D281*30)*80%)</f>
        <v>643.68000000000006</v>
      </c>
      <c r="G281" s="302"/>
    </row>
    <row r="282" spans="1:7" s="301" customFormat="1" ht="15" customHeight="1" thickBot="1">
      <c r="A282" s="49"/>
      <c r="B282" s="10"/>
      <c r="C282" s="2" t="s">
        <v>163</v>
      </c>
      <c r="D282" s="330">
        <v>87.5</v>
      </c>
      <c r="E282" s="30"/>
      <c r="F282" s="34">
        <f>D282</f>
        <v>87.5</v>
      </c>
      <c r="G282" s="302"/>
    </row>
    <row r="283" spans="1:7" s="301" customFormat="1" ht="15" customHeight="1" thickBot="1">
      <c r="A283" s="49"/>
      <c r="B283" s="10"/>
      <c r="C283" s="2" t="s">
        <v>365</v>
      </c>
      <c r="D283" s="330">
        <v>28</v>
      </c>
      <c r="E283" s="30"/>
      <c r="F283" s="34">
        <f>D283</f>
        <v>28</v>
      </c>
      <c r="G283" s="302"/>
    </row>
    <row r="284" spans="1:7" s="301" customFormat="1" ht="15" customHeight="1" thickBot="1">
      <c r="A284" s="49"/>
      <c r="B284" s="10"/>
      <c r="C284" s="2" t="s">
        <v>268</v>
      </c>
      <c r="D284" s="330">
        <v>184</v>
      </c>
      <c r="E284" s="30"/>
      <c r="F284" s="34">
        <f>D284</f>
        <v>184</v>
      </c>
      <c r="G284" s="302"/>
    </row>
    <row r="285" spans="1:7" s="301" customFormat="1" ht="15" customHeight="1" thickBot="1">
      <c r="A285" s="49"/>
      <c r="B285" s="10"/>
      <c r="C285" s="2" t="s">
        <v>307</v>
      </c>
      <c r="D285" s="330">
        <v>20</v>
      </c>
      <c r="E285" s="30"/>
      <c r="F285" s="34">
        <f>D285</f>
        <v>20</v>
      </c>
      <c r="G285" s="302"/>
    </row>
    <row r="286" spans="1:7" s="301" customFormat="1" ht="15" customHeight="1" thickBot="1">
      <c r="A286" s="49"/>
      <c r="B286" s="10"/>
      <c r="C286" s="2" t="s">
        <v>306</v>
      </c>
      <c r="D286" s="330">
        <v>28</v>
      </c>
      <c r="E286" s="30"/>
      <c r="F286" s="34">
        <f>D286</f>
        <v>28</v>
      </c>
      <c r="G286" s="302"/>
    </row>
    <row r="287" spans="1:7" s="301" customFormat="1" ht="15" customHeight="1" thickBot="1">
      <c r="A287" s="49"/>
      <c r="B287" s="10"/>
      <c r="C287" s="12"/>
      <c r="D287" s="11"/>
      <c r="E287" s="2" t="s">
        <v>71</v>
      </c>
      <c r="F287" s="36">
        <f>SUM(F279:F286)</f>
        <v>6057.8176999999996</v>
      </c>
      <c r="G287" s="302"/>
    </row>
    <row r="288" spans="1:7" s="301" customFormat="1" ht="15" customHeight="1" thickBot="1">
      <c r="A288" s="49"/>
      <c r="B288" s="16"/>
      <c r="C288" s="17"/>
      <c r="D288" s="17"/>
      <c r="E288" s="39" t="s">
        <v>11</v>
      </c>
      <c r="F288" s="40">
        <f>D268*F287</f>
        <v>6057.8176999999996</v>
      </c>
      <c r="G288" s="302"/>
    </row>
    <row r="289" spans="1:7" s="301" customFormat="1" ht="15" customHeight="1" thickBot="1">
      <c r="A289" s="49"/>
      <c r="B289" s="12"/>
      <c r="C289" s="12"/>
      <c r="D289" s="12"/>
      <c r="E289" s="2"/>
      <c r="F289" s="336"/>
      <c r="G289" s="302"/>
    </row>
    <row r="290" spans="1:7" s="301" customFormat="1" ht="15" customHeight="1">
      <c r="A290" s="49"/>
      <c r="B290" s="24" t="s">
        <v>282</v>
      </c>
      <c r="C290" s="25" t="str">
        <f>D68</f>
        <v>MECÂNICO</v>
      </c>
      <c r="D290" s="7"/>
      <c r="E290" s="8"/>
      <c r="F290" s="9"/>
      <c r="G290" s="302"/>
    </row>
    <row r="291" spans="1:7" s="301" customFormat="1" ht="15" customHeight="1">
      <c r="A291" s="49"/>
      <c r="B291" s="10"/>
      <c r="C291" s="2" t="s">
        <v>22</v>
      </c>
      <c r="D291" s="47">
        <v>2</v>
      </c>
      <c r="E291" s="12"/>
      <c r="F291" s="13"/>
      <c r="G291" s="302"/>
    </row>
    <row r="292" spans="1:7" s="301" customFormat="1" ht="15" customHeight="1" thickBot="1">
      <c r="A292" s="49"/>
      <c r="B292" s="10"/>
      <c r="C292" s="2" t="s">
        <v>6</v>
      </c>
      <c r="D292" s="48">
        <f>D291</f>
        <v>2</v>
      </c>
      <c r="E292" s="12"/>
      <c r="F292" s="13"/>
      <c r="G292" s="302"/>
    </row>
    <row r="293" spans="1:7" s="301" customFormat="1" ht="15" customHeight="1" thickBot="1">
      <c r="A293" s="49"/>
      <c r="B293" s="10"/>
      <c r="C293" s="2" t="s">
        <v>1</v>
      </c>
      <c r="D293" s="26">
        <f>D67</f>
        <v>2687</v>
      </c>
      <c r="E293" s="27" t="s">
        <v>161</v>
      </c>
      <c r="F293" s="326">
        <v>1518</v>
      </c>
      <c r="G293" s="302"/>
    </row>
    <row r="294" spans="1:7" s="301" customFormat="1" ht="15" customHeight="1" thickBot="1">
      <c r="A294" s="49"/>
      <c r="B294" s="10"/>
      <c r="C294" s="2" t="s">
        <v>2</v>
      </c>
      <c r="D294" s="28">
        <v>44</v>
      </c>
      <c r="E294" s="30"/>
      <c r="F294" s="38"/>
      <c r="G294" s="302"/>
    </row>
    <row r="295" spans="1:7" s="301" customFormat="1" ht="15" customHeight="1">
      <c r="A295" s="49"/>
      <c r="B295" s="10"/>
      <c r="C295" s="2" t="s">
        <v>5</v>
      </c>
      <c r="D295" s="29">
        <f>D294/6*30</f>
        <v>220</v>
      </c>
      <c r="E295" s="29"/>
      <c r="F295" s="38"/>
      <c r="G295" s="302"/>
    </row>
    <row r="296" spans="1:7" s="301" customFormat="1" ht="15" customHeight="1" thickBot="1">
      <c r="A296" s="49"/>
      <c r="B296" s="10"/>
      <c r="C296" s="30"/>
      <c r="D296" s="31" t="s">
        <v>3</v>
      </c>
      <c r="E296" s="32" t="s">
        <v>4</v>
      </c>
      <c r="F296" s="33" t="s">
        <v>0</v>
      </c>
      <c r="G296" s="302"/>
    </row>
    <row r="297" spans="1:7" s="301" customFormat="1" ht="15" customHeight="1" thickBot="1">
      <c r="A297" s="49"/>
      <c r="B297" s="10"/>
      <c r="C297" s="2" t="s">
        <v>12</v>
      </c>
      <c r="D297" s="327">
        <v>0</v>
      </c>
      <c r="E297" s="29">
        <f>D293/D295*2</f>
        <v>24.427272727272726</v>
      </c>
      <c r="F297" s="34">
        <f>D297*E297</f>
        <v>0</v>
      </c>
      <c r="G297" s="302"/>
    </row>
    <row r="298" spans="1:7" s="301" customFormat="1" ht="15" customHeight="1" thickBot="1">
      <c r="A298" s="49"/>
      <c r="B298" s="10"/>
      <c r="C298" s="2" t="s">
        <v>19</v>
      </c>
      <c r="D298" s="328"/>
      <c r="E298" s="35">
        <f>D293/D295*1.5</f>
        <v>18.320454545454545</v>
      </c>
      <c r="F298" s="34">
        <f>D298*E298</f>
        <v>0</v>
      </c>
      <c r="G298" s="302"/>
    </row>
    <row r="299" spans="1:7" s="301" customFormat="1" ht="15" customHeight="1" thickBot="1">
      <c r="A299" s="49"/>
      <c r="B299" s="10"/>
      <c r="C299" s="2" t="s">
        <v>175</v>
      </c>
      <c r="D299" s="335">
        <v>0</v>
      </c>
      <c r="E299" s="35">
        <v>83.75</v>
      </c>
      <c r="F299" s="34">
        <f>E299*D299</f>
        <v>0</v>
      </c>
      <c r="G299" s="302"/>
    </row>
    <row r="300" spans="1:7" s="301" customFormat="1" ht="15" customHeight="1" thickBot="1">
      <c r="A300" s="49"/>
      <c r="B300" s="10"/>
      <c r="C300" s="2" t="s">
        <v>24</v>
      </c>
      <c r="D300" s="329">
        <v>0.4</v>
      </c>
      <c r="E300" s="30"/>
      <c r="F300" s="36">
        <f>D300*F293</f>
        <v>607.20000000000005</v>
      </c>
      <c r="G300" s="302"/>
    </row>
    <row r="301" spans="1:7" s="301" customFormat="1" ht="15" customHeight="1">
      <c r="A301" s="49"/>
      <c r="B301" s="10"/>
      <c r="C301" s="12"/>
      <c r="D301" s="12"/>
      <c r="E301" s="2" t="s">
        <v>9</v>
      </c>
      <c r="F301" s="36">
        <f>D293+F297+F298+F300</f>
        <v>3294.2</v>
      </c>
      <c r="G301" s="302"/>
    </row>
    <row r="302" spans="1:7" s="301" customFormat="1" ht="15" customHeight="1">
      <c r="A302" s="49"/>
      <c r="B302" s="10"/>
      <c r="C302" s="2" t="s">
        <v>20</v>
      </c>
      <c r="D302" s="37">
        <f>'Encargos Sociais'!D42</f>
        <v>0.71109999999999995</v>
      </c>
      <c r="E302" s="30"/>
      <c r="F302" s="36">
        <f>D302*F301</f>
        <v>2342.5056199999999</v>
      </c>
      <c r="G302" s="302"/>
    </row>
    <row r="303" spans="1:7" s="301" customFormat="1" ht="15" customHeight="1" thickBot="1">
      <c r="A303" s="49"/>
      <c r="B303" s="10"/>
      <c r="C303" s="12"/>
      <c r="D303" s="12"/>
      <c r="E303" s="2" t="s">
        <v>10</v>
      </c>
      <c r="F303" s="36">
        <f>F301+F302</f>
        <v>5636.7056199999997</v>
      </c>
      <c r="G303" s="302"/>
    </row>
    <row r="304" spans="1:7" s="301" customFormat="1" ht="15" customHeight="1" thickBot="1">
      <c r="A304" s="49"/>
      <c r="B304" s="10"/>
      <c r="C304" s="2" t="s">
        <v>164</v>
      </c>
      <c r="D304" s="330">
        <v>4.5</v>
      </c>
      <c r="E304" s="2"/>
      <c r="F304" s="36">
        <f>D304*((30-6)*4)-(D293*6%)</f>
        <v>270.77999999999997</v>
      </c>
      <c r="G304" s="302"/>
    </row>
    <row r="305" spans="1:7" s="301" customFormat="1" ht="15" customHeight="1" thickBot="1">
      <c r="A305" s="49"/>
      <c r="B305" s="10"/>
      <c r="C305" s="2" t="s">
        <v>162</v>
      </c>
      <c r="D305" s="330"/>
      <c r="E305" s="2"/>
      <c r="F305" s="36">
        <f>((D305*30)*80%)</f>
        <v>0</v>
      </c>
      <c r="G305" s="302"/>
    </row>
    <row r="306" spans="1:7" s="301" customFormat="1" ht="15" customHeight="1" thickBot="1">
      <c r="A306" s="49"/>
      <c r="B306" s="10"/>
      <c r="C306" s="2" t="s">
        <v>163</v>
      </c>
      <c r="D306" s="330"/>
      <c r="E306" s="30"/>
      <c r="F306" s="34">
        <f>D306</f>
        <v>0</v>
      </c>
      <c r="G306" s="302"/>
    </row>
    <row r="307" spans="1:7" s="301" customFormat="1" ht="15" customHeight="1" thickBot="1">
      <c r="A307" s="49"/>
      <c r="B307" s="10"/>
      <c r="C307" s="2" t="s">
        <v>307</v>
      </c>
      <c r="D307" s="330">
        <v>4</v>
      </c>
      <c r="E307" s="30"/>
      <c r="F307" s="34">
        <f>D293*D307%</f>
        <v>107.48</v>
      </c>
      <c r="G307" s="302"/>
    </row>
    <row r="308" spans="1:7" s="301" customFormat="1" ht="15" customHeight="1" thickBot="1">
      <c r="A308" s="49"/>
      <c r="B308" s="10"/>
      <c r="C308" s="2" t="s">
        <v>306</v>
      </c>
      <c r="D308" s="330">
        <v>1</v>
      </c>
      <c r="E308" s="30"/>
      <c r="F308" s="34">
        <f>D293*D308%</f>
        <v>26.87</v>
      </c>
      <c r="G308" s="302"/>
    </row>
    <row r="309" spans="1:7" s="301" customFormat="1" ht="15" customHeight="1" thickBot="1">
      <c r="A309" s="49"/>
      <c r="B309" s="10"/>
      <c r="C309" s="12"/>
      <c r="D309" s="11"/>
      <c r="E309" s="2" t="s">
        <v>71</v>
      </c>
      <c r="F309" s="36">
        <f>SUM(F303:F308)</f>
        <v>6041.8356199999989</v>
      </c>
      <c r="G309" s="302"/>
    </row>
    <row r="310" spans="1:7" s="301" customFormat="1" ht="15" customHeight="1" thickBot="1">
      <c r="A310" s="49"/>
      <c r="B310" s="16"/>
      <c r="C310" s="17"/>
      <c r="D310" s="17"/>
      <c r="E310" s="39" t="s">
        <v>11</v>
      </c>
      <c r="F310" s="40">
        <f>D292*F309</f>
        <v>12083.671239999998</v>
      </c>
      <c r="G310" s="302"/>
    </row>
    <row r="311" spans="1:7" s="301" customFormat="1" ht="15" customHeight="1" thickBot="1">
      <c r="A311" s="49"/>
      <c r="B311" s="12"/>
      <c r="C311" s="12"/>
      <c r="D311" s="12"/>
      <c r="E311" s="2"/>
      <c r="F311" s="336"/>
      <c r="G311" s="302"/>
    </row>
    <row r="312" spans="1:7" s="301" customFormat="1" ht="15" customHeight="1">
      <c r="A312" s="49"/>
      <c r="B312" s="24" t="s">
        <v>283</v>
      </c>
      <c r="C312" s="25" t="str">
        <f>D76</f>
        <v>SOLDADOR</v>
      </c>
      <c r="D312" s="7"/>
      <c r="E312" s="8"/>
      <c r="F312" s="9"/>
      <c r="G312" s="302"/>
    </row>
    <row r="313" spans="1:7" s="301" customFormat="1" ht="15" customHeight="1">
      <c r="A313" s="49"/>
      <c r="B313" s="10"/>
      <c r="C313" s="2" t="s">
        <v>22</v>
      </c>
      <c r="D313" s="47">
        <v>1</v>
      </c>
      <c r="E313" s="12"/>
      <c r="F313" s="13"/>
      <c r="G313" s="302"/>
    </row>
    <row r="314" spans="1:7" s="301" customFormat="1" ht="15" customHeight="1" thickBot="1">
      <c r="A314" s="49"/>
      <c r="B314" s="10"/>
      <c r="C314" s="2" t="s">
        <v>6</v>
      </c>
      <c r="D314" s="48">
        <f>D313</f>
        <v>1</v>
      </c>
      <c r="E314" s="12"/>
      <c r="F314" s="13"/>
      <c r="G314" s="302"/>
    </row>
    <row r="315" spans="1:7" s="301" customFormat="1" ht="15" customHeight="1" thickBot="1">
      <c r="A315" s="49"/>
      <c r="B315" s="10"/>
      <c r="C315" s="2" t="s">
        <v>1</v>
      </c>
      <c r="D315" s="26">
        <f>D75</f>
        <v>2752.2</v>
      </c>
      <c r="E315" s="27" t="s">
        <v>161</v>
      </c>
      <c r="F315" s="326">
        <v>1518</v>
      </c>
      <c r="G315" s="302"/>
    </row>
    <row r="316" spans="1:7" s="301" customFormat="1" ht="15" customHeight="1" thickBot="1">
      <c r="A316" s="49"/>
      <c r="B316" s="10"/>
      <c r="C316" s="2" t="s">
        <v>2</v>
      </c>
      <c r="D316" s="28">
        <v>44</v>
      </c>
      <c r="E316" s="30"/>
      <c r="F316" s="38"/>
      <c r="G316" s="302"/>
    </row>
    <row r="317" spans="1:7" s="301" customFormat="1" ht="15" customHeight="1">
      <c r="A317" s="49"/>
      <c r="B317" s="10"/>
      <c r="C317" s="2" t="s">
        <v>5</v>
      </c>
      <c r="D317" s="29">
        <f>D316/6*30</f>
        <v>220</v>
      </c>
      <c r="E317" s="29"/>
      <c r="F317" s="38"/>
      <c r="G317" s="302"/>
    </row>
    <row r="318" spans="1:7" s="301" customFormat="1" ht="15" customHeight="1" thickBot="1">
      <c r="A318" s="49"/>
      <c r="B318" s="10"/>
      <c r="C318" s="30"/>
      <c r="D318" s="31" t="s">
        <v>3</v>
      </c>
      <c r="E318" s="32" t="s">
        <v>4</v>
      </c>
      <c r="F318" s="33" t="s">
        <v>0</v>
      </c>
      <c r="G318" s="302"/>
    </row>
    <row r="319" spans="1:7" s="301" customFormat="1" ht="15" customHeight="1" thickBot="1">
      <c r="A319" s="49"/>
      <c r="B319" s="10"/>
      <c r="C319" s="2" t="s">
        <v>12</v>
      </c>
      <c r="D319" s="327">
        <v>0</v>
      </c>
      <c r="E319" s="29">
        <f>D315/D317*2</f>
        <v>25.02</v>
      </c>
      <c r="F319" s="34">
        <f>D319*E319</f>
        <v>0</v>
      </c>
      <c r="G319" s="302"/>
    </row>
    <row r="320" spans="1:7" s="301" customFormat="1" ht="15" customHeight="1" thickBot="1">
      <c r="A320" s="49"/>
      <c r="B320" s="10"/>
      <c r="C320" s="2" t="s">
        <v>19</v>
      </c>
      <c r="D320" s="328"/>
      <c r="E320" s="35">
        <f>D315/D317*1.5</f>
        <v>18.765000000000001</v>
      </c>
      <c r="F320" s="34">
        <f>D320*E320</f>
        <v>0</v>
      </c>
      <c r="G320" s="302"/>
    </row>
    <row r="321" spans="1:7" s="301" customFormat="1" ht="15" customHeight="1" thickBot="1">
      <c r="A321" s="49"/>
      <c r="B321" s="10"/>
      <c r="C321" s="2" t="s">
        <v>175</v>
      </c>
      <c r="D321" s="335">
        <v>0</v>
      </c>
      <c r="E321" s="35">
        <v>83.75</v>
      </c>
      <c r="F321" s="34">
        <f>E321*D321</f>
        <v>0</v>
      </c>
      <c r="G321" s="302"/>
    </row>
    <row r="322" spans="1:7" s="301" customFormat="1" ht="15" customHeight="1" thickBot="1">
      <c r="A322" s="49"/>
      <c r="B322" s="10"/>
      <c r="C322" s="2" t="s">
        <v>332</v>
      </c>
      <c r="D322" s="421">
        <v>0.05</v>
      </c>
      <c r="E322" s="35"/>
      <c r="F322" s="34">
        <f>D322*D315</f>
        <v>137.60999999999999</v>
      </c>
      <c r="G322" s="302"/>
    </row>
    <row r="323" spans="1:7" s="301" customFormat="1" ht="15" customHeight="1" thickBot="1">
      <c r="A323" s="49"/>
      <c r="B323" s="10"/>
      <c r="C323" s="2" t="s">
        <v>24</v>
      </c>
      <c r="D323" s="329">
        <v>0.4</v>
      </c>
      <c r="E323" s="30"/>
      <c r="F323" s="36">
        <f>D323*F315</f>
        <v>607.20000000000005</v>
      </c>
      <c r="G323" s="302"/>
    </row>
    <row r="324" spans="1:7" s="301" customFormat="1" ht="15" customHeight="1">
      <c r="A324" s="49"/>
      <c r="B324" s="10"/>
      <c r="C324" s="12"/>
      <c r="D324" s="12"/>
      <c r="E324" s="2" t="s">
        <v>9</v>
      </c>
      <c r="F324" s="36">
        <f>D315+F319+F320+F321+F322+F323</f>
        <v>3497.01</v>
      </c>
      <c r="G324" s="302"/>
    </row>
    <row r="325" spans="1:7" s="301" customFormat="1" ht="15" customHeight="1">
      <c r="A325" s="49"/>
      <c r="B325" s="10"/>
      <c r="C325" s="2" t="s">
        <v>20</v>
      </c>
      <c r="D325" s="37">
        <f>'Encargos Sociais'!D42</f>
        <v>0.71109999999999995</v>
      </c>
      <c r="E325" s="30"/>
      <c r="F325" s="36">
        <f>D325*F324</f>
        <v>2486.7238109999998</v>
      </c>
      <c r="G325" s="302"/>
    </row>
    <row r="326" spans="1:7" s="301" customFormat="1" ht="15" customHeight="1" thickBot="1">
      <c r="A326" s="49"/>
      <c r="B326" s="10"/>
      <c r="C326" s="12"/>
      <c r="D326" s="12"/>
      <c r="E326" s="2" t="s">
        <v>10</v>
      </c>
      <c r="F326" s="36">
        <f>F324+F325</f>
        <v>5983.7338110000001</v>
      </c>
      <c r="G326" s="302"/>
    </row>
    <row r="327" spans="1:7" s="301" customFormat="1" ht="15" customHeight="1" thickBot="1">
      <c r="A327" s="49"/>
      <c r="B327" s="10"/>
      <c r="C327" s="2" t="s">
        <v>164</v>
      </c>
      <c r="D327" s="330">
        <v>4.5</v>
      </c>
      <c r="E327" s="2"/>
      <c r="F327" s="36">
        <f>D327*((30-6)*4)-(D315*6%)</f>
        <v>266.86800000000005</v>
      </c>
      <c r="G327" s="302"/>
    </row>
    <row r="328" spans="1:7" s="301" customFormat="1" ht="15" customHeight="1" thickBot="1">
      <c r="A328" s="49"/>
      <c r="B328" s="10"/>
      <c r="C328" s="2" t="s">
        <v>162</v>
      </c>
      <c r="D328" s="330">
        <v>705</v>
      </c>
      <c r="E328" s="2"/>
      <c r="F328" s="36">
        <f>D328</f>
        <v>705</v>
      </c>
      <c r="G328" s="302"/>
    </row>
    <row r="329" spans="1:7" s="301" customFormat="1" ht="15" customHeight="1" thickBot="1">
      <c r="A329" s="49"/>
      <c r="B329" s="10"/>
      <c r="C329" s="2" t="s">
        <v>272</v>
      </c>
      <c r="D329" s="330">
        <v>7.5</v>
      </c>
      <c r="E329" s="30"/>
      <c r="F329" s="34">
        <f>D329*30</f>
        <v>225</v>
      </c>
      <c r="G329" s="302"/>
    </row>
    <row r="330" spans="1:7" s="301" customFormat="1" ht="15" customHeight="1" thickBot="1">
      <c r="A330" s="49"/>
      <c r="B330" s="10"/>
      <c r="C330" s="2" t="s">
        <v>178</v>
      </c>
      <c r="D330" s="330">
        <v>20</v>
      </c>
      <c r="E330" s="30"/>
      <c r="F330" s="34">
        <f>D330-9.56</f>
        <v>10.44</v>
      </c>
      <c r="G330" s="302"/>
    </row>
    <row r="331" spans="1:7" s="301" customFormat="1" ht="15" customHeight="1" thickBot="1">
      <c r="A331" s="49"/>
      <c r="B331" s="10"/>
      <c r="C331" s="2" t="s">
        <v>269</v>
      </c>
      <c r="D331" s="330">
        <v>705</v>
      </c>
      <c r="E331" s="30"/>
      <c r="F331" s="34">
        <f>D331/12</f>
        <v>58.75</v>
      </c>
      <c r="G331" s="302"/>
    </row>
    <row r="332" spans="1:7" s="301" customFormat="1" ht="15" customHeight="1" thickBot="1">
      <c r="A332" s="49"/>
      <c r="B332" s="10"/>
      <c r="C332" s="12"/>
      <c r="D332" s="11"/>
      <c r="E332" s="2" t="s">
        <v>71</v>
      </c>
      <c r="F332" s="36">
        <f>SUM(F326:F331)</f>
        <v>7249.7918110000001</v>
      </c>
      <c r="G332" s="302"/>
    </row>
    <row r="333" spans="1:7" s="301" customFormat="1" ht="15" customHeight="1" thickBot="1">
      <c r="A333" s="49"/>
      <c r="B333" s="16"/>
      <c r="C333" s="17"/>
      <c r="D333" s="17"/>
      <c r="E333" s="39" t="s">
        <v>11</v>
      </c>
      <c r="F333" s="40">
        <f>D314*F332</f>
        <v>7249.7918110000001</v>
      </c>
      <c r="G333" s="302"/>
    </row>
    <row r="334" spans="1:7" s="301" customFormat="1" ht="15" customHeight="1">
      <c r="A334" s="49"/>
      <c r="B334" s="12"/>
      <c r="C334" s="12"/>
      <c r="D334" s="12"/>
      <c r="E334" s="2"/>
      <c r="F334" s="336"/>
      <c r="G334" s="302"/>
    </row>
    <row r="335" spans="1:7" s="301" customFormat="1" ht="15" customHeight="1" thickBot="1">
      <c r="A335" s="49"/>
      <c r="B335" s="12"/>
      <c r="C335" s="12"/>
      <c r="D335" s="12"/>
      <c r="E335" s="2"/>
      <c r="F335" s="336"/>
      <c r="G335" s="302"/>
    </row>
    <row r="336" spans="1:7" s="301" customFormat="1" ht="15" customHeight="1">
      <c r="A336" s="49"/>
      <c r="B336" s="24" t="s">
        <v>284</v>
      </c>
      <c r="C336" s="25" t="str">
        <f>D84</f>
        <v>CALCETEIRO</v>
      </c>
      <c r="D336" s="7"/>
      <c r="E336" s="8"/>
      <c r="F336" s="9"/>
      <c r="G336" s="302"/>
    </row>
    <row r="337" spans="1:7" s="301" customFormat="1" ht="15" customHeight="1">
      <c r="A337" s="49"/>
      <c r="B337" s="10"/>
      <c r="C337" s="2" t="s">
        <v>22</v>
      </c>
      <c r="D337" s="47">
        <v>4</v>
      </c>
      <c r="E337" s="12"/>
      <c r="F337" s="13"/>
      <c r="G337" s="302"/>
    </row>
    <row r="338" spans="1:7" s="301" customFormat="1" ht="15" customHeight="1" thickBot="1">
      <c r="A338" s="49"/>
      <c r="B338" s="10"/>
      <c r="C338" s="2" t="s">
        <v>6</v>
      </c>
      <c r="D338" s="48">
        <f>D337</f>
        <v>4</v>
      </c>
      <c r="E338" s="12"/>
      <c r="F338" s="13"/>
      <c r="G338" s="302"/>
    </row>
    <row r="339" spans="1:7" s="301" customFormat="1" ht="15" customHeight="1" thickBot="1">
      <c r="A339" s="49"/>
      <c r="B339" s="10"/>
      <c r="C339" s="2" t="s">
        <v>1</v>
      </c>
      <c r="D339" s="26">
        <f>D83</f>
        <v>2752.2</v>
      </c>
      <c r="E339" s="27" t="s">
        <v>161</v>
      </c>
      <c r="F339" s="326">
        <v>1518</v>
      </c>
      <c r="G339" s="302"/>
    </row>
    <row r="340" spans="1:7" s="301" customFormat="1" ht="15" customHeight="1" thickBot="1">
      <c r="A340" s="49"/>
      <c r="B340" s="10"/>
      <c r="C340" s="2" t="s">
        <v>2</v>
      </c>
      <c r="D340" s="28">
        <v>44</v>
      </c>
      <c r="E340" s="30"/>
      <c r="F340" s="38"/>
      <c r="G340" s="302"/>
    </row>
    <row r="341" spans="1:7" s="301" customFormat="1" ht="15" customHeight="1">
      <c r="A341" s="49"/>
      <c r="B341" s="10"/>
      <c r="C341" s="2" t="s">
        <v>5</v>
      </c>
      <c r="D341" s="29">
        <f>D340/6*30</f>
        <v>220</v>
      </c>
      <c r="E341" s="29"/>
      <c r="F341" s="38"/>
      <c r="G341" s="302"/>
    </row>
    <row r="342" spans="1:7" s="301" customFormat="1" ht="15" customHeight="1" thickBot="1">
      <c r="A342" s="49"/>
      <c r="B342" s="10"/>
      <c r="C342" s="30"/>
      <c r="D342" s="31" t="s">
        <v>3</v>
      </c>
      <c r="E342" s="32" t="s">
        <v>4</v>
      </c>
      <c r="F342" s="33" t="s">
        <v>0</v>
      </c>
      <c r="G342" s="302"/>
    </row>
    <row r="343" spans="1:7" s="301" customFormat="1" ht="15" customHeight="1" thickBot="1">
      <c r="A343" s="49"/>
      <c r="B343" s="10"/>
      <c r="C343" s="2" t="s">
        <v>12</v>
      </c>
      <c r="D343" s="327">
        <v>0</v>
      </c>
      <c r="E343" s="29">
        <f>D339/D341*2</f>
        <v>25.02</v>
      </c>
      <c r="F343" s="34">
        <f>D343*E343</f>
        <v>0</v>
      </c>
      <c r="G343" s="302"/>
    </row>
    <row r="344" spans="1:7" s="301" customFormat="1" ht="15" customHeight="1" thickBot="1">
      <c r="A344" s="49"/>
      <c r="B344" s="10"/>
      <c r="C344" s="2" t="s">
        <v>19</v>
      </c>
      <c r="D344" s="328"/>
      <c r="E344" s="35">
        <f>D339/D341*1.5</f>
        <v>18.765000000000001</v>
      </c>
      <c r="F344" s="34">
        <f>D344*E344</f>
        <v>0</v>
      </c>
      <c r="G344" s="302"/>
    </row>
    <row r="345" spans="1:7" s="301" customFormat="1" ht="15" customHeight="1" thickBot="1">
      <c r="A345" s="49"/>
      <c r="B345" s="10"/>
      <c r="C345" s="2" t="s">
        <v>175</v>
      </c>
      <c r="D345" s="335">
        <v>0</v>
      </c>
      <c r="E345" s="35">
        <v>83.75</v>
      </c>
      <c r="F345" s="34">
        <f>E345*D345</f>
        <v>0</v>
      </c>
      <c r="G345" s="302"/>
    </row>
    <row r="346" spans="1:7" s="301" customFormat="1" ht="15" customHeight="1" thickBot="1">
      <c r="A346" s="49"/>
      <c r="B346" s="10"/>
      <c r="C346" s="2" t="s">
        <v>332</v>
      </c>
      <c r="D346" s="329">
        <v>0.05</v>
      </c>
      <c r="E346" s="30"/>
      <c r="F346" s="36">
        <f>D346*D339</f>
        <v>137.60999999999999</v>
      </c>
      <c r="G346" s="302"/>
    </row>
    <row r="347" spans="1:7" s="301" customFormat="1" ht="15" customHeight="1">
      <c r="A347" s="49"/>
      <c r="B347" s="10"/>
      <c r="C347" s="12"/>
      <c r="D347" s="12"/>
      <c r="E347" s="2" t="s">
        <v>9</v>
      </c>
      <c r="F347" s="36">
        <f>D339+F343+F344+F346</f>
        <v>2889.81</v>
      </c>
      <c r="G347" s="302"/>
    </row>
    <row r="348" spans="1:7" s="301" customFormat="1" ht="15" customHeight="1">
      <c r="A348" s="49"/>
      <c r="B348" s="10"/>
      <c r="C348" s="2" t="s">
        <v>20</v>
      </c>
      <c r="D348" s="37">
        <f>'Encargos Sociais'!D42</f>
        <v>0.71109999999999995</v>
      </c>
      <c r="E348" s="30"/>
      <c r="F348" s="36">
        <f>D348*F347</f>
        <v>2054.9438909999999</v>
      </c>
      <c r="G348" s="302"/>
    </row>
    <row r="349" spans="1:7" s="301" customFormat="1" ht="15" customHeight="1" thickBot="1">
      <c r="A349" s="49"/>
      <c r="B349" s="10"/>
      <c r="C349" s="12"/>
      <c r="D349" s="12"/>
      <c r="E349" s="2" t="s">
        <v>10</v>
      </c>
      <c r="F349" s="36">
        <f>F347+F348</f>
        <v>4944.7538910000003</v>
      </c>
      <c r="G349" s="302"/>
    </row>
    <row r="350" spans="1:7" s="301" customFormat="1" ht="15" customHeight="1" thickBot="1">
      <c r="A350" s="49"/>
      <c r="B350" s="10"/>
      <c r="C350" s="2" t="s">
        <v>164</v>
      </c>
      <c r="D350" s="330">
        <v>4.5</v>
      </c>
      <c r="E350" s="2"/>
      <c r="F350" s="36">
        <f>D350*((30-6)*4)-(D339*6%)</f>
        <v>266.86800000000005</v>
      </c>
      <c r="G350" s="302"/>
    </row>
    <row r="351" spans="1:7" s="301" customFormat="1" ht="15" customHeight="1" thickBot="1">
      <c r="A351" s="49"/>
      <c r="B351" s="10"/>
      <c r="C351" s="2" t="s">
        <v>270</v>
      </c>
      <c r="D351" s="330">
        <v>705</v>
      </c>
      <c r="E351" s="2"/>
      <c r="F351" s="36">
        <f>D351</f>
        <v>705</v>
      </c>
      <c r="G351" s="302"/>
    </row>
    <row r="352" spans="1:7" s="301" customFormat="1" ht="15" customHeight="1" thickBot="1">
      <c r="A352" s="49"/>
      <c r="B352" s="10"/>
      <c r="C352" s="2" t="s">
        <v>272</v>
      </c>
      <c r="D352" s="330">
        <v>7.5</v>
      </c>
      <c r="E352" s="30"/>
      <c r="F352" s="34">
        <f>D352*30</f>
        <v>225</v>
      </c>
      <c r="G352" s="302"/>
    </row>
    <row r="353" spans="1:7" s="301" customFormat="1" ht="15" customHeight="1" thickBot="1">
      <c r="A353" s="49"/>
      <c r="B353" s="10"/>
      <c r="C353" s="2" t="s">
        <v>178</v>
      </c>
      <c r="D353" s="330">
        <v>20</v>
      </c>
      <c r="E353" s="30"/>
      <c r="F353" s="34">
        <f>D353-9.56</f>
        <v>10.44</v>
      </c>
      <c r="G353" s="302"/>
    </row>
    <row r="354" spans="1:7" s="301" customFormat="1" ht="15" customHeight="1" thickBot="1">
      <c r="A354" s="49"/>
      <c r="B354" s="10"/>
      <c r="C354" s="2" t="s">
        <v>269</v>
      </c>
      <c r="D354" s="330">
        <v>705</v>
      </c>
      <c r="E354" s="30"/>
      <c r="F354" s="34">
        <f>D354/12</f>
        <v>58.75</v>
      </c>
      <c r="G354" s="302"/>
    </row>
    <row r="355" spans="1:7" s="301" customFormat="1" ht="15" customHeight="1" thickBot="1">
      <c r="A355" s="49"/>
      <c r="B355" s="10"/>
      <c r="C355" s="12"/>
      <c r="D355" s="11"/>
      <c r="E355" s="2" t="s">
        <v>71</v>
      </c>
      <c r="F355" s="36">
        <f>SUM(F349:F354)</f>
        <v>6210.8118910000003</v>
      </c>
      <c r="G355" s="302"/>
    </row>
    <row r="356" spans="1:7" s="301" customFormat="1" ht="15" customHeight="1" thickBot="1">
      <c r="A356" s="49"/>
      <c r="B356" s="16"/>
      <c r="C356" s="17"/>
      <c r="D356" s="17"/>
      <c r="E356" s="39" t="s">
        <v>11</v>
      </c>
      <c r="F356" s="40">
        <f>D338*F355</f>
        <v>24843.247564000001</v>
      </c>
      <c r="G356" s="302"/>
    </row>
    <row r="357" spans="1:7" s="301" customFormat="1" ht="15" customHeight="1" thickBot="1">
      <c r="A357" s="49"/>
      <c r="B357" s="12"/>
      <c r="C357" s="12"/>
      <c r="D357" s="12"/>
      <c r="E357" s="2"/>
      <c r="F357" s="336"/>
      <c r="G357" s="302"/>
    </row>
    <row r="358" spans="1:7" s="301" customFormat="1" ht="15" customHeight="1">
      <c r="A358" s="49"/>
      <c r="B358" s="24" t="s">
        <v>285</v>
      </c>
      <c r="C358" s="25" t="str">
        <f>D92</f>
        <v>AJUDANTE DE CALCETEIRO</v>
      </c>
      <c r="D358" s="7"/>
      <c r="E358" s="8"/>
      <c r="F358" s="9"/>
      <c r="G358" s="302"/>
    </row>
    <row r="359" spans="1:7" s="301" customFormat="1" ht="15" customHeight="1">
      <c r="A359" s="49"/>
      <c r="B359" s="10"/>
      <c r="C359" s="2" t="s">
        <v>22</v>
      </c>
      <c r="D359" s="47">
        <v>2</v>
      </c>
      <c r="E359" s="12"/>
      <c r="F359" s="13"/>
      <c r="G359" s="302"/>
    </row>
    <row r="360" spans="1:7" s="301" customFormat="1" ht="15" customHeight="1" thickBot="1">
      <c r="A360" s="49"/>
      <c r="B360" s="10"/>
      <c r="C360" s="2" t="s">
        <v>6</v>
      </c>
      <c r="D360" s="48">
        <f>D359</f>
        <v>2</v>
      </c>
      <c r="E360" s="12"/>
      <c r="F360" s="13"/>
      <c r="G360" s="302"/>
    </row>
    <row r="361" spans="1:7" s="301" customFormat="1" ht="15" customHeight="1" thickBot="1">
      <c r="A361" s="49"/>
      <c r="B361" s="10"/>
      <c r="C361" s="2" t="s">
        <v>1</v>
      </c>
      <c r="D361" s="26">
        <f>D91</f>
        <v>1944.8</v>
      </c>
      <c r="E361" s="27" t="s">
        <v>161</v>
      </c>
      <c r="F361" s="326">
        <v>1518</v>
      </c>
      <c r="G361" s="302"/>
    </row>
    <row r="362" spans="1:7" s="301" customFormat="1" ht="15" customHeight="1" thickBot="1">
      <c r="A362" s="49"/>
      <c r="B362" s="10"/>
      <c r="C362" s="2" t="s">
        <v>2</v>
      </c>
      <c r="D362" s="28">
        <v>44</v>
      </c>
      <c r="E362" s="30"/>
      <c r="F362" s="38"/>
      <c r="G362" s="302"/>
    </row>
    <row r="363" spans="1:7" s="301" customFormat="1" ht="15" customHeight="1">
      <c r="A363" s="49"/>
      <c r="B363" s="10"/>
      <c r="C363" s="2" t="s">
        <v>5</v>
      </c>
      <c r="D363" s="29">
        <f>D362/6*30</f>
        <v>220</v>
      </c>
      <c r="E363" s="29"/>
      <c r="F363" s="38"/>
      <c r="G363" s="302"/>
    </row>
    <row r="364" spans="1:7" s="301" customFormat="1" ht="15" customHeight="1" thickBot="1">
      <c r="A364" s="49"/>
      <c r="B364" s="10"/>
      <c r="C364" s="30"/>
      <c r="D364" s="31" t="s">
        <v>3</v>
      </c>
      <c r="E364" s="32" t="s">
        <v>4</v>
      </c>
      <c r="F364" s="33" t="s">
        <v>0</v>
      </c>
      <c r="G364" s="302"/>
    </row>
    <row r="365" spans="1:7" s="301" customFormat="1" ht="15" customHeight="1" thickBot="1">
      <c r="A365" s="49"/>
      <c r="B365" s="10"/>
      <c r="C365" s="2" t="s">
        <v>12</v>
      </c>
      <c r="D365" s="327">
        <v>0</v>
      </c>
      <c r="E365" s="29">
        <f>D361/D363*2</f>
        <v>17.68</v>
      </c>
      <c r="F365" s="34">
        <f>D365*E365</f>
        <v>0</v>
      </c>
      <c r="G365" s="302"/>
    </row>
    <row r="366" spans="1:7" s="301" customFormat="1" ht="15" customHeight="1" thickBot="1">
      <c r="A366" s="49"/>
      <c r="B366" s="10"/>
      <c r="C366" s="2" t="s">
        <v>19</v>
      </c>
      <c r="D366" s="328"/>
      <c r="E366" s="35">
        <f>D361/D363*1.5</f>
        <v>13.26</v>
      </c>
      <c r="F366" s="34">
        <f>D366*E366</f>
        <v>0</v>
      </c>
      <c r="G366" s="302"/>
    </row>
    <row r="367" spans="1:7" s="301" customFormat="1" ht="15" customHeight="1" thickBot="1">
      <c r="A367" s="49"/>
      <c r="B367" s="10"/>
      <c r="C367" s="2" t="s">
        <v>175</v>
      </c>
      <c r="D367" s="335">
        <v>0</v>
      </c>
      <c r="E367" s="35">
        <v>83.75</v>
      </c>
      <c r="F367" s="34">
        <f>E367*D367</f>
        <v>0</v>
      </c>
      <c r="G367" s="302"/>
    </row>
    <row r="368" spans="1:7" s="301" customFormat="1" ht="15" customHeight="1" thickBot="1">
      <c r="A368" s="49"/>
      <c r="B368" s="10"/>
      <c r="C368" s="2" t="s">
        <v>332</v>
      </c>
      <c r="D368" s="329">
        <v>0.05</v>
      </c>
      <c r="E368" s="30"/>
      <c r="F368" s="36">
        <f>D368*D361</f>
        <v>97.240000000000009</v>
      </c>
      <c r="G368" s="302"/>
    </row>
    <row r="369" spans="1:7" s="301" customFormat="1" ht="15" customHeight="1">
      <c r="A369" s="49"/>
      <c r="B369" s="10"/>
      <c r="C369" s="12"/>
      <c r="D369" s="12"/>
      <c r="E369" s="2" t="s">
        <v>9</v>
      </c>
      <c r="F369" s="36">
        <f>D361+F365+F366+F368</f>
        <v>2042.04</v>
      </c>
      <c r="G369" s="302"/>
    </row>
    <row r="370" spans="1:7" s="301" customFormat="1" ht="15" customHeight="1">
      <c r="A370" s="49"/>
      <c r="B370" s="10"/>
      <c r="C370" s="2" t="s">
        <v>20</v>
      </c>
      <c r="D370" s="37">
        <f>'Encargos Sociais'!D42</f>
        <v>0.71109999999999995</v>
      </c>
      <c r="E370" s="30"/>
      <c r="F370" s="36">
        <f>D370*F369</f>
        <v>1452.0946439999998</v>
      </c>
      <c r="G370" s="302"/>
    </row>
    <row r="371" spans="1:7" s="301" customFormat="1" ht="15" customHeight="1" thickBot="1">
      <c r="A371" s="49"/>
      <c r="B371" s="10"/>
      <c r="C371" s="12"/>
      <c r="D371" s="12"/>
      <c r="E371" s="2" t="s">
        <v>10</v>
      </c>
      <c r="F371" s="36">
        <f>F369+F370</f>
        <v>3494.1346439999998</v>
      </c>
      <c r="G371" s="302"/>
    </row>
    <row r="372" spans="1:7" s="301" customFormat="1" ht="15" customHeight="1" thickBot="1">
      <c r="A372" s="49"/>
      <c r="B372" s="10"/>
      <c r="C372" s="2" t="s">
        <v>164</v>
      </c>
      <c r="D372" s="330">
        <v>4.5</v>
      </c>
      <c r="E372" s="2"/>
      <c r="F372" s="36">
        <f>D372*((30-6)*4)-(D361*6%)</f>
        <v>315.31200000000001</v>
      </c>
      <c r="G372" s="302"/>
    </row>
    <row r="373" spans="1:7" s="301" customFormat="1" ht="15" customHeight="1" thickBot="1">
      <c r="A373" s="49"/>
      <c r="B373" s="10"/>
      <c r="C373" s="2" t="s">
        <v>270</v>
      </c>
      <c r="D373" s="330">
        <v>705</v>
      </c>
      <c r="E373" s="2"/>
      <c r="F373" s="36">
        <f>D373</f>
        <v>705</v>
      </c>
      <c r="G373" s="302"/>
    </row>
    <row r="374" spans="1:7" s="301" customFormat="1" ht="15" customHeight="1" thickBot="1">
      <c r="A374" s="49"/>
      <c r="B374" s="10"/>
      <c r="C374" s="2" t="s">
        <v>272</v>
      </c>
      <c r="D374" s="330">
        <v>7.5</v>
      </c>
      <c r="E374" s="30"/>
      <c r="F374" s="34">
        <f>D374*30</f>
        <v>225</v>
      </c>
      <c r="G374" s="302"/>
    </row>
    <row r="375" spans="1:7" s="301" customFormat="1" ht="15" customHeight="1" thickBot="1">
      <c r="A375" s="49"/>
      <c r="B375" s="10"/>
      <c r="C375" s="2" t="s">
        <v>178</v>
      </c>
      <c r="D375" s="330">
        <v>20</v>
      </c>
      <c r="E375" s="30"/>
      <c r="F375" s="34">
        <f>D375-9.56</f>
        <v>10.44</v>
      </c>
      <c r="G375" s="302"/>
    </row>
    <row r="376" spans="1:7" s="301" customFormat="1" ht="15" customHeight="1" thickBot="1">
      <c r="A376" s="49"/>
      <c r="B376" s="10"/>
      <c r="C376" s="2" t="s">
        <v>269</v>
      </c>
      <c r="D376" s="330">
        <v>705</v>
      </c>
      <c r="E376" s="30"/>
      <c r="F376" s="34">
        <f>D376/12</f>
        <v>58.75</v>
      </c>
      <c r="G376" s="302"/>
    </row>
    <row r="377" spans="1:7" s="301" customFormat="1" ht="15" customHeight="1" thickBot="1">
      <c r="A377" s="49"/>
      <c r="B377" s="10"/>
      <c r="C377" s="12"/>
      <c r="D377" s="11"/>
      <c r="E377" s="2" t="s">
        <v>71</v>
      </c>
      <c r="F377" s="36">
        <f>SUM(F371:F376)</f>
        <v>4808.6366439999993</v>
      </c>
      <c r="G377" s="302"/>
    </row>
    <row r="378" spans="1:7" s="301" customFormat="1" ht="15" customHeight="1" thickBot="1">
      <c r="A378" s="49"/>
      <c r="B378" s="16"/>
      <c r="C378" s="17"/>
      <c r="D378" s="17"/>
      <c r="E378" s="39" t="s">
        <v>11</v>
      </c>
      <c r="F378" s="40">
        <f>D360*F377</f>
        <v>9617.2732879999985</v>
      </c>
      <c r="G378" s="302"/>
    </row>
    <row r="379" spans="1:7" s="301" customFormat="1" ht="15" customHeight="1" thickBot="1">
      <c r="A379" s="49"/>
      <c r="B379" s="12"/>
      <c r="C379" s="12"/>
      <c r="D379" s="12"/>
      <c r="E379" s="2"/>
      <c r="F379" s="336"/>
      <c r="G379" s="302"/>
    </row>
    <row r="380" spans="1:7" s="301" customFormat="1" ht="15" customHeight="1">
      <c r="A380" s="49"/>
      <c r="B380" s="24" t="s">
        <v>327</v>
      </c>
      <c r="C380" s="25" t="str">
        <f>D100</f>
        <v>GARI</v>
      </c>
      <c r="D380" s="7"/>
      <c r="E380" s="8"/>
      <c r="F380" s="9"/>
      <c r="G380" s="302"/>
    </row>
    <row r="381" spans="1:7" s="301" customFormat="1" ht="15" customHeight="1">
      <c r="A381" s="49"/>
      <c r="B381" s="10"/>
      <c r="C381" s="2" t="s">
        <v>22</v>
      </c>
      <c r="D381" s="47">
        <v>8</v>
      </c>
      <c r="E381" s="12"/>
      <c r="F381" s="13"/>
      <c r="G381" s="302"/>
    </row>
    <row r="382" spans="1:7" s="301" customFormat="1" ht="15" customHeight="1" thickBot="1">
      <c r="A382" s="49"/>
      <c r="B382" s="10"/>
      <c r="C382" s="2" t="s">
        <v>6</v>
      </c>
      <c r="D382" s="48">
        <f>D381</f>
        <v>8</v>
      </c>
      <c r="E382" s="12"/>
      <c r="F382" s="13"/>
      <c r="G382" s="302"/>
    </row>
    <row r="383" spans="1:7" s="301" customFormat="1" ht="15" customHeight="1" thickBot="1">
      <c r="A383" s="49"/>
      <c r="B383" s="10"/>
      <c r="C383" s="2" t="s">
        <v>1</v>
      </c>
      <c r="D383" s="26">
        <f>D99</f>
        <v>1828</v>
      </c>
      <c r="E383" s="27" t="s">
        <v>161</v>
      </c>
      <c r="F383" s="326">
        <v>1518</v>
      </c>
      <c r="G383" s="302"/>
    </row>
    <row r="384" spans="1:7" s="301" customFormat="1" ht="15" customHeight="1" thickBot="1">
      <c r="A384" s="49"/>
      <c r="B384" s="10"/>
      <c r="C384" s="2" t="s">
        <v>2</v>
      </c>
      <c r="D384" s="28">
        <v>44</v>
      </c>
      <c r="E384" s="30"/>
      <c r="F384" s="38"/>
      <c r="G384" s="302"/>
    </row>
    <row r="385" spans="1:7" s="301" customFormat="1" ht="15" customHeight="1">
      <c r="A385" s="49"/>
      <c r="B385" s="10"/>
      <c r="C385" s="2" t="s">
        <v>5</v>
      </c>
      <c r="D385" s="29">
        <f>D384/6*30</f>
        <v>220</v>
      </c>
      <c r="E385" s="29"/>
      <c r="F385" s="38"/>
      <c r="G385" s="302"/>
    </row>
    <row r="386" spans="1:7" s="301" customFormat="1" ht="15" customHeight="1" thickBot="1">
      <c r="A386" s="49"/>
      <c r="B386" s="10"/>
      <c r="C386" s="30"/>
      <c r="D386" s="31" t="s">
        <v>3</v>
      </c>
      <c r="E386" s="32" t="s">
        <v>4</v>
      </c>
      <c r="F386" s="33" t="s">
        <v>0</v>
      </c>
      <c r="G386" s="302"/>
    </row>
    <row r="387" spans="1:7" s="301" customFormat="1" ht="15" customHeight="1" thickBot="1">
      <c r="A387" s="49"/>
      <c r="B387" s="10"/>
      <c r="C387" s="2" t="s">
        <v>12</v>
      </c>
      <c r="D387" s="327">
        <v>0</v>
      </c>
      <c r="E387" s="29">
        <f>D383/D385*2</f>
        <v>16.618181818181817</v>
      </c>
      <c r="F387" s="34">
        <f>D387*E387</f>
        <v>0</v>
      </c>
      <c r="G387" s="302"/>
    </row>
    <row r="388" spans="1:7" s="301" customFormat="1" ht="15" customHeight="1" thickBot="1">
      <c r="A388" s="49"/>
      <c r="B388" s="10"/>
      <c r="C388" s="2" t="s">
        <v>19</v>
      </c>
      <c r="D388" s="328"/>
      <c r="E388" s="35">
        <f>D383/D385*1.5</f>
        <v>12.463636363636363</v>
      </c>
      <c r="F388" s="34">
        <f>D388*E388</f>
        <v>0</v>
      </c>
      <c r="G388" s="302"/>
    </row>
    <row r="389" spans="1:7" s="301" customFormat="1" ht="15" customHeight="1" thickBot="1">
      <c r="A389" s="49"/>
      <c r="B389" s="10"/>
      <c r="C389" s="2" t="s">
        <v>175</v>
      </c>
      <c r="D389" s="335">
        <v>0</v>
      </c>
      <c r="E389" s="35">
        <v>83.75</v>
      </c>
      <c r="F389" s="34">
        <f>E389*D389</f>
        <v>0</v>
      </c>
      <c r="G389" s="302"/>
    </row>
    <row r="390" spans="1:7" s="301" customFormat="1" ht="15" customHeight="1" thickBot="1">
      <c r="A390" s="49"/>
      <c r="B390" s="10"/>
      <c r="C390" s="2" t="s">
        <v>24</v>
      </c>
      <c r="D390" s="329">
        <v>0.2</v>
      </c>
      <c r="E390" s="30"/>
      <c r="F390" s="36">
        <f>D390*F383</f>
        <v>303.60000000000002</v>
      </c>
      <c r="G390" s="302"/>
    </row>
    <row r="391" spans="1:7" s="301" customFormat="1" ht="15" customHeight="1">
      <c r="A391" s="49"/>
      <c r="B391" s="10"/>
      <c r="C391" s="12"/>
      <c r="D391" s="12"/>
      <c r="E391" s="2" t="s">
        <v>9</v>
      </c>
      <c r="F391" s="36">
        <f>D383+F387+F388+F390</f>
        <v>2131.6</v>
      </c>
      <c r="G391" s="302"/>
    </row>
    <row r="392" spans="1:7" s="301" customFormat="1" ht="15" customHeight="1">
      <c r="A392" s="49"/>
      <c r="B392" s="10"/>
      <c r="C392" s="2" t="s">
        <v>20</v>
      </c>
      <c r="D392" s="37">
        <f>'Encargos Sociais'!D42</f>
        <v>0.71109999999999995</v>
      </c>
      <c r="E392" s="30"/>
      <c r="F392" s="36">
        <f>D392*F391</f>
        <v>1515.7807599999999</v>
      </c>
      <c r="G392" s="302"/>
    </row>
    <row r="393" spans="1:7" s="301" customFormat="1" ht="15" customHeight="1" thickBot="1">
      <c r="A393" s="49"/>
      <c r="B393" s="10"/>
      <c r="C393" s="12"/>
      <c r="D393" s="12"/>
      <c r="E393" s="2" t="s">
        <v>10</v>
      </c>
      <c r="F393" s="36">
        <f>F391+F392</f>
        <v>3647.38076</v>
      </c>
      <c r="G393" s="302"/>
    </row>
    <row r="394" spans="1:7" s="301" customFormat="1" ht="15" customHeight="1" thickBot="1">
      <c r="A394" s="49"/>
      <c r="B394" s="10"/>
      <c r="C394" s="2" t="s">
        <v>164</v>
      </c>
      <c r="D394" s="330">
        <v>4.5</v>
      </c>
      <c r="E394" s="2"/>
      <c r="F394" s="36">
        <f>D394*((30-6)*4)-(D383*6%)</f>
        <v>322.32</v>
      </c>
      <c r="G394" s="302"/>
    </row>
    <row r="395" spans="1:7" s="301" customFormat="1" ht="15" customHeight="1" thickBot="1">
      <c r="A395" s="49"/>
      <c r="B395" s="10"/>
      <c r="C395" s="2" t="s">
        <v>162</v>
      </c>
      <c r="D395" s="330">
        <v>26.82</v>
      </c>
      <c r="E395" s="2"/>
      <c r="F395" s="36">
        <f>((D395*30)*0.8)</f>
        <v>643.68000000000006</v>
      </c>
      <c r="G395" s="302"/>
    </row>
    <row r="396" spans="1:7" s="301" customFormat="1" ht="15" customHeight="1" thickBot="1">
      <c r="A396" s="49"/>
      <c r="B396" s="10"/>
      <c r="C396" s="2" t="s">
        <v>163</v>
      </c>
      <c r="D396" s="330">
        <v>87.5</v>
      </c>
      <c r="E396" s="30"/>
      <c r="F396" s="34">
        <f>D396</f>
        <v>87.5</v>
      </c>
      <c r="G396" s="302"/>
    </row>
    <row r="397" spans="1:7" s="301" customFormat="1" ht="15" customHeight="1" thickBot="1">
      <c r="A397" s="49"/>
      <c r="B397" s="10"/>
      <c r="C397" s="2" t="s">
        <v>178</v>
      </c>
      <c r="D397" s="330">
        <v>20</v>
      </c>
      <c r="E397" s="30"/>
      <c r="F397" s="34">
        <f>D397</f>
        <v>20</v>
      </c>
      <c r="G397" s="302"/>
    </row>
    <row r="398" spans="1:7" s="301" customFormat="1" ht="15" customHeight="1" thickBot="1">
      <c r="A398" s="49"/>
      <c r="B398" s="10"/>
      <c r="C398" s="2" t="s">
        <v>273</v>
      </c>
      <c r="D398" s="330">
        <v>28</v>
      </c>
      <c r="E398" s="30"/>
      <c r="F398" s="34">
        <f>D398</f>
        <v>28</v>
      </c>
      <c r="G398" s="302"/>
    </row>
    <row r="399" spans="1:7" s="301" customFormat="1" ht="15" customHeight="1" thickBot="1">
      <c r="A399" s="49"/>
      <c r="B399" s="10"/>
      <c r="C399" s="2" t="s">
        <v>177</v>
      </c>
      <c r="D399" s="330">
        <v>28</v>
      </c>
      <c r="E399" s="30"/>
      <c r="F399" s="34">
        <f>D399</f>
        <v>28</v>
      </c>
      <c r="G399" s="302"/>
    </row>
    <row r="400" spans="1:7" s="301" customFormat="1" ht="15" customHeight="1" thickBot="1">
      <c r="A400" s="49"/>
      <c r="B400" s="10"/>
      <c r="C400" s="2" t="s">
        <v>274</v>
      </c>
      <c r="D400" s="330">
        <v>184</v>
      </c>
      <c r="E400" s="30"/>
      <c r="F400" s="34">
        <f>D400</f>
        <v>184</v>
      </c>
      <c r="G400" s="302"/>
    </row>
    <row r="401" spans="1:7" s="301" customFormat="1" ht="15" customHeight="1" thickBot="1">
      <c r="A401" s="49"/>
      <c r="B401" s="10"/>
      <c r="C401" s="12"/>
      <c r="D401" s="11"/>
      <c r="E401" s="2" t="s">
        <v>71</v>
      </c>
      <c r="F401" s="36">
        <f>SUM(F393:F400)</f>
        <v>4960.88076</v>
      </c>
      <c r="G401" s="302"/>
    </row>
    <row r="402" spans="1:7" s="301" customFormat="1" ht="15" customHeight="1" thickBot="1">
      <c r="A402" s="49"/>
      <c r="B402" s="16"/>
      <c r="C402" s="17"/>
      <c r="D402" s="17"/>
      <c r="E402" s="39" t="s">
        <v>11</v>
      </c>
      <c r="F402" s="40">
        <f>D382*F401</f>
        <v>39687.04608</v>
      </c>
      <c r="G402" s="302"/>
    </row>
    <row r="403" spans="1:7" s="301" customFormat="1" ht="15" customHeight="1" thickBot="1">
      <c r="A403" s="49"/>
      <c r="B403" s="12"/>
      <c r="C403" s="12"/>
      <c r="D403" s="12"/>
      <c r="E403" s="2"/>
      <c r="F403" s="336"/>
      <c r="G403" s="302"/>
    </row>
    <row r="404" spans="1:7" s="301" customFormat="1" ht="15" customHeight="1">
      <c r="A404" s="49"/>
      <c r="B404" s="24" t="s">
        <v>329</v>
      </c>
      <c r="C404" s="25" t="str">
        <f>D108</f>
        <v>BORRACHEIRO</v>
      </c>
      <c r="D404" s="7"/>
      <c r="E404" s="8"/>
      <c r="F404" s="9"/>
      <c r="G404" s="302"/>
    </row>
    <row r="405" spans="1:7" s="301" customFormat="1" ht="15" customHeight="1">
      <c r="A405" s="49"/>
      <c r="B405" s="10"/>
      <c r="C405" s="2" t="s">
        <v>22</v>
      </c>
      <c r="D405" s="47">
        <v>1</v>
      </c>
      <c r="E405" s="12"/>
      <c r="F405" s="13"/>
      <c r="G405" s="302"/>
    </row>
    <row r="406" spans="1:7" s="301" customFormat="1" ht="15" customHeight="1" thickBot="1">
      <c r="A406" s="49"/>
      <c r="B406" s="10"/>
      <c r="C406" s="2" t="s">
        <v>6</v>
      </c>
      <c r="D406" s="48">
        <f>D405</f>
        <v>1</v>
      </c>
      <c r="E406" s="12"/>
      <c r="F406" s="13"/>
      <c r="G406" s="302"/>
    </row>
    <row r="407" spans="1:7" s="301" customFormat="1" ht="15" customHeight="1" thickBot="1">
      <c r="A407" s="49"/>
      <c r="B407" s="10"/>
      <c r="C407" s="2" t="s">
        <v>1</v>
      </c>
      <c r="D407" s="26">
        <f>D107</f>
        <v>2324</v>
      </c>
      <c r="E407" s="27" t="s">
        <v>161</v>
      </c>
      <c r="F407" s="326">
        <v>1518</v>
      </c>
      <c r="G407" s="302"/>
    </row>
    <row r="408" spans="1:7" s="301" customFormat="1" ht="15" customHeight="1" thickBot="1">
      <c r="A408" s="49"/>
      <c r="B408" s="10"/>
      <c r="C408" s="2" t="s">
        <v>2</v>
      </c>
      <c r="D408" s="28">
        <v>44</v>
      </c>
      <c r="E408" s="30"/>
      <c r="F408" s="38"/>
      <c r="G408" s="302"/>
    </row>
    <row r="409" spans="1:7" s="301" customFormat="1" ht="15" customHeight="1">
      <c r="A409" s="49"/>
      <c r="B409" s="10"/>
      <c r="C409" s="2" t="s">
        <v>5</v>
      </c>
      <c r="D409" s="29">
        <f>D408/6*30</f>
        <v>220</v>
      </c>
      <c r="E409" s="29"/>
      <c r="F409" s="38"/>
      <c r="G409" s="302"/>
    </row>
    <row r="410" spans="1:7" s="301" customFormat="1" ht="15" customHeight="1" thickBot="1">
      <c r="A410" s="49"/>
      <c r="B410" s="10"/>
      <c r="C410" s="30"/>
      <c r="D410" s="31" t="s">
        <v>3</v>
      </c>
      <c r="E410" s="32" t="s">
        <v>4</v>
      </c>
      <c r="F410" s="33" t="s">
        <v>0</v>
      </c>
      <c r="G410" s="302"/>
    </row>
    <row r="411" spans="1:7" s="301" customFormat="1" ht="15" customHeight="1" thickBot="1">
      <c r="A411" s="49"/>
      <c r="B411" s="10"/>
      <c r="C411" s="2" t="s">
        <v>12</v>
      </c>
      <c r="D411" s="327">
        <v>0</v>
      </c>
      <c r="E411" s="29">
        <f>D407/D409*2</f>
        <v>21.127272727272729</v>
      </c>
      <c r="F411" s="34">
        <f>D411*E411</f>
        <v>0</v>
      </c>
      <c r="G411" s="302"/>
    </row>
    <row r="412" spans="1:7" s="301" customFormat="1" ht="15" customHeight="1" thickBot="1">
      <c r="A412" s="49"/>
      <c r="B412" s="10"/>
      <c r="C412" s="2" t="s">
        <v>19</v>
      </c>
      <c r="D412" s="328"/>
      <c r="E412" s="35">
        <f>D407/D409*1.5</f>
        <v>15.845454545454547</v>
      </c>
      <c r="F412" s="34">
        <f>D412*E412</f>
        <v>0</v>
      </c>
      <c r="G412" s="302"/>
    </row>
    <row r="413" spans="1:7" s="301" customFormat="1" ht="15" customHeight="1" thickBot="1">
      <c r="A413" s="49"/>
      <c r="B413" s="10"/>
      <c r="C413" s="2" t="s">
        <v>175</v>
      </c>
      <c r="D413" s="335">
        <v>0</v>
      </c>
      <c r="E413" s="35">
        <v>83.75</v>
      </c>
      <c r="F413" s="34">
        <f>E413*D413</f>
        <v>0</v>
      </c>
      <c r="G413" s="302"/>
    </row>
    <row r="414" spans="1:7" s="301" customFormat="1" ht="15" customHeight="1" thickBot="1">
      <c r="A414" s="49"/>
      <c r="B414" s="10"/>
      <c r="C414" s="2" t="s">
        <v>24</v>
      </c>
      <c r="D414" s="329">
        <v>0.2</v>
      </c>
      <c r="E414" s="30"/>
      <c r="F414" s="36">
        <f>D414*F407</f>
        <v>303.60000000000002</v>
      </c>
      <c r="G414" s="302"/>
    </row>
    <row r="415" spans="1:7" s="301" customFormat="1" ht="15" customHeight="1">
      <c r="A415" s="49"/>
      <c r="B415" s="10"/>
      <c r="C415" s="12"/>
      <c r="D415" s="12"/>
      <c r="E415" s="2" t="s">
        <v>9</v>
      </c>
      <c r="F415" s="36">
        <f>D407+F411+F412+F414</f>
        <v>2627.6</v>
      </c>
      <c r="G415" s="302"/>
    </row>
    <row r="416" spans="1:7" s="301" customFormat="1" ht="15" customHeight="1">
      <c r="A416" s="49"/>
      <c r="B416" s="10"/>
      <c r="C416" s="2" t="s">
        <v>20</v>
      </c>
      <c r="D416" s="37">
        <f>'Encargos Sociais'!D42</f>
        <v>0.71109999999999995</v>
      </c>
      <c r="E416" s="30"/>
      <c r="F416" s="36">
        <f>D416*F415</f>
        <v>1868.4863599999999</v>
      </c>
      <c r="G416" s="302"/>
    </row>
    <row r="417" spans="1:7" s="301" customFormat="1" ht="15" customHeight="1" thickBot="1">
      <c r="A417" s="49"/>
      <c r="B417" s="10"/>
      <c r="C417" s="12"/>
      <c r="D417" s="12"/>
      <c r="E417" s="2" t="s">
        <v>10</v>
      </c>
      <c r="F417" s="36">
        <f>F415+F416</f>
        <v>4496.0863599999993</v>
      </c>
      <c r="G417" s="302"/>
    </row>
    <row r="418" spans="1:7" s="301" customFormat="1" ht="15" customHeight="1" thickBot="1">
      <c r="A418" s="49"/>
      <c r="B418" s="10"/>
      <c r="C418" s="2" t="s">
        <v>164</v>
      </c>
      <c r="D418" s="330">
        <v>4.5</v>
      </c>
      <c r="E418" s="2"/>
      <c r="F418" s="36">
        <f>D418*((30-6)*4)-(D407*6%)</f>
        <v>292.56</v>
      </c>
      <c r="G418" s="302"/>
    </row>
    <row r="419" spans="1:7" s="301" customFormat="1" ht="15" customHeight="1" thickBot="1">
      <c r="A419" s="49"/>
      <c r="B419" s="10"/>
      <c r="C419" s="2" t="s">
        <v>162</v>
      </c>
      <c r="D419" s="330"/>
      <c r="E419" s="2"/>
      <c r="F419" s="36">
        <f>((D419*30)*80%)</f>
        <v>0</v>
      </c>
      <c r="G419" s="302"/>
    </row>
    <row r="420" spans="1:7" s="301" customFormat="1" ht="15" customHeight="1" thickBot="1">
      <c r="A420" s="49"/>
      <c r="B420" s="10"/>
      <c r="C420" s="2" t="s">
        <v>163</v>
      </c>
      <c r="D420" s="330"/>
      <c r="E420" s="30"/>
      <c r="F420" s="34">
        <f>D420</f>
        <v>0</v>
      </c>
      <c r="G420" s="302"/>
    </row>
    <row r="421" spans="1:7" s="301" customFormat="1" ht="15" customHeight="1" thickBot="1">
      <c r="A421" s="49"/>
      <c r="B421" s="10"/>
      <c r="C421" s="2" t="s">
        <v>307</v>
      </c>
      <c r="D421" s="330">
        <v>4</v>
      </c>
      <c r="E421" s="30"/>
      <c r="F421" s="34">
        <f>D407*D421%</f>
        <v>92.960000000000008</v>
      </c>
      <c r="G421" s="302"/>
    </row>
    <row r="422" spans="1:7" s="301" customFormat="1" ht="15" customHeight="1" thickBot="1">
      <c r="A422" s="49"/>
      <c r="B422" s="10"/>
      <c r="C422" s="2" t="s">
        <v>306</v>
      </c>
      <c r="D422" s="330">
        <v>1</v>
      </c>
      <c r="E422" s="30"/>
      <c r="F422" s="34">
        <f>D407*D422%</f>
        <v>23.240000000000002</v>
      </c>
      <c r="G422" s="302"/>
    </row>
    <row r="423" spans="1:7" s="301" customFormat="1" ht="15" customHeight="1" thickBot="1">
      <c r="A423" s="49"/>
      <c r="B423" s="10"/>
      <c r="C423" s="12"/>
      <c r="D423" s="11"/>
      <c r="E423" s="2" t="s">
        <v>71</v>
      </c>
      <c r="F423" s="36">
        <f>SUM(F417:F422)</f>
        <v>4904.8463599999995</v>
      </c>
      <c r="G423" s="302"/>
    </row>
    <row r="424" spans="1:7" s="301" customFormat="1" ht="15" customHeight="1" thickBot="1">
      <c r="A424" s="49"/>
      <c r="B424" s="16"/>
      <c r="C424" s="17"/>
      <c r="D424" s="17"/>
      <c r="E424" s="39" t="s">
        <v>11</v>
      </c>
      <c r="F424" s="40">
        <f>D406*F423</f>
        <v>4904.8463599999995</v>
      </c>
      <c r="G424" s="302"/>
    </row>
    <row r="425" spans="1:7" s="301" customFormat="1" ht="15" customHeight="1" thickBot="1">
      <c r="A425" s="49"/>
      <c r="B425" s="12"/>
      <c r="C425" s="12"/>
      <c r="D425" s="12"/>
      <c r="E425" s="2"/>
      <c r="F425" s="336"/>
      <c r="G425" s="302"/>
    </row>
    <row r="426" spans="1:7" s="301" customFormat="1" ht="15" customHeight="1">
      <c r="A426" s="49"/>
      <c r="B426" s="24" t="s">
        <v>341</v>
      </c>
      <c r="C426" s="25" t="str">
        <f>D116</f>
        <v>MESTRE DE OBRA</v>
      </c>
      <c r="D426" s="7"/>
      <c r="E426" s="8"/>
      <c r="F426" s="9"/>
      <c r="G426" s="302"/>
    </row>
    <row r="427" spans="1:7" s="301" customFormat="1" ht="15" customHeight="1">
      <c r="A427" s="49"/>
      <c r="B427" s="10"/>
      <c r="C427" s="2" t="s">
        <v>22</v>
      </c>
      <c r="D427" s="47">
        <v>1</v>
      </c>
      <c r="E427" s="12"/>
      <c r="F427" s="13"/>
      <c r="G427" s="302"/>
    </row>
    <row r="428" spans="1:7" s="301" customFormat="1" ht="15" customHeight="1" thickBot="1">
      <c r="A428" s="49"/>
      <c r="B428" s="10"/>
      <c r="C428" s="2" t="s">
        <v>6</v>
      </c>
      <c r="D428" s="48">
        <f>D427</f>
        <v>1</v>
      </c>
      <c r="E428" s="12"/>
      <c r="F428" s="13"/>
      <c r="G428" s="302"/>
    </row>
    <row r="429" spans="1:7" s="301" customFormat="1" ht="15" customHeight="1" thickBot="1">
      <c r="A429" s="49"/>
      <c r="B429" s="10"/>
      <c r="C429" s="2" t="s">
        <v>1</v>
      </c>
      <c r="D429" s="26">
        <f>D115</f>
        <v>5291</v>
      </c>
      <c r="E429" s="27" t="s">
        <v>161</v>
      </c>
      <c r="F429" s="326">
        <v>1518</v>
      </c>
      <c r="G429" s="302"/>
    </row>
    <row r="430" spans="1:7" s="301" customFormat="1" ht="15" customHeight="1" thickBot="1">
      <c r="A430" s="49"/>
      <c r="B430" s="10"/>
      <c r="C430" s="2" t="s">
        <v>2</v>
      </c>
      <c r="D430" s="28">
        <v>44</v>
      </c>
      <c r="E430" s="30"/>
      <c r="F430" s="38"/>
      <c r="G430" s="302"/>
    </row>
    <row r="431" spans="1:7" s="301" customFormat="1" ht="15" customHeight="1">
      <c r="A431" s="49"/>
      <c r="B431" s="10"/>
      <c r="C431" s="2" t="s">
        <v>5</v>
      </c>
      <c r="D431" s="29">
        <f>D430/6*30</f>
        <v>220</v>
      </c>
      <c r="E431" s="29"/>
      <c r="F431" s="38"/>
      <c r="G431" s="302"/>
    </row>
    <row r="432" spans="1:7" s="301" customFormat="1" ht="15" customHeight="1" thickBot="1">
      <c r="A432" s="49"/>
      <c r="B432" s="10"/>
      <c r="C432" s="30"/>
      <c r="D432" s="31" t="s">
        <v>3</v>
      </c>
      <c r="E432" s="32" t="s">
        <v>4</v>
      </c>
      <c r="F432" s="33" t="s">
        <v>0</v>
      </c>
      <c r="G432" s="302"/>
    </row>
    <row r="433" spans="1:7" s="301" customFormat="1" ht="15" customHeight="1" thickBot="1">
      <c r="A433" s="49"/>
      <c r="B433" s="10"/>
      <c r="C433" s="2" t="s">
        <v>12</v>
      </c>
      <c r="D433" s="327">
        <v>0</v>
      </c>
      <c r="E433" s="29">
        <f>D429/D431*2</f>
        <v>48.1</v>
      </c>
      <c r="F433" s="34">
        <f>D433*E433</f>
        <v>0</v>
      </c>
      <c r="G433" s="302"/>
    </row>
    <row r="434" spans="1:7" s="301" customFormat="1" ht="15" customHeight="1" thickBot="1">
      <c r="A434" s="49"/>
      <c r="B434" s="10"/>
      <c r="C434" s="2" t="s">
        <v>19</v>
      </c>
      <c r="D434" s="328"/>
      <c r="E434" s="35">
        <f>D429/D431*1.5</f>
        <v>36.075000000000003</v>
      </c>
      <c r="F434" s="34">
        <f>D434*E434</f>
        <v>0</v>
      </c>
      <c r="G434" s="302"/>
    </row>
    <row r="435" spans="1:7" s="301" customFormat="1" ht="15" customHeight="1" thickBot="1">
      <c r="A435" s="49"/>
      <c r="B435" s="10"/>
      <c r="C435" s="2" t="s">
        <v>175</v>
      </c>
      <c r="D435" s="335">
        <v>0</v>
      </c>
      <c r="E435" s="35">
        <v>83.75</v>
      </c>
      <c r="F435" s="34">
        <f>E435*D435</f>
        <v>0</v>
      </c>
      <c r="G435" s="302"/>
    </row>
    <row r="436" spans="1:7" s="301" customFormat="1" ht="15" customHeight="1" thickBot="1">
      <c r="A436" s="49"/>
      <c r="B436" s="10"/>
      <c r="C436" s="2" t="s">
        <v>332</v>
      </c>
      <c r="D436" s="329">
        <v>0.05</v>
      </c>
      <c r="E436" s="30"/>
      <c r="F436" s="36">
        <f>D436*D429</f>
        <v>264.55</v>
      </c>
      <c r="G436" s="302"/>
    </row>
    <row r="437" spans="1:7" s="301" customFormat="1" ht="15" customHeight="1">
      <c r="A437" s="49"/>
      <c r="B437" s="10"/>
      <c r="C437" s="12"/>
      <c r="D437" s="12"/>
      <c r="E437" s="2" t="s">
        <v>9</v>
      </c>
      <c r="F437" s="36">
        <f>D429+F433+F434+F436</f>
        <v>5555.55</v>
      </c>
      <c r="G437" s="302"/>
    </row>
    <row r="438" spans="1:7" s="301" customFormat="1" ht="15" customHeight="1">
      <c r="A438" s="49"/>
      <c r="B438" s="10"/>
      <c r="C438" s="2" t="s">
        <v>20</v>
      </c>
      <c r="D438" s="37">
        <f>'Encargos Sociais'!D42</f>
        <v>0.71109999999999995</v>
      </c>
      <c r="E438" s="30"/>
      <c r="F438" s="36">
        <f>D438*F437</f>
        <v>3950.5516049999997</v>
      </c>
      <c r="G438" s="302"/>
    </row>
    <row r="439" spans="1:7" s="301" customFormat="1" ht="15" customHeight="1" thickBot="1">
      <c r="A439" s="49"/>
      <c r="B439" s="10"/>
      <c r="C439" s="12"/>
      <c r="D439" s="12"/>
      <c r="E439" s="2" t="s">
        <v>10</v>
      </c>
      <c r="F439" s="36">
        <f>F437+F438</f>
        <v>9506.1016049999998</v>
      </c>
      <c r="G439" s="302"/>
    </row>
    <row r="440" spans="1:7" s="301" customFormat="1" ht="15" customHeight="1" thickBot="1">
      <c r="A440" s="49"/>
      <c r="B440" s="10"/>
      <c r="C440" s="2" t="s">
        <v>164</v>
      </c>
      <c r="D440" s="330">
        <v>4.5</v>
      </c>
      <c r="E440" s="2"/>
      <c r="F440" s="36">
        <f>D440*((30-6)*4)-(D429*6%)</f>
        <v>114.54000000000002</v>
      </c>
      <c r="G440" s="302"/>
    </row>
    <row r="441" spans="1:7" s="301" customFormat="1" ht="15" customHeight="1" thickBot="1">
      <c r="A441" s="49"/>
      <c r="B441" s="10"/>
      <c r="C441" s="2" t="s">
        <v>270</v>
      </c>
      <c r="D441" s="330">
        <v>705</v>
      </c>
      <c r="E441" s="2"/>
      <c r="F441" s="36">
        <f>D441</f>
        <v>705</v>
      </c>
      <c r="G441" s="302"/>
    </row>
    <row r="442" spans="1:7" s="301" customFormat="1" ht="15" customHeight="1" thickBot="1">
      <c r="A442" s="49"/>
      <c r="B442" s="10"/>
      <c r="C442" s="2" t="s">
        <v>272</v>
      </c>
      <c r="D442" s="330">
        <v>7.5</v>
      </c>
      <c r="E442" s="30"/>
      <c r="F442" s="34">
        <f>D442*30</f>
        <v>225</v>
      </c>
      <c r="G442" s="302"/>
    </row>
    <row r="443" spans="1:7" s="301" customFormat="1" ht="15" customHeight="1" thickBot="1">
      <c r="A443" s="49"/>
      <c r="B443" s="10"/>
      <c r="C443" s="2" t="s">
        <v>178</v>
      </c>
      <c r="D443" s="330">
        <v>20</v>
      </c>
      <c r="E443" s="30"/>
      <c r="F443" s="34">
        <f>D443-9.56</f>
        <v>10.44</v>
      </c>
      <c r="G443" s="302"/>
    </row>
    <row r="444" spans="1:7" s="301" customFormat="1" ht="15" customHeight="1" thickBot="1">
      <c r="A444" s="49"/>
      <c r="B444" s="10"/>
      <c r="C444" s="2" t="s">
        <v>269</v>
      </c>
      <c r="D444" s="330">
        <v>705</v>
      </c>
      <c r="E444" s="30"/>
      <c r="F444" s="34">
        <f>D444/12</f>
        <v>58.75</v>
      </c>
      <c r="G444" s="302"/>
    </row>
    <row r="445" spans="1:7" s="301" customFormat="1" ht="15" customHeight="1" thickBot="1">
      <c r="A445" s="49"/>
      <c r="B445" s="10"/>
      <c r="C445" s="12"/>
      <c r="D445" s="11"/>
      <c r="E445" s="2" t="s">
        <v>71</v>
      </c>
      <c r="F445" s="36">
        <f>SUM(F439:F444)</f>
        <v>10619.831605000001</v>
      </c>
      <c r="G445" s="302"/>
    </row>
    <row r="446" spans="1:7" s="301" customFormat="1" ht="15" customHeight="1" thickBot="1">
      <c r="A446" s="49"/>
      <c r="B446" s="16"/>
      <c r="C446" s="17"/>
      <c r="D446" s="17"/>
      <c r="E446" s="39" t="s">
        <v>11</v>
      </c>
      <c r="F446" s="40">
        <f>D428*F445</f>
        <v>10619.831605000001</v>
      </c>
      <c r="G446" s="302"/>
    </row>
    <row r="447" spans="1:7" s="301" customFormat="1" ht="15" customHeight="1" thickBot="1">
      <c r="A447" s="49"/>
      <c r="B447" s="12"/>
      <c r="C447" s="12"/>
      <c r="D447" s="12"/>
      <c r="E447" s="2"/>
      <c r="F447" s="336"/>
      <c r="G447" s="302"/>
    </row>
    <row r="448" spans="1:7" s="301" customFormat="1" ht="15" customHeight="1">
      <c r="A448" s="49"/>
      <c r="B448" s="24" t="s">
        <v>342</v>
      </c>
      <c r="C448" s="25" t="str">
        <f>D124</f>
        <v>ALMOXARIFE</v>
      </c>
      <c r="D448" s="7"/>
      <c r="E448" s="8"/>
      <c r="F448" s="9"/>
      <c r="G448" s="302"/>
    </row>
    <row r="449" spans="1:7" s="301" customFormat="1" ht="15" customHeight="1">
      <c r="A449" s="49"/>
      <c r="B449" s="10"/>
      <c r="C449" s="2" t="s">
        <v>22</v>
      </c>
      <c r="D449" s="47">
        <v>1</v>
      </c>
      <c r="E449" s="12"/>
      <c r="F449" s="13"/>
      <c r="G449" s="302"/>
    </row>
    <row r="450" spans="1:7" s="301" customFormat="1" ht="15" customHeight="1" thickBot="1">
      <c r="A450" s="49"/>
      <c r="B450" s="10"/>
      <c r="C450" s="2" t="s">
        <v>6</v>
      </c>
      <c r="D450" s="48">
        <f>D449</f>
        <v>1</v>
      </c>
      <c r="E450" s="12"/>
      <c r="F450" s="13"/>
      <c r="G450" s="302"/>
    </row>
    <row r="451" spans="1:7" s="301" customFormat="1" ht="15" customHeight="1" thickBot="1">
      <c r="A451" s="49"/>
      <c r="B451" s="10"/>
      <c r="C451" s="2" t="s">
        <v>1</v>
      </c>
      <c r="D451" s="26">
        <f>D123</f>
        <v>2807</v>
      </c>
      <c r="E451" s="27" t="s">
        <v>161</v>
      </c>
      <c r="F451" s="326">
        <v>1518</v>
      </c>
      <c r="G451" s="302"/>
    </row>
    <row r="452" spans="1:7" s="301" customFormat="1" ht="15" customHeight="1" thickBot="1">
      <c r="A452" s="49"/>
      <c r="B452" s="10"/>
      <c r="C452" s="2" t="s">
        <v>2</v>
      </c>
      <c r="D452" s="28">
        <v>44</v>
      </c>
      <c r="E452" s="30"/>
      <c r="F452" s="38"/>
      <c r="G452" s="302"/>
    </row>
    <row r="453" spans="1:7" s="301" customFormat="1" ht="15" customHeight="1">
      <c r="A453" s="49"/>
      <c r="B453" s="10"/>
      <c r="C453" s="2" t="s">
        <v>5</v>
      </c>
      <c r="D453" s="29">
        <f>D452/6*30</f>
        <v>220</v>
      </c>
      <c r="E453" s="29"/>
      <c r="F453" s="38"/>
      <c r="G453" s="302"/>
    </row>
    <row r="454" spans="1:7" s="301" customFormat="1" ht="15" customHeight="1" thickBot="1">
      <c r="A454" s="49"/>
      <c r="B454" s="10"/>
      <c r="C454" s="30"/>
      <c r="D454" s="31" t="s">
        <v>3</v>
      </c>
      <c r="E454" s="32" t="s">
        <v>4</v>
      </c>
      <c r="F454" s="33" t="s">
        <v>0</v>
      </c>
      <c r="G454" s="302"/>
    </row>
    <row r="455" spans="1:7" s="301" customFormat="1" ht="15" customHeight="1" thickBot="1">
      <c r="A455" s="49"/>
      <c r="B455" s="10"/>
      <c r="C455" s="2" t="s">
        <v>12</v>
      </c>
      <c r="D455" s="327">
        <v>0</v>
      </c>
      <c r="E455" s="29">
        <f>(D451/220)*2</f>
        <v>25.518181818181819</v>
      </c>
      <c r="F455" s="34">
        <f>D455*E455</f>
        <v>0</v>
      </c>
      <c r="G455" s="302"/>
    </row>
    <row r="456" spans="1:7" s="301" customFormat="1" ht="15" customHeight="1" thickBot="1">
      <c r="A456" s="49"/>
      <c r="B456" s="10"/>
      <c r="C456" s="2" t="s">
        <v>19</v>
      </c>
      <c r="D456" s="328">
        <v>0</v>
      </c>
      <c r="E456" s="35">
        <f>D451/D453*1.5</f>
        <v>19.138636363636365</v>
      </c>
      <c r="F456" s="34">
        <f>D456*E456</f>
        <v>0</v>
      </c>
      <c r="G456" s="302"/>
    </row>
    <row r="457" spans="1:7" s="301" customFormat="1" ht="15" customHeight="1" thickBot="1">
      <c r="A457" s="49"/>
      <c r="B457" s="10"/>
      <c r="C457" s="2" t="s">
        <v>175</v>
      </c>
      <c r="D457" s="335">
        <v>0</v>
      </c>
      <c r="E457" s="35"/>
      <c r="F457" s="34">
        <f>E457*D457</f>
        <v>0</v>
      </c>
      <c r="G457" s="302"/>
    </row>
    <row r="458" spans="1:7" s="301" customFormat="1" ht="15" customHeight="1" thickBot="1">
      <c r="A458" s="49"/>
      <c r="B458" s="10"/>
      <c r="C458" s="2" t="s">
        <v>24</v>
      </c>
      <c r="D458" s="329">
        <v>0.2</v>
      </c>
      <c r="E458" s="30"/>
      <c r="F458" s="36">
        <f>D458*F451</f>
        <v>303.60000000000002</v>
      </c>
      <c r="G458" s="302"/>
    </row>
    <row r="459" spans="1:7" s="301" customFormat="1" ht="15" customHeight="1">
      <c r="A459" s="49"/>
      <c r="B459" s="10"/>
      <c r="C459" s="12"/>
      <c r="D459" s="12"/>
      <c r="E459" s="2" t="s">
        <v>9</v>
      </c>
      <c r="F459" s="36">
        <f>D451+F455+F456+F458</f>
        <v>3110.6</v>
      </c>
      <c r="G459" s="302"/>
    </row>
    <row r="460" spans="1:7" s="301" customFormat="1" ht="15" customHeight="1">
      <c r="A460" s="49"/>
      <c r="B460" s="10"/>
      <c r="C460" s="2" t="s">
        <v>20</v>
      </c>
      <c r="D460" s="37">
        <f>'Encargos Sociais'!D42</f>
        <v>0.71109999999999995</v>
      </c>
      <c r="E460" s="30"/>
      <c r="F460" s="36">
        <f>D460*F459</f>
        <v>2211.9476599999998</v>
      </c>
      <c r="G460" s="302"/>
    </row>
    <row r="461" spans="1:7" s="301" customFormat="1" ht="15" customHeight="1" thickBot="1">
      <c r="A461" s="49"/>
      <c r="B461" s="10"/>
      <c r="C461" s="12"/>
      <c r="D461" s="12" t="s">
        <v>343</v>
      </c>
      <c r="E461" s="2" t="s">
        <v>10</v>
      </c>
      <c r="F461" s="36">
        <f>F459+F460</f>
        <v>5322.5476600000002</v>
      </c>
      <c r="G461" s="302"/>
    </row>
    <row r="462" spans="1:7" s="301" customFormat="1" ht="15" customHeight="1" thickBot="1">
      <c r="A462" s="49"/>
      <c r="B462" s="10"/>
      <c r="C462" s="2" t="s">
        <v>164</v>
      </c>
      <c r="D462" s="330">
        <v>4.5</v>
      </c>
      <c r="E462" s="2"/>
      <c r="F462" s="36">
        <f>D462*((30-6)*4)-(D451*6%)</f>
        <v>263.58000000000004</v>
      </c>
      <c r="G462" s="302"/>
    </row>
    <row r="463" spans="1:7" s="301" customFormat="1" ht="15" customHeight="1" thickBot="1">
      <c r="A463" s="49"/>
      <c r="B463" s="10"/>
      <c r="C463" s="2" t="s">
        <v>162</v>
      </c>
      <c r="D463" s="330">
        <v>26.82</v>
      </c>
      <c r="E463" s="2"/>
      <c r="F463" s="36">
        <f>((D463*30)*0.8)</f>
        <v>643.68000000000006</v>
      </c>
      <c r="G463" s="302"/>
    </row>
    <row r="464" spans="1:7" s="301" customFormat="1" ht="15" customHeight="1" thickBot="1">
      <c r="A464" s="49"/>
      <c r="B464" s="10"/>
      <c r="C464" s="2" t="s">
        <v>163</v>
      </c>
      <c r="D464" s="330">
        <v>87.5</v>
      </c>
      <c r="E464" s="30"/>
      <c r="F464" s="34">
        <f>D464</f>
        <v>87.5</v>
      </c>
      <c r="G464" s="302"/>
    </row>
    <row r="465" spans="1:7" s="301" customFormat="1" ht="15" customHeight="1" thickBot="1">
      <c r="A465" s="49"/>
      <c r="B465" s="10"/>
      <c r="C465" s="2" t="s">
        <v>178</v>
      </c>
      <c r="D465" s="330">
        <v>20</v>
      </c>
      <c r="E465" s="30"/>
      <c r="F465" s="34">
        <f>D465</f>
        <v>20</v>
      </c>
      <c r="G465" s="302"/>
    </row>
    <row r="466" spans="1:7" s="301" customFormat="1" ht="15" customHeight="1" thickBot="1">
      <c r="A466" s="49"/>
      <c r="B466" s="10"/>
      <c r="C466" s="2" t="s">
        <v>273</v>
      </c>
      <c r="D466" s="330">
        <v>28</v>
      </c>
      <c r="E466" s="30"/>
      <c r="F466" s="34">
        <f>D466</f>
        <v>28</v>
      </c>
      <c r="G466" s="302"/>
    </row>
    <row r="467" spans="1:7" s="301" customFormat="1" ht="15" customHeight="1" thickBot="1">
      <c r="A467" s="49"/>
      <c r="B467" s="10"/>
      <c r="C467" s="2" t="s">
        <v>177</v>
      </c>
      <c r="D467" s="330">
        <v>28</v>
      </c>
      <c r="E467" s="30"/>
      <c r="F467" s="34">
        <f>D467</f>
        <v>28</v>
      </c>
      <c r="G467" s="302"/>
    </row>
    <row r="468" spans="1:7" s="301" customFormat="1" ht="15" customHeight="1" thickBot="1">
      <c r="A468" s="49"/>
      <c r="B468" s="10"/>
      <c r="C468" s="2" t="s">
        <v>274</v>
      </c>
      <c r="D468" s="330">
        <v>184</v>
      </c>
      <c r="E468" s="30"/>
      <c r="F468" s="34">
        <f>D468</f>
        <v>184</v>
      </c>
      <c r="G468" s="302"/>
    </row>
    <row r="469" spans="1:7" s="301" customFormat="1" ht="15" customHeight="1" thickBot="1">
      <c r="A469" s="49"/>
      <c r="B469" s="10"/>
      <c r="C469" s="12"/>
      <c r="D469" s="11"/>
      <c r="E469" s="2" t="s">
        <v>71</v>
      </c>
      <c r="F469" s="36">
        <f>SUM(F461:F468)</f>
        <v>6577.3076600000004</v>
      </c>
      <c r="G469" s="302"/>
    </row>
    <row r="470" spans="1:7" s="301" customFormat="1" ht="15" customHeight="1" thickBot="1">
      <c r="A470" s="49"/>
      <c r="B470" s="16"/>
      <c r="C470" s="17"/>
      <c r="D470" s="17"/>
      <c r="E470" s="39" t="s">
        <v>11</v>
      </c>
      <c r="F470" s="40">
        <f>D450*F469</f>
        <v>6577.3076600000004</v>
      </c>
      <c r="G470" s="302"/>
    </row>
    <row r="471" spans="1:7" s="301" customFormat="1" ht="27" customHeight="1">
      <c r="B471" s="492" t="s">
        <v>140</v>
      </c>
      <c r="C471" s="492"/>
      <c r="D471" s="492"/>
      <c r="E471" s="492"/>
      <c r="F471" s="492"/>
      <c r="G471" s="14"/>
    </row>
    <row r="472" spans="1:7" s="301" customFormat="1">
      <c r="E472" s="19"/>
      <c r="F472" s="20"/>
      <c r="G472" s="302"/>
    </row>
    <row r="473" spans="1:7" s="301" customFormat="1" ht="15.75">
      <c r="A473" s="41"/>
      <c r="B473" s="50" t="s">
        <v>26</v>
      </c>
      <c r="C473" s="43"/>
      <c r="D473" s="43"/>
      <c r="E473" s="44"/>
      <c r="F473" s="20"/>
      <c r="G473" s="302"/>
    </row>
    <row r="474" spans="1:7" s="301" customFormat="1" ht="15.75">
      <c r="A474" s="22"/>
      <c r="B474" s="23" t="s">
        <v>200</v>
      </c>
      <c r="C474" s="41"/>
      <c r="D474" s="1">
        <f>D491</f>
        <v>262821.45590699994</v>
      </c>
      <c r="E474" s="46">
        <f>E476+E477+E478+E479+E480+E481+E482+E483+E484+E485+E486+E487+E488+E489+E490</f>
        <v>1.0000000000000002</v>
      </c>
      <c r="G474" s="302"/>
    </row>
    <row r="475" spans="1:7" s="301" customFormat="1">
      <c r="A475" s="41"/>
      <c r="B475" s="41"/>
      <c r="C475" s="41"/>
      <c r="D475" s="310"/>
      <c r="E475" s="46"/>
      <c r="G475" s="302"/>
    </row>
    <row r="476" spans="1:7" s="301" customFormat="1">
      <c r="A476" s="41"/>
      <c r="B476" s="396" t="str">
        <f>B130</f>
        <v>6.1.16-</v>
      </c>
      <c r="C476" s="45" t="str">
        <f>C130</f>
        <v>AUXILIAR DE SERVIÇOS GERAIS (Roçador Manual)</v>
      </c>
      <c r="D476" s="1">
        <f>F152</f>
        <v>4960.88076</v>
      </c>
      <c r="E476" s="46">
        <f>D476/D474</f>
        <v>1.8875478574912927E-2</v>
      </c>
      <c r="G476" s="302"/>
    </row>
    <row r="477" spans="1:7" s="301" customFormat="1">
      <c r="A477" s="41"/>
      <c r="B477" s="396" t="str">
        <f>B154</f>
        <v>6.1.17-</v>
      </c>
      <c r="C477" s="310" t="str">
        <f>C154</f>
        <v>OPERADOR DE ROÇADEIRA COSTAL, PODADEIRA E MOTOSSERRA</v>
      </c>
      <c r="D477" s="1">
        <f>F176</f>
        <v>56279.251599999996</v>
      </c>
      <c r="E477" s="46">
        <f>D477/D474</f>
        <v>0.21413492062807291</v>
      </c>
      <c r="G477" s="302"/>
    </row>
    <row r="478" spans="1:7" s="301" customFormat="1">
      <c r="A478" s="41"/>
      <c r="B478" s="396" t="str">
        <f>B178</f>
        <v>6.1.18-</v>
      </c>
      <c r="C478" s="310" t="str">
        <f>C178</f>
        <v>PEDREIRO</v>
      </c>
      <c r="D478" s="1">
        <f>F198</f>
        <v>31054.059455000002</v>
      </c>
      <c r="E478" s="46">
        <f>D478/D474</f>
        <v>0.1181564851615028</v>
      </c>
      <c r="G478" s="302"/>
    </row>
    <row r="479" spans="1:7" s="301" customFormat="1">
      <c r="A479" s="41"/>
      <c r="B479" s="396" t="str">
        <f>B200</f>
        <v>6.1.19-</v>
      </c>
      <c r="C479" s="310" t="str">
        <f>C200</f>
        <v>SERVENTE - AJUDANTE DE OBRAS</v>
      </c>
      <c r="D479" s="1">
        <f>F220</f>
        <v>24043.183219999995</v>
      </c>
      <c r="E479" s="46">
        <f>D479/D474</f>
        <v>9.1481051792467585E-2</v>
      </c>
      <c r="G479" s="302"/>
    </row>
    <row r="480" spans="1:7" s="301" customFormat="1">
      <c r="A480" s="41"/>
      <c r="B480" s="396" t="str">
        <f>B222</f>
        <v>6.1.20-</v>
      </c>
      <c r="C480" s="310" t="str">
        <f>C222</f>
        <v>PINTOR</v>
      </c>
      <c r="D480" s="1">
        <f>F242</f>
        <v>18632.435673</v>
      </c>
      <c r="E480" s="46">
        <f>D480/D474</f>
        <v>7.0893891096901682E-2</v>
      </c>
      <c r="G480" s="302"/>
    </row>
    <row r="481" spans="1:14" s="301" customFormat="1">
      <c r="A481" s="41"/>
      <c r="B481" s="396" t="str">
        <f>B244</f>
        <v>6.1.21-</v>
      </c>
      <c r="C481" s="310" t="str">
        <f>C244</f>
        <v>ENCANADOR</v>
      </c>
      <c r="D481" s="1">
        <f>F264</f>
        <v>6210.8118910000003</v>
      </c>
      <c r="E481" s="46">
        <f>D481/D474</f>
        <v>2.3631297032300561E-2</v>
      </c>
      <c r="G481" s="302"/>
    </row>
    <row r="482" spans="1:14" s="301" customFormat="1">
      <c r="A482" s="41"/>
      <c r="B482" s="396" t="str">
        <f>B266</f>
        <v>6.1.22-</v>
      </c>
      <c r="C482" s="310" t="str">
        <f>C266</f>
        <v>SUPERVISOR</v>
      </c>
      <c r="D482" s="1">
        <f>F288</f>
        <v>6057.8176999999996</v>
      </c>
      <c r="E482" s="46">
        <f>D482/D474</f>
        <v>2.3049174882219563E-2</v>
      </c>
      <c r="G482" s="302"/>
    </row>
    <row r="483" spans="1:14" s="301" customFormat="1">
      <c r="A483" s="41"/>
      <c r="B483" s="396" t="str">
        <f>B290</f>
        <v>6.1.23-</v>
      </c>
      <c r="C483" s="310" t="str">
        <f>C290</f>
        <v>MECÂNICO</v>
      </c>
      <c r="D483" s="1">
        <f>F310</f>
        <v>12083.671239999998</v>
      </c>
      <c r="E483" s="46">
        <f>D483/D474</f>
        <v>4.5976730470117466E-2</v>
      </c>
      <c r="G483" s="302"/>
    </row>
    <row r="484" spans="1:14" s="301" customFormat="1">
      <c r="A484" s="41"/>
      <c r="B484" s="396" t="str">
        <f>B312</f>
        <v>6.1.24-</v>
      </c>
      <c r="C484" s="310" t="str">
        <f>C312</f>
        <v>SOLDADOR</v>
      </c>
      <c r="D484" s="1">
        <f>F333</f>
        <v>7249.7918110000001</v>
      </c>
      <c r="E484" s="46">
        <f>D484/D474</f>
        <v>2.7584474737729778E-2</v>
      </c>
      <c r="G484" s="302"/>
    </row>
    <row r="485" spans="1:14" s="301" customFormat="1">
      <c r="A485" s="41"/>
      <c r="B485" s="396" t="str">
        <f>B336</f>
        <v>6.1.25-</v>
      </c>
      <c r="C485" s="310" t="str">
        <f>C336</f>
        <v>CALCETEIRO</v>
      </c>
      <c r="D485" s="1">
        <f>F356</f>
        <v>24843.247564000001</v>
      </c>
      <c r="E485" s="46">
        <f>D485/D474</f>
        <v>9.4525188129202242E-2</v>
      </c>
      <c r="G485" s="302"/>
    </row>
    <row r="486" spans="1:14" s="301" customFormat="1">
      <c r="A486" s="41"/>
      <c r="B486" s="396" t="str">
        <f>B358</f>
        <v>6.1.26-</v>
      </c>
      <c r="C486" s="310" t="str">
        <f>C358</f>
        <v>AJUDANTE DE CALCETEIRO</v>
      </c>
      <c r="D486" s="1">
        <f>F378</f>
        <v>9617.2732879999985</v>
      </c>
      <c r="E486" s="46">
        <f>D486/D474</f>
        <v>3.6592420716987033E-2</v>
      </c>
      <c r="G486" s="302"/>
    </row>
    <row r="487" spans="1:14" s="301" customFormat="1">
      <c r="A487" s="41"/>
      <c r="B487" s="396" t="str">
        <f>B380</f>
        <v>6.1.27-</v>
      </c>
      <c r="C487" s="310" t="str">
        <f>C380</f>
        <v>GARI</v>
      </c>
      <c r="D487" s="1">
        <f>F402</f>
        <v>39687.04608</v>
      </c>
      <c r="E487" s="46">
        <f>D487/D474</f>
        <v>0.15100382859930342</v>
      </c>
      <c r="G487" s="302"/>
    </row>
    <row r="488" spans="1:14" s="301" customFormat="1">
      <c r="A488" s="41"/>
      <c r="B488" s="396" t="str">
        <f>B404</f>
        <v>6.1.28-</v>
      </c>
      <c r="C488" s="310" t="str">
        <f>C404</f>
        <v>BORRACHEIRO</v>
      </c>
      <c r="D488" s="1">
        <f>F424</f>
        <v>4904.8463599999995</v>
      </c>
      <c r="E488" s="46">
        <f>D488/D474</f>
        <v>1.8662275281419918E-2</v>
      </c>
      <c r="G488" s="302"/>
    </row>
    <row r="489" spans="1:14" s="301" customFormat="1">
      <c r="A489" s="41"/>
      <c r="B489" s="396" t="str">
        <f>B426</f>
        <v>6.1.29-</v>
      </c>
      <c r="C489" s="310" t="str">
        <f>C426</f>
        <v>MESTRE DE OBRA</v>
      </c>
      <c r="D489" s="1">
        <f>F446</f>
        <v>10619.831605000001</v>
      </c>
      <c r="E489" s="46">
        <f>D489/D474</f>
        <v>4.0407019161928154E-2</v>
      </c>
      <c r="G489" s="302"/>
    </row>
    <row r="490" spans="1:14" s="301" customFormat="1">
      <c r="A490" s="41"/>
      <c r="B490" s="396" t="str">
        <f>B448</f>
        <v>6.1.30-</v>
      </c>
      <c r="C490" s="310" t="str">
        <f>C448</f>
        <v>ALMOXARIFE</v>
      </c>
      <c r="D490" s="1">
        <f>F470</f>
        <v>6577.3076600000004</v>
      </c>
      <c r="E490" s="46">
        <f>D490/D474</f>
        <v>2.5025763734934175E-2</v>
      </c>
      <c r="G490" s="302"/>
    </row>
    <row r="491" spans="1:14" s="301" customFormat="1" ht="15.75">
      <c r="A491" s="41"/>
      <c r="B491" s="41"/>
      <c r="C491" s="22" t="s">
        <v>25</v>
      </c>
      <c r="D491" s="1">
        <f>SUM(D476:D490)</f>
        <v>262821.45590699994</v>
      </c>
      <c r="E491" s="41"/>
      <c r="G491" s="302"/>
    </row>
    <row r="492" spans="1:14" s="301" customFormat="1">
      <c r="G492" s="302"/>
    </row>
    <row r="493" spans="1:14" s="301" customFormat="1">
      <c r="G493" s="302"/>
    </row>
    <row r="494" spans="1:14" s="301" customFormat="1" ht="27" customHeight="1">
      <c r="A494" s="419" t="s">
        <v>324</v>
      </c>
      <c r="B494" s="486" t="s">
        <v>323</v>
      </c>
      <c r="C494" s="486"/>
      <c r="D494" s="486"/>
      <c r="E494" s="486"/>
      <c r="F494" s="486"/>
      <c r="G494" s="418"/>
      <c r="H494" s="417"/>
      <c r="I494" s="417"/>
      <c r="J494" s="417"/>
      <c r="K494" s="417"/>
      <c r="L494" s="417"/>
      <c r="M494" s="417"/>
      <c r="N494" s="417"/>
    </row>
    <row r="495" spans="1:14" s="301" customFormat="1" ht="102" customHeight="1">
      <c r="A495" s="419" t="s">
        <v>325</v>
      </c>
      <c r="B495" s="484" t="s">
        <v>326</v>
      </c>
      <c r="C495" s="484"/>
      <c r="D495" s="484"/>
      <c r="E495" s="484"/>
      <c r="F495" s="484"/>
      <c r="G495" s="302"/>
    </row>
    <row r="496" spans="1:14" s="301" customFormat="1" ht="14.25">
      <c r="A496" s="310" t="s">
        <v>152</v>
      </c>
      <c r="B496" s="309"/>
      <c r="C496" s="309"/>
      <c r="D496" s="309"/>
      <c r="E496" s="309"/>
      <c r="F496" s="309"/>
      <c r="G496" s="302"/>
    </row>
    <row r="497" spans="1:8" s="301" customFormat="1" ht="13.15" customHeight="1">
      <c r="A497" s="491" t="s">
        <v>174</v>
      </c>
      <c r="B497" s="491"/>
      <c r="C497" s="491"/>
      <c r="D497" s="491"/>
      <c r="E497" s="491"/>
      <c r="F497" s="491"/>
      <c r="G497" s="302"/>
    </row>
    <row r="498" spans="1:8" s="301" customFormat="1">
      <c r="A498" s="491"/>
      <c r="B498" s="491"/>
      <c r="C498" s="491"/>
      <c r="D498" s="491"/>
      <c r="E498" s="491"/>
      <c r="F498" s="491"/>
      <c r="G498" s="302"/>
    </row>
    <row r="499" spans="1:8" s="301" customFormat="1">
      <c r="A499" s="491"/>
      <c r="B499" s="491"/>
      <c r="C499" s="491"/>
      <c r="D499" s="491"/>
      <c r="E499" s="491"/>
      <c r="F499" s="491"/>
      <c r="G499" s="302"/>
    </row>
    <row r="500" spans="1:8" s="301" customFormat="1">
      <c r="A500" s="491"/>
      <c r="B500" s="491"/>
      <c r="C500" s="491"/>
      <c r="D500" s="491"/>
      <c r="E500" s="491"/>
      <c r="F500" s="491"/>
      <c r="G500" s="302"/>
    </row>
    <row r="501" spans="1:8" s="301" customFormat="1" ht="13.15" customHeight="1">
      <c r="A501" s="491" t="s">
        <v>155</v>
      </c>
      <c r="B501" s="491"/>
      <c r="C501" s="491"/>
      <c r="D501" s="491"/>
      <c r="E501" s="491"/>
      <c r="F501" s="491"/>
      <c r="G501" s="302"/>
    </row>
    <row r="502" spans="1:8" s="301" customFormat="1">
      <c r="A502" s="491"/>
      <c r="B502" s="491"/>
      <c r="C502" s="491"/>
      <c r="D502" s="491"/>
      <c r="E502" s="491"/>
      <c r="F502" s="491"/>
      <c r="G502" s="302"/>
    </row>
    <row r="503" spans="1:8" ht="13.15" customHeight="1">
      <c r="A503" s="491" t="s">
        <v>156</v>
      </c>
      <c r="B503" s="491"/>
      <c r="C503" s="491"/>
      <c r="D503" s="491"/>
      <c r="E503" s="491"/>
      <c r="F503" s="491"/>
      <c r="G503" s="302"/>
      <c r="H503" s="301"/>
    </row>
    <row r="504" spans="1:8">
      <c r="A504" s="491"/>
      <c r="B504" s="491"/>
      <c r="C504" s="491"/>
      <c r="D504" s="491"/>
      <c r="E504" s="491"/>
      <c r="F504" s="491"/>
      <c r="G504" s="302"/>
      <c r="H504" s="301"/>
    </row>
    <row r="505" spans="1:8" ht="13.15" customHeight="1">
      <c r="A505" s="491" t="s">
        <v>160</v>
      </c>
      <c r="B505" s="491"/>
      <c r="C505" s="491"/>
      <c r="D505" s="491"/>
      <c r="E505" s="491"/>
      <c r="F505" s="491"/>
      <c r="G505" s="302"/>
      <c r="H505" s="301"/>
    </row>
    <row r="506" spans="1:8">
      <c r="A506" s="491"/>
      <c r="B506" s="491"/>
      <c r="C506" s="491"/>
      <c r="D506" s="491"/>
      <c r="E506" s="491"/>
      <c r="F506" s="491"/>
      <c r="G506" s="302"/>
      <c r="H506" s="301"/>
    </row>
    <row r="507" spans="1:8" ht="13.15" customHeight="1">
      <c r="A507" s="491" t="s">
        <v>157</v>
      </c>
      <c r="B507" s="491"/>
      <c r="C507" s="491"/>
      <c r="D507" s="491"/>
      <c r="E507" s="491"/>
      <c r="F507" s="491"/>
      <c r="G507" s="302"/>
      <c r="H507" s="301"/>
    </row>
    <row r="508" spans="1:8">
      <c r="A508" s="491"/>
      <c r="B508" s="491"/>
      <c r="C508" s="491"/>
      <c r="D508" s="491"/>
      <c r="E508" s="491"/>
      <c r="F508" s="491"/>
      <c r="G508" s="302"/>
      <c r="H508" s="301"/>
    </row>
    <row r="509" spans="1:8" ht="14.45" customHeight="1">
      <c r="A509" s="490" t="s">
        <v>235</v>
      </c>
      <c r="B509" s="490"/>
      <c r="C509" s="490"/>
      <c r="D509" s="490"/>
      <c r="E509" s="490"/>
      <c r="F509" s="490"/>
      <c r="G509" s="302"/>
      <c r="H509" s="301"/>
    </row>
    <row r="510" spans="1:8">
      <c r="A510" s="490"/>
      <c r="B510" s="490"/>
      <c r="C510" s="490"/>
      <c r="D510" s="490"/>
      <c r="E510" s="490"/>
      <c r="F510" s="490"/>
      <c r="G510" s="302"/>
      <c r="H510" s="301"/>
    </row>
    <row r="511" spans="1:8">
      <c r="A511" s="490"/>
      <c r="B511" s="490"/>
      <c r="C511" s="490"/>
      <c r="D511" s="490"/>
      <c r="E511" s="490"/>
      <c r="F511" s="490"/>
      <c r="G511" s="302"/>
      <c r="H511" s="301"/>
    </row>
    <row r="512" spans="1:8">
      <c r="A512" s="312" t="s">
        <v>158</v>
      </c>
      <c r="B512" s="311"/>
      <c r="C512" s="311"/>
      <c r="D512" s="311"/>
      <c r="E512" s="311"/>
      <c r="F512" s="311"/>
      <c r="G512" s="302"/>
      <c r="H512" s="301"/>
    </row>
    <row r="514" spans="1:6">
      <c r="A514" s="3" t="s">
        <v>300</v>
      </c>
    </row>
    <row r="515" spans="1:6">
      <c r="A515" s="3" t="s">
        <v>321</v>
      </c>
    </row>
    <row r="516" spans="1:6">
      <c r="A516" s="3" t="s">
        <v>322</v>
      </c>
    </row>
    <row r="517" spans="1:6">
      <c r="A517" s="3" t="s">
        <v>234</v>
      </c>
    </row>
    <row r="519" spans="1:6" ht="28.15" customHeight="1">
      <c r="A519" s="486" t="s">
        <v>236</v>
      </c>
      <c r="B519" s="486"/>
      <c r="C519" s="486"/>
      <c r="D519" s="486"/>
      <c r="E519" s="486"/>
      <c r="F519" s="486"/>
    </row>
    <row r="521" spans="1:6" ht="25.15" customHeight="1">
      <c r="A521" s="486" t="s">
        <v>308</v>
      </c>
      <c r="B521" s="486"/>
      <c r="C521" s="486"/>
      <c r="D521" s="486"/>
      <c r="E521" s="486"/>
      <c r="F521" s="486"/>
    </row>
    <row r="522" spans="1:6">
      <c r="A522" s="395"/>
    </row>
  </sheetData>
  <mergeCells count="121">
    <mergeCell ref="B6:E6"/>
    <mergeCell ref="D92:F92"/>
    <mergeCell ref="D118:F118"/>
    <mergeCell ref="B1:F2"/>
    <mergeCell ref="B104:F104"/>
    <mergeCell ref="D105:F105"/>
    <mergeCell ref="D106:F106"/>
    <mergeCell ref="D107:F107"/>
    <mergeCell ref="B64:F64"/>
    <mergeCell ref="D65:F65"/>
    <mergeCell ref="D66:F66"/>
    <mergeCell ref="D67:F67"/>
    <mergeCell ref="D68:F68"/>
    <mergeCell ref="D69:F69"/>
    <mergeCell ref="B72:F72"/>
    <mergeCell ref="D73:F73"/>
    <mergeCell ref="D74:F74"/>
    <mergeCell ref="D75:F75"/>
    <mergeCell ref="D76:F76"/>
    <mergeCell ref="D84:F84"/>
    <mergeCell ref="D13:F13"/>
    <mergeCell ref="D85:F85"/>
    <mergeCell ref="B88:F88"/>
    <mergeCell ref="D89:F89"/>
    <mergeCell ref="A521:F521"/>
    <mergeCell ref="B56:F56"/>
    <mergeCell ref="D57:F57"/>
    <mergeCell ref="D58:F58"/>
    <mergeCell ref="D59:F59"/>
    <mergeCell ref="D60:F60"/>
    <mergeCell ref="D61:F61"/>
    <mergeCell ref="D108:F108"/>
    <mergeCell ref="D109:F109"/>
    <mergeCell ref="D77:F77"/>
    <mergeCell ref="B80:F80"/>
    <mergeCell ref="D81:F81"/>
    <mergeCell ref="D82:F82"/>
    <mergeCell ref="D83:F83"/>
    <mergeCell ref="D100:F100"/>
    <mergeCell ref="D101:F101"/>
    <mergeCell ref="D91:F91"/>
    <mergeCell ref="B112:F112"/>
    <mergeCell ref="D93:F93"/>
    <mergeCell ref="D114:F114"/>
    <mergeCell ref="D97:F97"/>
    <mergeCell ref="D116:F116"/>
    <mergeCell ref="B494:F494"/>
    <mergeCell ref="B495:F495"/>
    <mergeCell ref="D90:F90"/>
    <mergeCell ref="D86:F86"/>
    <mergeCell ref="D78:F78"/>
    <mergeCell ref="D121:F121"/>
    <mergeCell ref="D123:F123"/>
    <mergeCell ref="D110:F110"/>
    <mergeCell ref="D70:F70"/>
    <mergeCell ref="D125:F125"/>
    <mergeCell ref="D126:F126"/>
    <mergeCell ref="D102:F102"/>
    <mergeCell ref="B120:F120"/>
    <mergeCell ref="B96:F96"/>
    <mergeCell ref="D122:F122"/>
    <mergeCell ref="D94:F94"/>
    <mergeCell ref="D124:F124"/>
    <mergeCell ref="D9:F9"/>
    <mergeCell ref="D37:F37"/>
    <mergeCell ref="B40:F40"/>
    <mergeCell ref="D41:F41"/>
    <mergeCell ref="D42:F42"/>
    <mergeCell ref="D43:F43"/>
    <mergeCell ref="B32:F32"/>
    <mergeCell ref="B24:F24"/>
    <mergeCell ref="D35:F35"/>
    <mergeCell ref="D25:F25"/>
    <mergeCell ref="B7:E7"/>
    <mergeCell ref="D11:F11"/>
    <mergeCell ref="D12:F12"/>
    <mergeCell ref="D29:F29"/>
    <mergeCell ref="D27:F27"/>
    <mergeCell ref="D28:F28"/>
    <mergeCell ref="D98:F98"/>
    <mergeCell ref="D99:F99"/>
    <mergeCell ref="D62:F62"/>
    <mergeCell ref="D46:F46"/>
    <mergeCell ref="D14:F14"/>
    <mergeCell ref="D22:F22"/>
    <mergeCell ref="D30:F30"/>
    <mergeCell ref="D38:F38"/>
    <mergeCell ref="D54:F54"/>
    <mergeCell ref="D51:F51"/>
    <mergeCell ref="D52:F52"/>
    <mergeCell ref="D53:F53"/>
    <mergeCell ref="D36:F36"/>
    <mergeCell ref="D45:F45"/>
    <mergeCell ref="D26:F26"/>
    <mergeCell ref="D49:F49"/>
    <mergeCell ref="B8:F8"/>
    <mergeCell ref="D10:F10"/>
    <mergeCell ref="A519:F519"/>
    <mergeCell ref="B16:F16"/>
    <mergeCell ref="A509:F511"/>
    <mergeCell ref="A507:F508"/>
    <mergeCell ref="A505:F506"/>
    <mergeCell ref="A503:F504"/>
    <mergeCell ref="A501:F502"/>
    <mergeCell ref="A497:F500"/>
    <mergeCell ref="B471:F471"/>
    <mergeCell ref="B129:F129"/>
    <mergeCell ref="B128:F128"/>
    <mergeCell ref="D21:F21"/>
    <mergeCell ref="D20:F20"/>
    <mergeCell ref="D19:F19"/>
    <mergeCell ref="D18:F18"/>
    <mergeCell ref="D17:F17"/>
    <mergeCell ref="D33:F33"/>
    <mergeCell ref="D34:F34"/>
    <mergeCell ref="D113:F113"/>
    <mergeCell ref="D44:F44"/>
    <mergeCell ref="D115:F115"/>
    <mergeCell ref="B48:F48"/>
    <mergeCell ref="D117:F117"/>
    <mergeCell ref="D50:F50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4"/>
  <sheetViews>
    <sheetView view="pageBreakPreview" zoomScale="60" zoomScaleNormal="100" workbookViewId="0">
      <selection activeCell="E21" sqref="E21"/>
    </sheetView>
  </sheetViews>
  <sheetFormatPr defaultRowHeight="14.25"/>
  <cols>
    <col min="1" max="1" width="0.5" customWidth="1"/>
    <col min="2" max="2" width="17.09765625" customWidth="1"/>
    <col min="3" max="3" width="8.19921875" customWidth="1"/>
    <col min="4" max="4" width="14.19921875" customWidth="1"/>
    <col min="5" max="5" width="10.5" customWidth="1"/>
    <col min="6" max="6" width="7.09765625" customWidth="1"/>
    <col min="7" max="7" width="8.69921875" hidden="1" customWidth="1"/>
    <col min="8" max="8" width="12.296875" bestFit="1" customWidth="1"/>
  </cols>
  <sheetData>
    <row r="1" spans="1:8" ht="19.5" thickBot="1">
      <c r="A1" s="536" t="s">
        <v>229</v>
      </c>
      <c r="B1" s="537"/>
      <c r="C1" s="537"/>
      <c r="D1" s="537"/>
      <c r="E1" s="537"/>
      <c r="F1" s="537"/>
      <c r="G1" s="537"/>
      <c r="H1" s="538"/>
    </row>
    <row r="2" spans="1:8" ht="19.5">
      <c r="A2" s="341"/>
      <c r="B2" s="342"/>
      <c r="C2" s="342"/>
      <c r="D2" s="342"/>
      <c r="E2" s="342"/>
      <c r="F2" s="342"/>
      <c r="G2" s="342"/>
      <c r="H2" s="343"/>
    </row>
    <row r="3" spans="1:8">
      <c r="A3" s="344"/>
      <c r="B3" s="345"/>
      <c r="C3" s="345"/>
      <c r="D3" s="345"/>
      <c r="E3" s="345"/>
      <c r="F3" s="345"/>
      <c r="G3" s="345"/>
      <c r="H3" s="346"/>
    </row>
    <row r="4" spans="1:8">
      <c r="A4" s="344"/>
      <c r="B4" s="345"/>
      <c r="C4" s="345"/>
      <c r="D4" s="345"/>
      <c r="E4" s="345"/>
      <c r="F4" s="345"/>
      <c r="G4" s="345"/>
      <c r="H4" s="346"/>
    </row>
    <row r="5" spans="1:8" ht="16.5" thickBot="1">
      <c r="A5" s="347"/>
      <c r="B5" s="348"/>
      <c r="C5" s="348"/>
      <c r="D5" s="348"/>
      <c r="E5" s="348"/>
      <c r="F5" s="348"/>
      <c r="G5" s="348"/>
      <c r="H5" s="349"/>
    </row>
    <row r="6" spans="1:8" ht="15">
      <c r="A6" s="350"/>
      <c r="B6" s="351" t="s">
        <v>184</v>
      </c>
      <c r="C6" s="352" t="s">
        <v>185</v>
      </c>
      <c r="D6" s="352" t="s">
        <v>287</v>
      </c>
      <c r="E6" s="353" t="s">
        <v>42</v>
      </c>
      <c r="F6" s="30"/>
      <c r="G6" s="30"/>
      <c r="H6" s="38"/>
    </row>
    <row r="7" spans="1:8" ht="15">
      <c r="A7" s="350"/>
      <c r="B7" s="354" t="s">
        <v>286</v>
      </c>
      <c r="C7" s="355">
        <v>2018</v>
      </c>
      <c r="D7" s="355" t="s">
        <v>288</v>
      </c>
      <c r="E7" s="356">
        <v>260000</v>
      </c>
      <c r="F7" s="30"/>
      <c r="G7" s="30"/>
      <c r="H7" s="38"/>
    </row>
    <row r="8" spans="1:8" ht="15">
      <c r="A8" s="350"/>
      <c r="B8" s="539" t="s">
        <v>194</v>
      </c>
      <c r="C8" s="540"/>
      <c r="D8" s="540"/>
      <c r="E8" s="357">
        <v>313</v>
      </c>
      <c r="F8" s="30"/>
      <c r="G8" s="30"/>
      <c r="H8" s="38"/>
    </row>
    <row r="9" spans="1:8" ht="15">
      <c r="A9" s="350"/>
      <c r="B9" s="539" t="s">
        <v>186</v>
      </c>
      <c r="C9" s="540"/>
      <c r="D9" s="540"/>
      <c r="E9" s="357">
        <v>12</v>
      </c>
      <c r="F9" s="30"/>
      <c r="G9" s="30"/>
      <c r="H9" s="38"/>
    </row>
    <row r="10" spans="1:8" ht="15">
      <c r="A10" s="350"/>
      <c r="B10" s="539" t="s">
        <v>195</v>
      </c>
      <c r="C10" s="540"/>
      <c r="D10" s="540"/>
      <c r="E10" s="357">
        <v>26</v>
      </c>
      <c r="F10" s="30"/>
      <c r="G10" s="30"/>
      <c r="H10" s="38"/>
    </row>
    <row r="11" spans="1:8" ht="15">
      <c r="A11" s="350"/>
      <c r="B11" s="539" t="s">
        <v>187</v>
      </c>
      <c r="C11" s="540"/>
      <c r="D11" s="540"/>
      <c r="E11" s="357">
        <v>80</v>
      </c>
      <c r="F11" s="30"/>
      <c r="G11" s="30"/>
      <c r="H11" s="38"/>
    </row>
    <row r="12" spans="1:8" ht="15.75" thickBot="1">
      <c r="A12" s="350"/>
      <c r="B12" s="541" t="s">
        <v>188</v>
      </c>
      <c r="C12" s="542"/>
      <c r="D12" s="542"/>
      <c r="E12" s="358">
        <f>E11*E10</f>
        <v>2080</v>
      </c>
      <c r="F12" s="30"/>
      <c r="G12" s="30"/>
      <c r="H12" s="38"/>
    </row>
    <row r="13" spans="1:8">
      <c r="A13" s="344"/>
      <c r="B13" s="345"/>
      <c r="C13" s="345"/>
      <c r="D13" s="345"/>
      <c r="E13" s="359"/>
      <c r="F13" s="360"/>
      <c r="G13" s="345"/>
      <c r="H13" s="346"/>
    </row>
    <row r="14" spans="1:8">
      <c r="A14" s="344"/>
      <c r="B14" s="345"/>
      <c r="C14" s="345"/>
      <c r="D14" s="345"/>
      <c r="E14" s="359"/>
      <c r="F14" s="360"/>
      <c r="G14" s="345"/>
      <c r="H14" s="346"/>
    </row>
    <row r="15" spans="1:8">
      <c r="A15" s="344"/>
      <c r="B15" s="361"/>
      <c r="C15" s="345"/>
      <c r="D15" s="345"/>
      <c r="E15" s="362"/>
      <c r="F15" s="363"/>
      <c r="G15" s="363"/>
      <c r="H15" s="364"/>
    </row>
    <row r="16" spans="1:8" ht="15" thickBot="1">
      <c r="A16" s="344"/>
      <c r="B16" s="345"/>
      <c r="C16" s="345"/>
      <c r="D16" s="345"/>
      <c r="E16" s="359"/>
      <c r="F16" s="360"/>
      <c r="G16" s="345"/>
      <c r="H16" s="346"/>
    </row>
    <row r="17" spans="1:8">
      <c r="A17" s="344"/>
      <c r="B17" s="365" t="s">
        <v>189</v>
      </c>
      <c r="C17" s="366"/>
      <c r="D17" s="366"/>
      <c r="E17" s="367"/>
      <c r="F17" s="366"/>
      <c r="G17" s="366"/>
      <c r="H17" s="368"/>
    </row>
    <row r="18" spans="1:8">
      <c r="A18" s="344"/>
      <c r="B18" s="369"/>
      <c r="C18" s="345"/>
      <c r="D18" s="345"/>
      <c r="E18" s="370"/>
      <c r="F18" s="345"/>
      <c r="G18" s="345"/>
      <c r="H18" s="346"/>
    </row>
    <row r="19" spans="1:8">
      <c r="A19" s="344"/>
      <c r="B19" s="369"/>
      <c r="C19" s="345"/>
      <c r="D19" s="371" t="s">
        <v>190</v>
      </c>
      <c r="E19" s="372" t="s">
        <v>191</v>
      </c>
      <c r="F19" s="371" t="s">
        <v>192</v>
      </c>
      <c r="G19" s="530" t="s">
        <v>193</v>
      </c>
      <c r="H19" s="531"/>
    </row>
    <row r="20" spans="1:8" ht="14.25" customHeight="1">
      <c r="A20" s="344"/>
      <c r="B20" s="545" t="s">
        <v>301</v>
      </c>
      <c r="C20" s="546"/>
      <c r="D20" s="373">
        <v>3.5</v>
      </c>
      <c r="E20" s="374">
        <v>6.07</v>
      </c>
      <c r="F20" s="394">
        <f>E12</f>
        <v>2080</v>
      </c>
      <c r="G20" s="532">
        <f>E20*(F20/D20)</f>
        <v>3607.3142857142861</v>
      </c>
      <c r="H20" s="533"/>
    </row>
    <row r="21" spans="1:8" ht="15" thickBot="1">
      <c r="A21" s="344"/>
      <c r="B21" s="547"/>
      <c r="C21" s="548"/>
      <c r="D21" s="375"/>
      <c r="E21" s="376"/>
      <c r="F21" s="375"/>
      <c r="G21" s="375"/>
      <c r="H21" s="377"/>
    </row>
    <row r="22" spans="1:8" ht="15" thickBot="1">
      <c r="A22" s="344"/>
      <c r="B22" s="378"/>
      <c r="C22" s="345"/>
      <c r="D22" s="345"/>
      <c r="E22" s="370"/>
      <c r="F22" s="345"/>
      <c r="G22" s="345"/>
      <c r="H22" s="346"/>
    </row>
    <row r="23" spans="1:8">
      <c r="A23" s="344"/>
      <c r="B23" s="534" t="s">
        <v>208</v>
      </c>
      <c r="C23" s="535"/>
      <c r="D23" s="535"/>
      <c r="E23" s="392"/>
      <c r="F23" s="543" t="s">
        <v>209</v>
      </c>
      <c r="G23" s="543"/>
      <c r="H23" s="544"/>
    </row>
    <row r="24" spans="1:8" ht="15" thickBot="1">
      <c r="A24" s="379"/>
      <c r="B24" s="393">
        <v>1</v>
      </c>
      <c r="C24" s="375"/>
      <c r="D24" s="375"/>
      <c r="E24" s="376"/>
      <c r="F24" s="375"/>
      <c r="G24" s="380"/>
      <c r="H24" s="381">
        <f>G20*B24</f>
        <v>3607.3142857142861</v>
      </c>
    </row>
  </sheetData>
  <mergeCells count="11">
    <mergeCell ref="G19:H19"/>
    <mergeCell ref="G20:H20"/>
    <mergeCell ref="B23:D23"/>
    <mergeCell ref="A1:H1"/>
    <mergeCell ref="B8:D8"/>
    <mergeCell ref="B9:D9"/>
    <mergeCell ref="B10:D10"/>
    <mergeCell ref="B11:D11"/>
    <mergeCell ref="B12:D12"/>
    <mergeCell ref="F23:H23"/>
    <mergeCell ref="B20:C2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workbookViewId="0">
      <selection activeCell="F24" sqref="F24"/>
    </sheetView>
  </sheetViews>
  <sheetFormatPr defaultRowHeight="14.25"/>
  <cols>
    <col min="1" max="1" width="5.3984375" customWidth="1"/>
    <col min="2" max="2" width="11.09765625" customWidth="1"/>
    <col min="5" max="5" width="13.69921875" customWidth="1"/>
    <col min="6" max="6" width="13.5" customWidth="1"/>
  </cols>
  <sheetData>
    <row r="1" spans="1:6">
      <c r="A1" s="550" t="s">
        <v>227</v>
      </c>
      <c r="B1" s="550"/>
      <c r="C1" s="550"/>
      <c r="D1" s="550"/>
      <c r="E1" s="550"/>
      <c r="F1" s="550"/>
    </row>
    <row r="2" spans="1:6" ht="15" thickBot="1"/>
    <row r="3" spans="1:6" ht="15">
      <c r="A3" s="178" t="s">
        <v>228</v>
      </c>
      <c r="B3" s="551" t="s">
        <v>313</v>
      </c>
      <c r="C3" s="551"/>
      <c r="D3" s="551"/>
      <c r="E3" s="551"/>
      <c r="F3" s="552"/>
    </row>
    <row r="4" spans="1:6" ht="15">
      <c r="A4" s="340"/>
      <c r="B4" s="308"/>
      <c r="C4" s="304"/>
      <c r="D4" s="304"/>
      <c r="E4" s="304"/>
      <c r="F4" s="187"/>
    </row>
    <row r="5" spans="1:6" ht="15.75" thickBot="1">
      <c r="A5" s="340"/>
      <c r="B5" s="451" t="s">
        <v>226</v>
      </c>
      <c r="C5" s="451"/>
      <c r="D5" s="451"/>
      <c r="E5" s="451"/>
      <c r="F5" s="382">
        <v>1</v>
      </c>
    </row>
    <row r="6" spans="1:6" ht="15.75" thickBot="1">
      <c r="A6" s="340"/>
      <c r="B6" s="451" t="s">
        <v>237</v>
      </c>
      <c r="C6" s="451"/>
      <c r="D6" s="451"/>
      <c r="E6" s="451"/>
      <c r="F6" s="383">
        <v>260000</v>
      </c>
    </row>
    <row r="7" spans="1:6" ht="15.75" thickBot="1">
      <c r="A7" s="340"/>
      <c r="B7" s="451" t="s">
        <v>183</v>
      </c>
      <c r="C7" s="451"/>
      <c r="D7" s="451"/>
      <c r="E7" s="451"/>
      <c r="F7" s="321">
        <v>120</v>
      </c>
    </row>
    <row r="8" spans="1:6" ht="15.75" thickBot="1">
      <c r="A8" s="340"/>
      <c r="B8" s="451" t="s">
        <v>196</v>
      </c>
      <c r="C8" s="451"/>
      <c r="D8" s="451"/>
      <c r="E8" s="451"/>
      <c r="F8" s="384">
        <v>0.35</v>
      </c>
    </row>
    <row r="9" spans="1:6" ht="15.75" thickBot="1">
      <c r="A9" s="340"/>
      <c r="B9" s="451" t="s">
        <v>197</v>
      </c>
      <c r="C9" s="451"/>
      <c r="D9" s="451"/>
      <c r="E9" s="451"/>
      <c r="F9" s="384">
        <v>0.4</v>
      </c>
    </row>
    <row r="10" spans="1:6" ht="15">
      <c r="A10" s="340"/>
      <c r="B10" s="451" t="s">
        <v>182</v>
      </c>
      <c r="C10" s="451"/>
      <c r="D10" s="451"/>
      <c r="E10" s="451"/>
      <c r="F10" s="385">
        <f>F9*Combustível!H24</f>
        <v>1442.9257142857145</v>
      </c>
    </row>
    <row r="11" spans="1:6" ht="15.75" thickBot="1">
      <c r="A11" s="340"/>
      <c r="B11" s="451" t="s">
        <v>181</v>
      </c>
      <c r="C11" s="451"/>
      <c r="D11" s="451"/>
      <c r="E11" s="451"/>
      <c r="F11" s="386">
        <f>F6*F5/F7</f>
        <v>2166.6666666666665</v>
      </c>
    </row>
    <row r="12" spans="1:6" ht="15.75" thickBot="1">
      <c r="A12" s="340"/>
      <c r="B12" s="451" t="s">
        <v>333</v>
      </c>
      <c r="C12" s="451"/>
      <c r="D12" s="451"/>
      <c r="E12" s="451"/>
      <c r="F12" s="387">
        <v>1.0999999999999999E-2</v>
      </c>
    </row>
    <row r="13" spans="1:6" ht="15">
      <c r="A13" s="340"/>
      <c r="B13" s="451" t="s">
        <v>180</v>
      </c>
      <c r="C13" s="451"/>
      <c r="D13" s="451"/>
      <c r="E13" s="451"/>
      <c r="F13" s="385">
        <f>F5*F6/F7*F12</f>
        <v>23.833333333333329</v>
      </c>
    </row>
    <row r="14" spans="1:6" ht="15">
      <c r="A14" s="340"/>
      <c r="B14" s="308"/>
      <c r="C14" s="304"/>
      <c r="D14" s="304"/>
      <c r="E14" s="304"/>
      <c r="F14" s="388"/>
    </row>
    <row r="15" spans="1:6" ht="15">
      <c r="A15" s="340"/>
      <c r="B15" s="308"/>
      <c r="C15" s="304"/>
      <c r="D15" s="304"/>
      <c r="E15" s="299"/>
      <c r="F15" s="388"/>
    </row>
    <row r="16" spans="1:6" ht="15">
      <c r="A16" s="340"/>
      <c r="B16" s="338"/>
      <c r="C16" s="338"/>
      <c r="D16" s="338"/>
      <c r="E16" s="338"/>
      <c r="F16" s="385"/>
    </row>
    <row r="17" spans="1:6" ht="15.75" thickBot="1">
      <c r="A17" s="339"/>
      <c r="B17" s="454" t="s">
        <v>210</v>
      </c>
      <c r="C17" s="454"/>
      <c r="D17" s="454"/>
      <c r="E17" s="454"/>
      <c r="F17" s="389">
        <f>F10+F11+F13</f>
        <v>3633.4257142857145</v>
      </c>
    </row>
    <row r="19" spans="1:6" ht="6.6" customHeight="1"/>
    <row r="20" spans="1:6" ht="37.9" customHeight="1">
      <c r="A20" s="416" t="s">
        <v>303</v>
      </c>
      <c r="B20" s="549" t="s">
        <v>302</v>
      </c>
      <c r="C20" s="549"/>
      <c r="D20" s="549"/>
      <c r="E20" s="549"/>
      <c r="F20" s="549"/>
    </row>
    <row r="22" spans="1:6">
      <c r="A22" t="s">
        <v>304</v>
      </c>
      <c r="B22" t="s">
        <v>305</v>
      </c>
    </row>
    <row r="24" spans="1:6">
      <c r="A24" t="s">
        <v>314</v>
      </c>
    </row>
  </sheetData>
  <mergeCells count="13">
    <mergeCell ref="B6:E6"/>
    <mergeCell ref="B7:E7"/>
    <mergeCell ref="B20:F20"/>
    <mergeCell ref="A1:F1"/>
    <mergeCell ref="B17:E17"/>
    <mergeCell ref="B13:E13"/>
    <mergeCell ref="B8:E8"/>
    <mergeCell ref="B9:E9"/>
    <mergeCell ref="B10:E10"/>
    <mergeCell ref="B11:E11"/>
    <mergeCell ref="B12:E12"/>
    <mergeCell ref="B5:E5"/>
    <mergeCell ref="B3:F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Índice</vt:lpstr>
      <vt:lpstr>Identificação do serviço</vt:lpstr>
      <vt:lpstr>Dimensionamento</vt:lpstr>
      <vt:lpstr>Encargos Sociais</vt:lpstr>
      <vt:lpstr>Despesas Indiretas</vt:lpstr>
      <vt:lpstr>EPI</vt:lpstr>
      <vt:lpstr>Mão de obra</vt:lpstr>
      <vt:lpstr>Combustível</vt:lpstr>
      <vt:lpstr>Equipamentos</vt:lpstr>
      <vt:lpstr>PV</vt:lpstr>
      <vt:lpstr>PV!Area_de_impressao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Copia</dc:creator>
  <cp:lastModifiedBy>LENOVO</cp:lastModifiedBy>
  <cp:lastPrinted>2025-03-05T18:24:51Z</cp:lastPrinted>
  <dcterms:created xsi:type="dcterms:W3CDTF">2013-07-18T12:26:35Z</dcterms:created>
  <dcterms:modified xsi:type="dcterms:W3CDTF">2025-03-05T19:33:31Z</dcterms:modified>
</cp:coreProperties>
</file>