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PAT18950\Downloads\"/>
    </mc:Choice>
  </mc:AlternateContent>
  <xr:revisionPtr revIDLastSave="0" documentId="13_ncr:1_{9E7E68BB-7304-443D-82B6-B21AA974E116}" xr6:coauthVersionLast="47" xr6:coauthVersionMax="47" xr10:uidLastSave="{00000000-0000-0000-0000-000000000000}"/>
  <bookViews>
    <workbookView xWindow="21480" yWindow="-120" windowWidth="21840" windowHeight="13140" tabRatio="500" firstSheet="3" activeTab="7" xr2:uid="{00000000-000D-0000-FFFF-FFFF00000000}"/>
  </bookViews>
  <sheets>
    <sheet name="Índice" sheetId="1" r:id="rId1"/>
    <sheet name="Identificação do serviço" sheetId="2" r:id="rId2"/>
    <sheet name="Dimensionamento" sheetId="3" r:id="rId3"/>
    <sheet name="Mão de obra" sheetId="4" r:id="rId4"/>
    <sheet name="Encargos Sociais" sheetId="5" r:id="rId5"/>
    <sheet name="EPI" sheetId="6" r:id="rId6"/>
    <sheet name="Despesas Indiretas" sheetId="7" r:id="rId7"/>
    <sheet name="PV" sheetId="8" r:id="rId8"/>
  </sheets>
  <definedNames>
    <definedName name="_xlnm.Print_Area" localSheetId="3">'Mão de obra'!$A$1:$I$72</definedName>
    <definedName name="_xlnm.Print_Area" localSheetId="7">PV!$B$4:$I$46</definedName>
    <definedName name="B" localSheetId="6">#REF!</definedName>
    <definedName name="B" localSheetId="2">#REF!</definedName>
    <definedName name="B" localSheetId="0">#REF!</definedName>
    <definedName name="B" localSheetId="3">#REF!</definedName>
    <definedName name="B" localSheetId="7">#REF!</definedName>
    <definedName name="B">#REF!</definedName>
    <definedName name="BANCO" localSheetId="6">#REF!</definedName>
    <definedName name="BANCO" localSheetId="2">#REF!</definedName>
    <definedName name="BANCO" localSheetId="3">#REF!</definedName>
    <definedName name="BANCO" localSheetId="7">#REF!</definedName>
    <definedName name="BANCO">#REF!</definedName>
    <definedName name="Banco_dados_IM" localSheetId="6">#REF!</definedName>
    <definedName name="Banco_dados_IM" localSheetId="2">#REF!</definedName>
    <definedName name="Banco_dados_IM" localSheetId="3">#REF!</definedName>
    <definedName name="Banco_dados_IM" localSheetId="7">#REF!</definedName>
    <definedName name="Banco_dados_IM">#REF!</definedName>
    <definedName name="C_" localSheetId="6">#REF!</definedName>
    <definedName name="C_" localSheetId="2">#REF!</definedName>
    <definedName name="C_" localSheetId="3">#REF!</definedName>
    <definedName name="C_" localSheetId="7">#REF!</definedName>
    <definedName name="C_">#REF!</definedName>
    <definedName name="Critérios_IM" localSheetId="6">#REF!</definedName>
    <definedName name="Critérios_IM" localSheetId="2">#REF!</definedName>
    <definedName name="Critérios_IM" localSheetId="3">#REF!</definedName>
    <definedName name="Critérios_IM" localSheetId="7">#REF!</definedName>
    <definedName name="Critérios_IM">#REF!</definedName>
    <definedName name="D" localSheetId="6">#REF!</definedName>
    <definedName name="D" localSheetId="2">#REF!</definedName>
    <definedName name="D" localSheetId="3">#REF!</definedName>
    <definedName name="D" localSheetId="7">#REF!</definedName>
    <definedName name="D">#REF!</definedName>
    <definedName name="DADOS" localSheetId="6">#REF!</definedName>
    <definedName name="DADOS" localSheetId="2">#REF!</definedName>
    <definedName name="DADOS" localSheetId="3">#REF!</definedName>
    <definedName name="DADOS" localSheetId="7">#REF!</definedName>
    <definedName name="DADOS">#REF!</definedName>
    <definedName name="E" localSheetId="6">#REF!</definedName>
    <definedName name="E" localSheetId="2">#REF!</definedName>
    <definedName name="E" localSheetId="3">#REF!</definedName>
    <definedName name="E" localSheetId="7">#REF!</definedName>
    <definedName name="E">#REF!</definedName>
    <definedName name="F" localSheetId="6">#REF!</definedName>
    <definedName name="F" localSheetId="2">#REF!</definedName>
    <definedName name="F" localSheetId="3">#REF!</definedName>
    <definedName name="F" localSheetId="7">#REF!</definedName>
    <definedName name="F">#REF!</definedName>
    <definedName name="G" localSheetId="6">#REF!</definedName>
    <definedName name="G" localSheetId="2">#REF!</definedName>
    <definedName name="G" localSheetId="3">#REF!</definedName>
    <definedName name="G" localSheetId="7">#REF!</definedName>
    <definedName name="G">#REF!</definedName>
    <definedName name="ORCAMENTO" localSheetId="6">#REF!</definedName>
    <definedName name="ORCAMENTO" localSheetId="2">#REF!</definedName>
    <definedName name="ORCAMENTO" localSheetId="3">#REF!</definedName>
    <definedName name="ORCAMENTO" localSheetId="7">#REF!</definedName>
    <definedName name="ORCAMENTO">#REF!</definedName>
    <definedName name="Planilha" localSheetId="6">#REF!</definedName>
    <definedName name="Planilha" localSheetId="2">#REF!</definedName>
    <definedName name="Planilha" localSheetId="3">#REF!</definedName>
    <definedName name="Planilha" localSheetId="7">#REF!</definedName>
    <definedName name="Planilha">#REF!</definedName>
    <definedName name="RESULTADOS" localSheetId="6">#REF!</definedName>
    <definedName name="RESULTADOS" localSheetId="2">#REF!</definedName>
    <definedName name="RESULTADOS" localSheetId="3">#REF!</definedName>
    <definedName name="RESULTADOS" localSheetId="7">#REF!</definedName>
    <definedName name="RESULTADOS">#REF!</definedName>
    <definedName name="RESUMO" localSheetId="6">#REF!</definedName>
    <definedName name="RESUMO" localSheetId="2">#REF!</definedName>
    <definedName name="RESUMO" localSheetId="3">#REF!</definedName>
    <definedName name="RESUMO" localSheetId="7">#REF!</definedName>
    <definedName name="RESUMO">#REF!</definedName>
    <definedName name="VARRICAO" localSheetId="6">#REF!</definedName>
    <definedName name="VARRICAO" localSheetId="2">#REF!</definedName>
    <definedName name="VARRICAO" localSheetId="3">#REF!</definedName>
    <definedName name="VARRICAO" localSheetId="7">#REF!</definedName>
    <definedName name="VARRICAO">#REF!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1" i="5" l="1"/>
  <c r="F33" i="4"/>
  <c r="D9" i="4"/>
  <c r="E5" i="6"/>
  <c r="D43" i="8" l="1"/>
  <c r="D44" i="8" s="1"/>
  <c r="D45" i="8" s="1"/>
  <c r="B2" i="8"/>
  <c r="C23" i="7"/>
  <c r="F28" i="8" s="1"/>
  <c r="B2" i="7"/>
  <c r="G13" i="6"/>
  <c r="E13" i="6"/>
  <c r="G12" i="6"/>
  <c r="E12" i="6"/>
  <c r="G11" i="6"/>
  <c r="E11" i="6"/>
  <c r="G10" i="6"/>
  <c r="E10" i="6"/>
  <c r="G9" i="6"/>
  <c r="E9" i="6"/>
  <c r="G8" i="6"/>
  <c r="E8" i="6"/>
  <c r="B2" i="6"/>
  <c r="D23" i="5"/>
  <c r="D28" i="5" s="1"/>
  <c r="D16" i="5"/>
  <c r="B1" i="5"/>
  <c r="B50" i="4"/>
  <c r="F29" i="4"/>
  <c r="F28" i="4"/>
  <c r="D24" i="4"/>
  <c r="C18" i="4"/>
  <c r="C50" i="4" s="1"/>
  <c r="B1" i="4"/>
  <c r="F22" i="3"/>
  <c r="F23" i="3" s="1"/>
  <c r="F18" i="3"/>
  <c r="B2" i="3"/>
  <c r="G14" i="6" l="1"/>
  <c r="G15" i="6" s="1"/>
  <c r="E14" i="6"/>
  <c r="E15" i="6" s="1"/>
  <c r="D43" i="5"/>
  <c r="D31" i="4" s="1"/>
  <c r="E27" i="4"/>
  <c r="F27" i="4" s="1"/>
  <c r="E26" i="4"/>
  <c r="F26" i="4" s="1"/>
  <c r="D17" i="6" l="1"/>
  <c r="D18" i="6" s="1"/>
  <c r="F30" i="4"/>
  <c r="F31" i="4" s="1"/>
  <c r="F32" i="4" s="1"/>
  <c r="F39" i="4" s="1"/>
  <c r="F40" i="4" s="1"/>
  <c r="D50" i="4" s="1"/>
  <c r="F11" i="8" l="1"/>
  <c r="D48" i="4"/>
  <c r="F10" i="8" l="1"/>
  <c r="D53" i="4"/>
  <c r="E48" i="4"/>
  <c r="E50" i="4"/>
  <c r="F15" i="8" l="1"/>
  <c r="F26" i="8" l="1"/>
  <c r="F32" i="8" l="1"/>
  <c r="F34" i="8" s="1"/>
  <c r="G26" i="8" l="1"/>
  <c r="G28" i="8"/>
  <c r="F38" i="8"/>
  <c r="G11" i="8"/>
  <c r="G10" i="8"/>
  <c r="G15" i="8"/>
  <c r="G30" i="8"/>
  <c r="H38" i="8" l="1"/>
  <c r="H41" i="8" s="1"/>
  <c r="G40" i="8"/>
  <c r="G41" i="8" s="1"/>
  <c r="G32" i="8"/>
  <c r="G34" i="8" s="1"/>
</calcChain>
</file>

<file path=xl/sharedStrings.xml><?xml version="1.0" encoding="utf-8"?>
<sst xmlns="http://schemas.openxmlformats.org/spreadsheetml/2006/main" count="219" uniqueCount="204">
  <si>
    <t>ANEXO: PLANILHA DE CUSTOS E FORMAÇÃO DE PREÇOS PARA SERVIÇOS CONTINUADOS DE:</t>
  </si>
  <si>
    <t>TERCEIRIZAÇAO DE MÃO DE OBRA</t>
  </si>
  <si>
    <t>ÍNDICE</t>
  </si>
  <si>
    <t>1 - IDENTIFICAÇÃO</t>
  </si>
  <si>
    <r>
      <rPr>
        <sz val="11"/>
        <color rgb="FF000000"/>
        <rFont val="Ecofont_Spranq_eco_Sans"/>
        <family val="2"/>
        <charset val="1"/>
      </rPr>
      <t>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Processo</t>
    </r>
  </si>
  <si>
    <r>
      <rPr>
        <sz val="11"/>
        <color rgb="FF000000"/>
        <rFont val="Ecofont_Spranq_eco_Sans"/>
        <family val="2"/>
        <charset val="1"/>
      </rPr>
      <t>Licitação 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</si>
  <si>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</si>
  <si>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</si>
  <si>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</si>
  <si>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</si>
  <si>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</si>
  <si>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Dois Vizinhos</t>
  </si>
  <si>
    <t>C</t>
  </si>
  <si>
    <t>Ano Acordo, Convenção ou Sentença Normativa em Dissídio Coletivo</t>
  </si>
  <si>
    <t>D</t>
  </si>
  <si>
    <r>
      <rPr>
        <sz val="11"/>
        <color rgb="FF000000"/>
        <rFont val="Ecofont_Spranq_eco_Sans"/>
        <family val="2"/>
        <charset val="1"/>
      </rPr>
      <t>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de meses de execução contratual</t>
    </r>
  </si>
  <si>
    <t>E</t>
  </si>
  <si>
    <t>Local da prestação de serviços</t>
  </si>
  <si>
    <t>Nota 1: Será considerada a data da apresentação da proposta alinea "A" que deverá coincidir com a data limite da apresentação da proposta da licitação (data da abertura da licitação), para fins de concessão de reajuste.</t>
  </si>
  <si>
    <t>2 - Dimensionamento</t>
  </si>
  <si>
    <t>2.1-</t>
  </si>
  <si>
    <t>TRAJETO/PRODUÇÃO</t>
  </si>
  <si>
    <t>Tipo de Serviço</t>
  </si>
  <si>
    <t>Unidade Medida</t>
  </si>
  <si>
    <t>Mensal</t>
  </si>
  <si>
    <t>Quantidade Total a Contratar em função da Unidade medida</t>
  </si>
  <si>
    <t>Quantidade  divisivel em função da unidade de medida  mês/ano =</t>
  </si>
  <si>
    <t>2.2-</t>
  </si>
  <si>
    <t>TURNO DE TRABALHO</t>
  </si>
  <si>
    <t>1º turno diurno</t>
  </si>
  <si>
    <t>Total de horas de trabalho diário =</t>
  </si>
  <si>
    <t>QUANTIDADE DE DIAS ÚTEIS POR ANO</t>
  </si>
  <si>
    <t>Quantidade de dias no ano =</t>
  </si>
  <si>
    <t>Quantidade  de dias úteis no ano =</t>
  </si>
  <si>
    <t>Quantidade de dias úteis no mês =</t>
  </si>
  <si>
    <t>OBSERVAÇÕES</t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</si>
  <si>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dias úteis no mês</t>
    </r>
    <r>
      <rPr>
        <sz val="11"/>
        <rFont val="Arial"/>
        <family val="2"/>
        <charset val="1"/>
      </rPr>
      <t xml:space="preserve"> é calculada dividindo a </t>
    </r>
    <r>
      <rPr>
        <b/>
        <sz val="11"/>
        <rFont val="Arial"/>
        <family val="2"/>
        <charset val="1"/>
      </rPr>
      <t>Quantidade de dias úteis no ano</t>
    </r>
    <r>
      <rPr>
        <sz val="11"/>
        <rFont val="Arial"/>
        <family val="2"/>
        <charset val="1"/>
      </rPr>
      <t xml:space="preserve"> pelos 12 meses do ano.</t>
    </r>
  </si>
  <si>
    <t>3 - MÃO DE OBRA</t>
  </si>
  <si>
    <t>3.1 - MÃO DE OBRA DIRETA</t>
  </si>
  <si>
    <t>Mão de Obra Vinculada à Execução Contratual</t>
  </si>
  <si>
    <t>3.1.1 - Dados complementares para composição dos custos referentes à mão-de-obra</t>
  </si>
  <si>
    <t xml:space="preserve">Tipo de serviço 
</t>
  </si>
  <si>
    <t>Classificação Brasileira de Ocupações (CBO)</t>
  </si>
  <si>
    <t xml:space="preserve">Salário normativo da Categoria Profissional 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</si>
  <si>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</si>
  <si>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</si>
  <si>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</si>
  <si>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</si>
  <si>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3.1.3-</t>
  </si>
  <si>
    <t>Quantidade =</t>
  </si>
  <si>
    <t>Reserva Técnica (domingos+absenteismo+férias) =</t>
  </si>
  <si>
    <t>Total =</t>
  </si>
  <si>
    <t>Salário Nominal Mensal (R$) =</t>
  </si>
  <si>
    <t>Salário Ins. (R$) =</t>
  </si>
  <si>
    <t>Base semanal (horas) =</t>
  </si>
  <si>
    <t>Base mensal (horas) =</t>
  </si>
  <si>
    <t>Quant.</t>
  </si>
  <si>
    <t>Valor Unitário</t>
  </si>
  <si>
    <t>Total</t>
  </si>
  <si>
    <t>Horas Extras (100%) =</t>
  </si>
  <si>
    <t>Horas Extras (50%) =</t>
  </si>
  <si>
    <t>Acumulo de Função =</t>
  </si>
  <si>
    <t>Adicional de insalubridade (%) =</t>
  </si>
  <si>
    <t>Total sem encargos =</t>
  </si>
  <si>
    <t>Encargos sociais (%) =</t>
  </si>
  <si>
    <t>Total com encargos =</t>
  </si>
  <si>
    <t>Vale transporte (passagem de ônibus) (R$) =</t>
  </si>
  <si>
    <t>Auxílio alimentação diário (R$) =</t>
  </si>
  <si>
    <t>Assistência médica familiar mensal (R$) =</t>
  </si>
  <si>
    <t>Fundo de formação (R$) =</t>
  </si>
  <si>
    <t>Custo mensal/funcionário (R$) =</t>
  </si>
  <si>
    <t>Total do efetivo =</t>
  </si>
  <si>
    <t>Nota 1: O Módulo  refere-se ao valor mensal devido ao empregado pela prestação do serviço no período de 12 meses.</t>
  </si>
  <si>
    <t>RESUMO DA MÃO DE OBRA</t>
  </si>
  <si>
    <t>TOTAL MÃO DE OBRA =</t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</si>
  <si>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Salário Nominal Mensal (R$)</t>
    </r>
    <r>
      <rPr>
        <sz val="10"/>
        <rFont val="Arial"/>
        <family val="2"/>
        <charset val="1"/>
      </rPr>
      <t xml:space="preserve"> deve ser igual ou superior ao salário mínimo definido pela Convenção Coletiva de Trabalho (CCT) regional, para a categoria profisional em questão, para a jornada de trabalho de 44 horas semanais.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</si>
  <si>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Salário Ins. (R$)</t>
    </r>
    <r>
      <rPr>
        <sz val="10"/>
        <rFont val="Arial"/>
        <family val="2"/>
        <charset val="1"/>
      </rPr>
      <t xml:space="preserve"> corresponde ao salário base utilizado para o cálculo da insalubridade e deve ser igual ou superior ao valor definido pela Convenção Coletiva de Trabalho (CCT) regional.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</si>
  <si>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Total sem encargos</t>
    </r>
    <r>
      <rPr>
        <sz val="10"/>
        <rFont val="Arial"/>
        <family val="2"/>
        <charset val="1"/>
      </rPr>
      <t xml:space="preserve"> é obtido somando o </t>
    </r>
    <r>
      <rPr>
        <b/>
        <sz val="10"/>
        <rFont val="Arial"/>
        <family val="2"/>
        <charset val="1"/>
      </rPr>
      <t>Salário Nominal Mensal (R$)</t>
    </r>
    <r>
      <rPr>
        <sz val="10"/>
        <rFont val="Arial"/>
        <family val="2"/>
        <charset val="1"/>
      </rPr>
      <t xml:space="preserve"> com o valor referente ao adicional de insalubridade, obtido multiplicando o </t>
    </r>
    <r>
      <rPr>
        <b/>
        <sz val="10"/>
        <rFont val="Arial"/>
        <family val="2"/>
        <charset val="1"/>
      </rPr>
      <t>Adicional de insalubridade (%)</t>
    </r>
    <r>
      <rPr>
        <sz val="10"/>
        <rFont val="Arial"/>
        <family val="2"/>
        <charset val="1"/>
      </rPr>
      <t xml:space="preserve"> pelo </t>
    </r>
    <r>
      <rPr>
        <b/>
        <sz val="10"/>
        <rFont val="Arial"/>
        <family val="2"/>
        <charset val="1"/>
      </rPr>
      <t>Salário Ins. (R$)</t>
    </r>
    <r>
      <rPr>
        <sz val="10"/>
        <rFont val="Arial"/>
        <family val="2"/>
        <charset val="1"/>
      </rPr>
      <t>.</t>
    </r>
  </si>
  <si>
    <r>
      <rPr>
        <sz val="10"/>
        <rFont val="Arial"/>
        <family val="2"/>
        <charset val="1"/>
      </rPr>
      <t xml:space="preserve">O valor dos </t>
    </r>
    <r>
      <rPr>
        <b/>
        <sz val="10"/>
        <rFont val="Arial"/>
        <family val="2"/>
        <charset val="1"/>
      </rPr>
      <t>Encargos sociais (%)</t>
    </r>
    <r>
      <rPr>
        <sz val="10"/>
        <rFont val="Arial"/>
        <family val="2"/>
        <charset val="1"/>
      </rPr>
      <t xml:space="preserve"> é calculado por meio dos valores preenchidos pela empresa proponente na próxima planilha (</t>
    </r>
    <r>
      <rPr>
        <b/>
        <sz val="10"/>
        <rFont val="Arial"/>
        <family val="2"/>
        <charset val="1"/>
      </rPr>
      <t>Encargos Sociais</t>
    </r>
    <r>
      <rPr>
        <sz val="10"/>
        <rFont val="Arial"/>
        <family val="2"/>
        <charset val="1"/>
      </rPr>
      <t>").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</si>
  <si>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Total com encargos</t>
    </r>
    <r>
      <rPr>
        <sz val="10"/>
        <rFont val="Arial"/>
        <family val="2"/>
        <charset val="1"/>
      </rPr>
      <t xml:space="preserve"> é a soma do </t>
    </r>
    <r>
      <rPr>
        <b/>
        <sz val="10"/>
        <rFont val="Arial"/>
        <family val="2"/>
        <charset val="1"/>
      </rPr>
      <t>Total sem encargos</t>
    </r>
    <r>
      <rPr>
        <sz val="10"/>
        <rFont val="Arial"/>
        <family val="2"/>
        <charset val="1"/>
      </rPr>
      <t xml:space="preserve"> com o valor dos encargos, obtido multiplicando os </t>
    </r>
    <r>
      <rPr>
        <b/>
        <sz val="10"/>
        <rFont val="Arial"/>
        <family val="2"/>
        <charset val="1"/>
      </rPr>
      <t>Encargos sociais (%)</t>
    </r>
    <r>
      <rPr>
        <sz val="10"/>
        <rFont val="Arial"/>
        <family val="2"/>
        <charset val="1"/>
      </rPr>
      <t xml:space="preserve"> pelo </t>
    </r>
    <r>
      <rPr>
        <b/>
        <sz val="10"/>
        <rFont val="Arial"/>
        <family val="2"/>
        <charset val="1"/>
      </rPr>
      <t>Salário Nominal Mensal (R$)</t>
    </r>
    <r>
      <rPr>
        <sz val="10"/>
        <rFont val="Arial"/>
        <family val="2"/>
        <charset val="1"/>
      </rPr>
      <t>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</si>
  <si>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Total do efetivo</t>
    </r>
    <r>
      <rPr>
        <sz val="10"/>
        <rFont val="Arial"/>
        <family val="2"/>
        <charset val="1"/>
      </rPr>
      <t xml:space="preserve"> é obtido multiplicando a </t>
    </r>
    <r>
      <rPr>
        <b/>
        <sz val="10"/>
        <rFont val="Arial"/>
        <family val="2"/>
        <charset val="1"/>
      </rPr>
      <t>Quantidade</t>
    </r>
    <r>
      <rPr>
        <sz val="10"/>
        <rFont val="Arial"/>
        <family val="2"/>
        <charset val="1"/>
      </rPr>
      <t xml:space="preserve"> de funcionários pelo </t>
    </r>
    <r>
      <rPr>
        <b/>
        <sz val="10"/>
        <rFont val="Arial"/>
        <family val="2"/>
        <charset val="1"/>
      </rPr>
      <t>Custo mensal/funcionário (R$)</t>
    </r>
    <r>
      <rPr>
        <sz val="10"/>
        <rFont val="Arial"/>
        <family val="2"/>
        <charset val="1"/>
      </rPr>
      <t>.</t>
    </r>
  </si>
  <si>
    <t>DISCRIMINAÇÃO</t>
  </si>
  <si>
    <t>% Salário</t>
  </si>
  <si>
    <t>GRUPO A</t>
  </si>
  <si>
    <t>Básico</t>
  </si>
  <si>
    <t>INSS</t>
  </si>
  <si>
    <t>FGTS</t>
  </si>
  <si>
    <t>Salário Educação</t>
  </si>
  <si>
    <t>Seguro acidente do trabalho</t>
  </si>
  <si>
    <t>SESC OU SESI</t>
  </si>
  <si>
    <t>INCRA</t>
  </si>
  <si>
    <t>SEBRAE</t>
  </si>
  <si>
    <t>SENAI OU SENAC</t>
  </si>
  <si>
    <t>TOTAL GRUPO A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</si>
  <si>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</si>
  <si>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</si>
  <si>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GRUPO B</t>
  </si>
  <si>
    <t>Incidencia do FGTS sobre o aviso previo indenizado</t>
  </si>
  <si>
    <t>Férias</t>
  </si>
  <si>
    <t xml:space="preserve">Multa do FGTS e contribuição social sobre o aviso previo indenizado </t>
  </si>
  <si>
    <r>
      <rPr>
        <sz val="10"/>
        <rFont val="Arial"/>
        <family val="2"/>
        <charset val="1"/>
      </rPr>
      <t>13</t>
    </r>
    <r>
      <rPr>
        <vertAlign val="superscript"/>
        <sz val="10"/>
        <rFont val="Arial"/>
        <family val="2"/>
        <charset val="1"/>
      </rPr>
      <t>o</t>
    </r>
    <r>
      <rPr>
        <sz val="10"/>
        <rFont val="Arial"/>
        <family val="2"/>
        <charset val="1"/>
      </rPr>
      <t xml:space="preserve"> salário ( 100x30/360)</t>
    </r>
  </si>
  <si>
    <t>Aviso previo trabalhado</t>
  </si>
  <si>
    <t>Incidencia dos encargos sobre o aviso previo trabalhado</t>
  </si>
  <si>
    <t>Multa do FGTS e contribuição social sobre o aviso previo trabalhado</t>
  </si>
  <si>
    <t>Aviso prévio idenizado</t>
  </si>
  <si>
    <t>TOTAL GRUPO B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</si>
  <si>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</si>
  <si>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corresponde a 1/3 (um terço) da remuneração que por sua vez é divido por 12 (doze) conforme Nota 1 acima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</si>
  <si>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</si>
  <si>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</si>
  <si>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GRUPO C</t>
  </si>
  <si>
    <t>Ausencias  Legais</t>
  </si>
  <si>
    <t>Ausencia por acidente de trabalho</t>
  </si>
  <si>
    <t>Afastamento maternidade</t>
  </si>
  <si>
    <t>Licença paternidade</t>
  </si>
  <si>
    <t>TOTAL GRUPO C</t>
  </si>
  <si>
    <t>Nota: As alíneas do grupo "C" referem-se somente ao custo que será pago ao repositor pelos dias trabalhados quando da necessidade de substituir a mão de obra alocada na prestação do serviço.</t>
  </si>
  <si>
    <t>TOTAL GERAL</t>
  </si>
  <si>
    <t>5 - UNIFORMES E EQUIPAMENTOS DE PROTEÇÃO INDIVIDUAL</t>
  </si>
  <si>
    <t>Custo</t>
  </si>
  <si>
    <t>UNIFORMES E EQUIPAMENTOS</t>
  </si>
  <si>
    <t>unitário</t>
  </si>
  <si>
    <t>Consumo</t>
  </si>
  <si>
    <t>(R$)</t>
  </si>
  <si>
    <t>Anual</t>
  </si>
  <si>
    <t>Calça de brim</t>
  </si>
  <si>
    <t>Camisa/jaleco manga longa</t>
  </si>
  <si>
    <t>Camiseta/jaleco manga curta</t>
  </si>
  <si>
    <t>Boné</t>
  </si>
  <si>
    <t>Calçado de segurança</t>
  </si>
  <si>
    <t>Capa de chuva amarela com reflexivo</t>
  </si>
  <si>
    <t>Custo mensal por funcionário (R$) =</t>
  </si>
  <si>
    <t>Custo mensal do efetivo (R$) =</t>
  </si>
  <si>
    <t>Nota: Valores mensais por empregado.</t>
  </si>
  <si>
    <t>CUSTO TOTAL =</t>
  </si>
  <si>
    <t>CUSTO MENSAL POR EMPREGADO = R$</t>
  </si>
  <si>
    <t>A quantidade estipulada  que está proposto na planilha é obrigatória, sendo que o preço fica  a critério da empresa.</t>
  </si>
  <si>
    <t>6 - DESPESAS INDIRETAS</t>
  </si>
  <si>
    <t>Descrição</t>
  </si>
  <si>
    <t>Valor</t>
  </si>
  <si>
    <t>(R$/mês)</t>
  </si>
  <si>
    <t>Aluguel</t>
  </si>
  <si>
    <t>Movéis e utensílios</t>
  </si>
  <si>
    <t>Limpeza e conservação</t>
  </si>
  <si>
    <t>Máquinas de escritório</t>
  </si>
  <si>
    <t>Material de expediente</t>
  </si>
  <si>
    <t>Equipamentos e materiais administrativos</t>
  </si>
  <si>
    <t>Cursos e treinamentos</t>
  </si>
  <si>
    <t>Mobilizações e desmobilizações</t>
  </si>
  <si>
    <t>Consultorias (CONTABILIDADE)</t>
  </si>
  <si>
    <t>Infraestrutura para sistema operacional de dados (INTERNET)</t>
  </si>
  <si>
    <t>Honorários (Pró-labore)</t>
  </si>
  <si>
    <t>Energia elétrica</t>
  </si>
  <si>
    <t>Água e esgoto</t>
  </si>
  <si>
    <t>Telefone</t>
  </si>
  <si>
    <t>Licenças</t>
  </si>
  <si>
    <t>TOTAL =</t>
  </si>
  <si>
    <r>
      <rPr>
        <sz val="11"/>
        <color rgb="FF000000"/>
        <rFont val="Calibri"/>
        <family val="2"/>
        <charset val="1"/>
      </rPr>
      <t>Nota explicativa 1</t>
    </r>
    <r>
      <rPr>
        <sz val="11"/>
        <color rgb="FF000000"/>
        <rFont val="Arial"/>
        <family val="2"/>
        <charset val="1"/>
      </rPr>
      <t xml:space="preserve">: Caso a proponente considere algum item como valor zero, deverá justificar. </t>
    </r>
  </si>
  <si>
    <r>
      <rPr>
        <sz val="11"/>
        <color rgb="FF000000"/>
        <rFont val="Calibri"/>
        <family val="2"/>
        <charset val="1"/>
      </rPr>
      <t>Nota explicativa 2</t>
    </r>
    <r>
      <rPr>
        <sz val="11"/>
        <color rgb="FF000000"/>
        <rFont val="Arial"/>
        <family val="2"/>
        <charset val="1"/>
      </rPr>
      <t>: Se houver despesas não listadas acima a proponente poderá incluir na tabela.</t>
    </r>
  </si>
  <si>
    <t>Grupo:</t>
  </si>
  <si>
    <t>7 - ANÁLISE DO PREÇO DE VENDA</t>
  </si>
  <si>
    <t>RESUMO DOS CUSTOS OPERACIONAIS</t>
  </si>
  <si>
    <t>Cliente:</t>
  </si>
  <si>
    <t>Mão de Obra Direta</t>
  </si>
  <si>
    <t>Uniforme e EPI</t>
  </si>
  <si>
    <t>TOTAL ( 1 a 5 )</t>
  </si>
  <si>
    <t>OUTROS GASTOS</t>
  </si>
  <si>
    <t>Operação:</t>
  </si>
  <si>
    <t>DESCRIÇÃO</t>
  </si>
  <si>
    <t>Obs.:</t>
  </si>
  <si>
    <t>Total dos Custos</t>
  </si>
  <si>
    <t>Despesas Indiretas</t>
  </si>
  <si>
    <t>Lucro</t>
  </si>
  <si>
    <t>Total Despesas Indiretas e Lucro</t>
  </si>
  <si>
    <t xml:space="preserve">TOTAL GERAL </t>
  </si>
  <si>
    <t>FORMAÇÃO DO PREÇO DE VENDA</t>
  </si>
  <si>
    <t>% SOBRE O PREÇO DE VENDA</t>
  </si>
  <si>
    <t xml:space="preserve">   32 - Preço mensal</t>
  </si>
  <si>
    <t>Preço mensal:</t>
  </si>
  <si>
    <t xml:space="preserve">   (+) PIS</t>
  </si>
  <si>
    <t xml:space="preserve">   (+) COFINS</t>
  </si>
  <si>
    <t xml:space="preserve"> </t>
  </si>
  <si>
    <t xml:space="preserve">   (+) ISS</t>
  </si>
  <si>
    <t xml:space="preserve">   (+) CSLL</t>
  </si>
  <si>
    <t>Soma dos Percentuais</t>
  </si>
  <si>
    <t xml:space="preserve">   1 - (28)</t>
  </si>
  <si>
    <t xml:space="preserve">   1 / (30)</t>
  </si>
  <si>
    <t>Nota 1: O valor dos tributos é obtido aplicando percentual sobre o faturamento.</t>
  </si>
  <si>
    <t>N</t>
  </si>
  <si>
    <t>Auxílio alimentação ferias (R$) =</t>
  </si>
  <si>
    <t xml:space="preserve">apoio escolar </t>
  </si>
  <si>
    <t>Assistência beneficio social  mensal (R$) =</t>
  </si>
  <si>
    <t xml:space="preserve">   (+) IRPJ</t>
  </si>
  <si>
    <t xml:space="preserve">4 - ENCARGOS SOCIAIS </t>
  </si>
  <si>
    <t>XX/2025</t>
  </si>
  <si>
    <t>Departamento de Cultura</t>
  </si>
  <si>
    <t>Costureiro (a)</t>
  </si>
  <si>
    <t>Quantidade de sábados e domingos no ano =</t>
  </si>
  <si>
    <r>
      <t xml:space="preserve">A </t>
    </r>
    <r>
      <rPr>
        <b/>
        <sz val="11"/>
        <rFont val="Arial"/>
        <family val="2"/>
        <charset val="1"/>
      </rPr>
      <t>Quantidade de dias úteis no ano</t>
    </r>
    <r>
      <rPr>
        <sz val="11"/>
        <rFont val="Arial"/>
        <family val="2"/>
        <charset val="1"/>
      </rPr>
      <t xml:space="preserve"> é calculada diminuindo a </t>
    </r>
    <r>
      <rPr>
        <b/>
        <sz val="11"/>
        <rFont val="Arial"/>
        <family val="2"/>
        <charset val="1"/>
      </rPr>
      <t>Quantidade de sábados e domingos no ano</t>
    </r>
    <r>
      <rPr>
        <sz val="11"/>
        <rFont val="Arial"/>
        <family val="2"/>
        <charset val="1"/>
      </rPr>
      <t xml:space="preserve"> da </t>
    </r>
    <r>
      <rPr>
        <b/>
        <sz val="11"/>
        <rFont val="Arial"/>
        <family val="2"/>
        <charset val="1"/>
      </rPr>
      <t>Quantidade de dias no ano</t>
    </r>
    <r>
      <rPr>
        <sz val="11"/>
        <rFont val="Arial"/>
        <family val="2"/>
        <charset val="1"/>
      </rPr>
      <t>.</t>
    </r>
  </si>
  <si>
    <t>CBO 7632-10</t>
  </si>
  <si>
    <t xml:space="preserve"> Valor mensal   Costureiro (a)</t>
  </si>
  <si>
    <t>Valor mensal por Costureiro (a)</t>
  </si>
  <si>
    <r>
      <t xml:space="preserve">O </t>
    </r>
    <r>
      <rPr>
        <b/>
        <sz val="10"/>
        <rFont val="Arial"/>
        <family val="2"/>
        <charset val="1"/>
      </rPr>
      <t>Custo mensal/funcionário (R$)</t>
    </r>
    <r>
      <rPr>
        <sz val="10"/>
        <rFont val="Arial"/>
        <family val="2"/>
        <charset val="1"/>
      </rPr>
      <t xml:space="preserve"> é obtido somando o </t>
    </r>
    <r>
      <rPr>
        <b/>
        <sz val="10"/>
        <rFont val="Arial"/>
        <family val="2"/>
        <charset val="1"/>
      </rPr>
      <t>Total com encargos</t>
    </r>
    <r>
      <rPr>
        <sz val="10"/>
        <rFont val="Arial"/>
        <family val="2"/>
        <charset val="1"/>
      </rPr>
      <t xml:space="preserve"> com os valores referentes a </t>
    </r>
    <r>
      <rPr>
        <b/>
        <sz val="10"/>
        <rFont val="Arial"/>
        <family val="2"/>
        <charset val="1"/>
      </rPr>
      <t>Vale transporte (R$)</t>
    </r>
    <r>
      <rPr>
        <sz val="10"/>
        <rFont val="Arial"/>
        <family val="2"/>
        <charset val="1"/>
      </rPr>
      <t xml:space="preserve">, </t>
    </r>
    <r>
      <rPr>
        <b/>
        <sz val="10"/>
        <rFont val="Arial"/>
        <family val="2"/>
        <charset val="1"/>
      </rPr>
      <t>Auxílio alimentação (R$)</t>
    </r>
    <r>
      <rPr>
        <sz val="10"/>
        <rFont val="Arial"/>
        <family val="2"/>
        <charset val="1"/>
      </rPr>
      <t xml:space="preserve">, </t>
    </r>
    <r>
      <rPr>
        <b/>
        <sz val="10"/>
        <rFont val="Arial"/>
        <family val="2"/>
        <charset val="1"/>
      </rPr>
      <t>Assistência médica familiar (R$), Fundo de formação (R$)</t>
    </r>
    <r>
      <rPr>
        <sz val="10"/>
        <rFont val="Arial"/>
        <family val="2"/>
        <charset val="1"/>
      </rPr>
      <t>.</t>
    </r>
  </si>
  <si>
    <t>Auxilio Funeral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</si>
</sst>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[$-416]#,##0.00_);[Red]\(#,##0.00\)"/>
    <numFmt numFmtId="165" formatCode="_(* #,##0.00_);_(* \(#,##0.00\);_(* \-??_);_(@_)"/>
    <numFmt numFmtId="166" formatCode="[$-416]d/m/yyyy"/>
    <numFmt numFmtId="167" formatCode="_-* #,##0.00_-;\-* #,##0.00_-;_-* \-??_-;_-@_-"/>
    <numFmt numFmtId="168" formatCode="#,##0.000_ ;\-#,##0.000\ "/>
    <numFmt numFmtId="169" formatCode="0.0%"/>
    <numFmt numFmtId="170" formatCode="_-* #,##0_-;\-* #,##0_-;_-* \-??_-;_-@_-"/>
    <numFmt numFmtId="171" formatCode="#,##0_ ;\-#,##0\ "/>
    <numFmt numFmtId="172" formatCode="[$-416]hh:mm:ss"/>
    <numFmt numFmtId="173" formatCode="[$-416]hh:mm"/>
    <numFmt numFmtId="174" formatCode="#,##0.00_ ;\-#,##0.00\ "/>
    <numFmt numFmtId="175" formatCode="_-&quot;R$ &quot;* #,##0.00_-;&quot;-R$ &quot;* #,##0.00_-;_-&quot;R$ &quot;* \-??_-;_-@_-"/>
    <numFmt numFmtId="176" formatCode="_-* #,##0.0_-;\-* #,##0.0_-;_-* \-??_-;_-@_-"/>
    <numFmt numFmtId="177" formatCode="[$-416]#,##0.00_);\(#,##0.00\)"/>
    <numFmt numFmtId="178" formatCode="#,##0.000_);\(#,##0.000\)"/>
    <numFmt numFmtId="179" formatCode="_-* #,##0.000_-;\-* #,##0.000_-;_-* \-??_-;_-@_-"/>
    <numFmt numFmtId="180" formatCode="&quot;R$&quot;#,##0.00_);[Red]&quot;(R$&quot;#,##0.00\)"/>
    <numFmt numFmtId="181" formatCode="_(* #,##0.000_);_(* \(#,##0.000\);_(* \-???_);_(@_)"/>
    <numFmt numFmtId="182" formatCode="[$R$-416]\ #,##0.00;[Red]\-[$R$-416]\ #,##0.00"/>
    <numFmt numFmtId="183" formatCode="0.0000"/>
  </numFmts>
  <fonts count="50">
    <font>
      <sz val="11"/>
      <color rgb="FF000000"/>
      <name val="Verdana"/>
      <family val="2"/>
      <charset val="1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  <font>
      <sz val="12"/>
      <name val="Arial MT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Ecofont_Spranq_eco_Sans"/>
      <family val="2"/>
      <charset val="1"/>
    </font>
    <font>
      <b/>
      <sz val="14"/>
      <color rgb="FF4F81BD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1"/>
      <color rgb="FF000000"/>
      <name val="Ecofont_Spranq_eco_Sans"/>
      <charset val="1"/>
    </font>
    <font>
      <sz val="11"/>
      <color rgb="FF000000"/>
      <name val="Ecofont_Spranq_eco_Sans"/>
      <family val="2"/>
      <charset val="1"/>
    </font>
    <font>
      <strike/>
      <sz val="11"/>
      <color rgb="FF000000"/>
      <name val="Ecofont_Spranq_eco_Sans"/>
      <family val="2"/>
      <charset val="1"/>
    </font>
    <font>
      <sz val="11"/>
      <name val="Ecofont_Spranq_eco_Sans"/>
      <family val="2"/>
      <charset val="1"/>
    </font>
    <font>
      <i/>
      <sz val="10"/>
      <color rgb="FF000000"/>
      <name val="Calibri"/>
      <family val="2"/>
      <charset val="1"/>
    </font>
    <font>
      <i/>
      <sz val="11"/>
      <color rgb="FF000000"/>
      <name val="Ecofont_Spranq_eco_Sans"/>
      <family val="2"/>
      <charset val="1"/>
    </font>
    <font>
      <sz val="11"/>
      <color rgb="FF4F81BD"/>
      <name val="Arial"/>
      <family val="2"/>
      <charset val="1"/>
    </font>
    <font>
      <b/>
      <sz val="11"/>
      <color rgb="FF4F81BD"/>
      <name val="Arial"/>
      <family val="2"/>
      <charset val="1"/>
    </font>
    <font>
      <b/>
      <sz val="14"/>
      <name val="Arial"/>
      <family val="2"/>
      <charset val="1"/>
    </font>
    <font>
      <sz val="8"/>
      <name val="Arial"/>
      <family val="2"/>
      <charset val="1"/>
    </font>
    <font>
      <b/>
      <sz val="11"/>
      <name val="Arial"/>
      <family val="2"/>
      <charset val="1"/>
    </font>
    <font>
      <sz val="11"/>
      <color rgb="FF00B050"/>
      <name val="Arial"/>
      <family val="2"/>
      <charset val="1"/>
    </font>
    <font>
      <b/>
      <sz val="11"/>
      <color rgb="FF00B050"/>
      <name val="Arial"/>
      <family val="2"/>
      <charset val="1"/>
    </font>
    <font>
      <sz val="12"/>
      <color rgb="FF000000"/>
      <name val="Ecofont_Spranq_eco_Sans"/>
      <family val="2"/>
      <charset val="1"/>
    </font>
    <font>
      <sz val="11"/>
      <name val="Arial"/>
      <family val="2"/>
      <charset val="1"/>
    </font>
    <font>
      <sz val="10"/>
      <color rgb="FF00B05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4"/>
      <color rgb="FF00B050"/>
      <name val="Arial"/>
      <family val="2"/>
      <charset val="1"/>
    </font>
    <font>
      <b/>
      <sz val="12"/>
      <name val="Arial"/>
      <family val="2"/>
      <charset val="1"/>
    </font>
    <font>
      <b/>
      <sz val="11"/>
      <color rgb="FFFFFFFF"/>
      <name val="Ecofont_Spranq_eco_Sans"/>
      <family val="2"/>
      <charset val="1"/>
    </font>
    <font>
      <sz val="11"/>
      <color rgb="FFFFFFFF"/>
      <name val="Ecofont_Spranq_eco_Sans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B050"/>
      <name val="Arial"/>
      <family val="2"/>
      <charset val="1"/>
    </font>
    <font>
      <i/>
      <sz val="11"/>
      <color rgb="FF000000"/>
      <name val="Calibri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vertAlign val="superscript"/>
      <sz val="10"/>
      <name val="Arial"/>
      <family val="2"/>
      <charset val="1"/>
    </font>
    <font>
      <b/>
      <i/>
      <sz val="11"/>
      <color rgb="FF000000"/>
      <name val="Ecofont_Spranq_eco_Sans"/>
      <family val="2"/>
      <charset val="1"/>
    </font>
    <font>
      <sz val="14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9"/>
      <name val="Arial"/>
      <family val="2"/>
      <charset val="1"/>
    </font>
    <font>
      <sz val="6.5"/>
      <name val="Arial"/>
      <family val="2"/>
      <charset val="1"/>
    </font>
    <font>
      <sz val="14"/>
      <name val="Arial"/>
      <family val="2"/>
      <charset val="1"/>
    </font>
    <font>
      <b/>
      <sz val="6.5"/>
      <name val="Arial"/>
      <family val="2"/>
      <charset val="1"/>
    </font>
    <font>
      <sz val="6"/>
      <name val="Arial"/>
      <family val="2"/>
      <charset val="1"/>
    </font>
    <font>
      <sz val="5.75"/>
      <name val="Arial"/>
      <family val="2"/>
      <charset val="1"/>
    </font>
    <font>
      <b/>
      <sz val="5.75"/>
      <name val="Arial"/>
      <family val="2"/>
      <charset val="1"/>
    </font>
    <font>
      <sz val="11"/>
      <color rgb="FF000000"/>
      <name val="Verdana"/>
      <family val="2"/>
      <charset val="1"/>
    </font>
    <font>
      <b/>
      <sz val="10"/>
      <color theme="1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D9D9D9"/>
      </patternFill>
    </fill>
    <fill>
      <patternFill patternType="solid">
        <fgColor rgb="FFD9D9D9"/>
        <bgColor rgb="FFBFBFBF"/>
      </patternFill>
    </fill>
    <fill>
      <patternFill patternType="solid">
        <fgColor theme="0"/>
        <bgColor rgb="FFFFFF00"/>
      </patternFill>
    </fill>
  </fills>
  <borders count="1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double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double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1">
    <xf numFmtId="0" fontId="0" fillId="0" borderId="0"/>
    <xf numFmtId="167" fontId="48" fillId="0" borderId="0" applyBorder="0" applyProtection="0"/>
    <xf numFmtId="175" fontId="48" fillId="0" borderId="0" applyBorder="0" applyProtection="0"/>
    <xf numFmtId="9" fontId="48" fillId="0" borderId="0" applyBorder="0" applyProtection="0"/>
    <xf numFmtId="0" fontId="1" fillId="0" borderId="0"/>
    <xf numFmtId="0" fontId="1" fillId="0" borderId="0"/>
    <xf numFmtId="0" fontId="2" fillId="0" borderId="0"/>
    <xf numFmtId="0" fontId="3" fillId="0" borderId="0"/>
    <xf numFmtId="9" fontId="48" fillId="0" borderId="0" applyBorder="0" applyProtection="0"/>
    <xf numFmtId="164" fontId="48" fillId="0" borderId="0" applyBorder="0" applyProtection="0"/>
    <xf numFmtId="165" fontId="48" fillId="0" borderId="0" applyBorder="0" applyProtection="0"/>
  </cellStyleXfs>
  <cellXfs count="408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9" fillId="0" borderId="2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top" wrapText="1"/>
    </xf>
    <xf numFmtId="0" fontId="9" fillId="0" borderId="0" xfId="0" applyFont="1"/>
    <xf numFmtId="0" fontId="5" fillId="2" borderId="2" xfId="0" applyFont="1" applyFill="1" applyBorder="1" applyAlignment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10" fontId="5" fillId="0" borderId="0" xfId="3" applyNumberFormat="1" applyFont="1" applyBorder="1" applyAlignment="1" applyProtection="1">
      <alignment horizontal="center"/>
    </xf>
    <xf numFmtId="2" fontId="5" fillId="0" borderId="0" xfId="0" applyNumberFormat="1" applyFont="1" applyAlignment="1">
      <alignment horizontal="center"/>
    </xf>
    <xf numFmtId="0" fontId="14" fillId="0" borderId="0" xfId="0" applyFont="1"/>
    <xf numFmtId="0" fontId="15" fillId="0" borderId="0" xfId="0" applyFont="1"/>
    <xf numFmtId="0" fontId="17" fillId="0" borderId="0" xfId="0" applyFont="1" applyAlignment="1">
      <alignment horizontal="center"/>
    </xf>
    <xf numFmtId="0" fontId="18" fillId="0" borderId="4" xfId="0" applyFont="1" applyBorder="1"/>
    <xf numFmtId="0" fontId="18" fillId="0" borderId="5" xfId="0" applyFont="1" applyBorder="1"/>
    <xf numFmtId="0" fontId="19" fillId="0" borderId="5" xfId="0" applyFont="1" applyBorder="1"/>
    <xf numFmtId="0" fontId="19" fillId="0" borderId="6" xfId="0" applyFont="1" applyBorder="1"/>
    <xf numFmtId="0" fontId="18" fillId="0" borderId="0" xfId="0" applyFont="1"/>
    <xf numFmtId="0" fontId="19" fillId="0" borderId="0" xfId="0" applyFont="1"/>
    <xf numFmtId="0" fontId="20" fillId="0" borderId="7" xfId="0" applyFont="1" applyBorder="1"/>
    <xf numFmtId="0" fontId="19" fillId="0" borderId="0" xfId="0" applyFont="1" applyAlignment="1">
      <alignment horizontal="right"/>
    </xf>
    <xf numFmtId="0" fontId="19" fillId="0" borderId="8" xfId="0" applyFont="1" applyBorder="1"/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2" fontId="22" fillId="2" borderId="0" xfId="0" applyNumberFormat="1" applyFont="1" applyFill="1" applyAlignment="1">
      <alignment horizontal="left"/>
    </xf>
    <xf numFmtId="2" fontId="19" fillId="0" borderId="0" xfId="0" applyNumberFormat="1" applyFont="1" applyAlignment="1">
      <alignment horizontal="left"/>
    </xf>
    <xf numFmtId="168" fontId="22" fillId="3" borderId="2" xfId="1" applyNumberFormat="1" applyFont="1" applyFill="1" applyBorder="1" applyAlignment="1" applyProtection="1">
      <alignment horizontal="right"/>
    </xf>
    <xf numFmtId="169" fontId="22" fillId="2" borderId="0" xfId="0" applyNumberFormat="1" applyFont="1" applyFill="1" applyAlignment="1">
      <alignment horizontal="left"/>
    </xf>
    <xf numFmtId="169" fontId="19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0" fillId="0" borderId="9" xfId="0" applyFont="1" applyBorder="1"/>
    <xf numFmtId="0" fontId="20" fillId="0" borderId="10" xfId="0" applyFont="1" applyBorder="1" applyAlignment="1">
      <alignment horizontal="left"/>
    </xf>
    <xf numFmtId="0" fontId="19" fillId="0" borderId="11" xfId="0" applyFont="1" applyBorder="1"/>
    <xf numFmtId="0" fontId="20" fillId="0" borderId="0" xfId="0" applyFont="1"/>
    <xf numFmtId="0" fontId="22" fillId="0" borderId="0" xfId="0" applyFont="1"/>
    <xf numFmtId="170" fontId="22" fillId="0" borderId="0" xfId="1" applyNumberFormat="1" applyFont="1" applyBorder="1" applyAlignment="1" applyProtection="1">
      <alignment horizontal="center"/>
    </xf>
    <xf numFmtId="1" fontId="22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/>
    </xf>
    <xf numFmtId="171" fontId="22" fillId="0" borderId="0" xfId="0" applyNumberFormat="1" applyFont="1" applyAlignment="1">
      <alignment horizontal="center"/>
    </xf>
    <xf numFmtId="172" fontId="22" fillId="3" borderId="12" xfId="0" applyNumberFormat="1" applyFont="1" applyFill="1" applyBorder="1" applyAlignment="1">
      <alignment horizontal="right"/>
    </xf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horizontal="center"/>
    </xf>
    <xf numFmtId="171" fontId="19" fillId="0" borderId="0" xfId="0" applyNumberFormat="1" applyFont="1" applyAlignment="1">
      <alignment horizontal="center"/>
    </xf>
    <xf numFmtId="173" fontId="22" fillId="0" borderId="0" xfId="0" applyNumberFormat="1" applyFont="1" applyAlignment="1">
      <alignment horizontal="right"/>
    </xf>
    <xf numFmtId="0" fontId="18" fillId="0" borderId="7" xfId="0" applyFont="1" applyBorder="1"/>
    <xf numFmtId="0" fontId="22" fillId="3" borderId="12" xfId="0" applyFont="1" applyFill="1" applyBorder="1" applyAlignment="1">
      <alignment horizontal="right"/>
    </xf>
    <xf numFmtId="0" fontId="22" fillId="3" borderId="13" xfId="0" applyFont="1" applyFill="1" applyBorder="1" applyAlignment="1">
      <alignment horizontal="right"/>
    </xf>
    <xf numFmtId="174" fontId="22" fillId="0" borderId="10" xfId="1" applyNumberFormat="1" applyFont="1" applyBorder="1" applyAlignment="1" applyProtection="1">
      <alignment horizontal="right"/>
    </xf>
    <xf numFmtId="173" fontId="22" fillId="0" borderId="0" xfId="0" applyNumberFormat="1" applyFont="1" applyAlignment="1">
      <alignment horizontal="left"/>
    </xf>
    <xf numFmtId="0" fontId="23" fillId="0" borderId="0" xfId="0" applyFont="1"/>
    <xf numFmtId="0" fontId="24" fillId="0" borderId="0" xfId="0" applyFont="1"/>
    <xf numFmtId="0" fontId="16" fillId="0" borderId="0" xfId="0" applyFont="1"/>
    <xf numFmtId="0" fontId="25" fillId="0" borderId="0" xfId="0" applyFont="1"/>
    <xf numFmtId="0" fontId="26" fillId="0" borderId="0" xfId="0" applyFont="1" applyAlignment="1">
      <alignment horizontal="right"/>
    </xf>
    <xf numFmtId="0" fontId="26" fillId="0" borderId="0" xfId="0" applyFont="1"/>
    <xf numFmtId="167" fontId="23" fillId="0" borderId="0" xfId="1" applyFont="1" applyBorder="1" applyProtection="1"/>
    <xf numFmtId="167" fontId="23" fillId="0" borderId="0" xfId="0" applyNumberFormat="1" applyFont="1"/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166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center" vertical="top" wrapText="1"/>
    </xf>
    <xf numFmtId="0" fontId="28" fillId="0" borderId="0" xfId="0" applyFont="1" applyAlignment="1">
      <alignment vertical="top" wrapText="1"/>
    </xf>
    <xf numFmtId="166" fontId="28" fillId="0" borderId="0" xfId="0" applyNumberFormat="1" applyFont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right"/>
    </xf>
    <xf numFmtId="0" fontId="29" fillId="0" borderId="5" xfId="0" applyFont="1" applyBorder="1"/>
    <xf numFmtId="0" fontId="23" fillId="0" borderId="5" xfId="0" applyFont="1" applyBorder="1" applyAlignment="1">
      <alignment horizontal="center"/>
    </xf>
    <xf numFmtId="0" fontId="23" fillId="0" borderId="5" xfId="0" applyFont="1" applyBorder="1"/>
    <xf numFmtId="0" fontId="23" fillId="0" borderId="6" xfId="0" applyFont="1" applyBorder="1"/>
    <xf numFmtId="0" fontId="23" fillId="0" borderId="7" xfId="0" applyFont="1" applyBorder="1"/>
    <xf numFmtId="0" fontId="30" fillId="0" borderId="0" xfId="0" applyFont="1" applyAlignment="1">
      <alignment horizontal="right"/>
    </xf>
    <xf numFmtId="170" fontId="30" fillId="0" borderId="0" xfId="1" applyNumberFormat="1" applyFont="1" applyBorder="1" applyAlignment="1" applyProtection="1">
      <alignment horizontal="center"/>
    </xf>
    <xf numFmtId="0" fontId="23" fillId="0" borderId="8" xfId="0" applyFont="1" applyBorder="1"/>
    <xf numFmtId="0" fontId="23" fillId="0" borderId="0" xfId="0" applyFont="1" applyAlignment="1">
      <alignment horizontal="center"/>
    </xf>
    <xf numFmtId="167" fontId="30" fillId="3" borderId="12" xfId="1" applyFont="1" applyFill="1" applyBorder="1" applyAlignment="1" applyProtection="1">
      <alignment horizontal="center"/>
    </xf>
    <xf numFmtId="49" fontId="30" fillId="0" borderId="0" xfId="0" applyNumberFormat="1" applyFont="1" applyAlignment="1">
      <alignment horizontal="center"/>
    </xf>
    <xf numFmtId="174" fontId="30" fillId="3" borderId="12" xfId="1" applyNumberFormat="1" applyFont="1" applyFill="1" applyBorder="1" applyAlignment="1" applyProtection="1">
      <alignment horizontal="right"/>
    </xf>
    <xf numFmtId="0" fontId="31" fillId="0" borderId="0" xfId="0" applyFont="1" applyAlignment="1">
      <alignment horizontal="left"/>
    </xf>
    <xf numFmtId="167" fontId="30" fillId="3" borderId="12" xfId="1" applyFont="1" applyFill="1" applyBorder="1" applyProtection="1"/>
    <xf numFmtId="0" fontId="30" fillId="0" borderId="0" xfId="0" applyFont="1"/>
    <xf numFmtId="0" fontId="30" fillId="0" borderId="8" xfId="0" applyFont="1" applyBorder="1"/>
    <xf numFmtId="167" fontId="30" fillId="0" borderId="0" xfId="0" applyNumberFormat="1" applyFont="1"/>
    <xf numFmtId="167" fontId="30" fillId="0" borderId="0" xfId="1" applyFont="1" applyBorder="1" applyAlignment="1" applyProtection="1">
      <alignment horizontal="center"/>
    </xf>
    <xf numFmtId="0" fontId="30" fillId="0" borderId="0" xfId="0" applyFont="1" applyAlignment="1">
      <alignment horizontal="center"/>
    </xf>
    <xf numFmtId="0" fontId="30" fillId="0" borderId="8" xfId="0" applyFont="1" applyBorder="1" applyAlignment="1">
      <alignment horizontal="center"/>
    </xf>
    <xf numFmtId="2" fontId="30" fillId="3" borderId="12" xfId="1" applyNumberFormat="1" applyFont="1" applyFill="1" applyBorder="1" applyAlignment="1" applyProtection="1">
      <alignment horizontal="right"/>
    </xf>
    <xf numFmtId="167" fontId="30" fillId="0" borderId="8" xfId="1" applyFont="1" applyBorder="1" applyProtection="1"/>
    <xf numFmtId="2" fontId="30" fillId="3" borderId="12" xfId="0" applyNumberFormat="1" applyFont="1" applyFill="1" applyBorder="1" applyAlignment="1">
      <alignment horizontal="right"/>
    </xf>
    <xf numFmtId="167" fontId="30" fillId="0" borderId="0" xfId="1" applyFont="1" applyBorder="1" applyProtection="1"/>
    <xf numFmtId="2" fontId="30" fillId="3" borderId="13" xfId="0" applyNumberFormat="1" applyFont="1" applyFill="1" applyBorder="1" applyAlignment="1">
      <alignment horizontal="right"/>
    </xf>
    <xf numFmtId="9" fontId="30" fillId="3" borderId="13" xfId="0" applyNumberFormat="1" applyFont="1" applyFill="1" applyBorder="1" applyAlignment="1">
      <alignment horizontal="right"/>
    </xf>
    <xf numFmtId="167" fontId="30" fillId="0" borderId="8" xfId="0" applyNumberFormat="1" applyFont="1" applyBorder="1"/>
    <xf numFmtId="10" fontId="30" fillId="0" borderId="0" xfId="0" applyNumberFormat="1" applyFont="1"/>
    <xf numFmtId="2" fontId="30" fillId="3" borderId="12" xfId="0" applyNumberFormat="1" applyFont="1" applyFill="1" applyBorder="1"/>
    <xf numFmtId="167" fontId="32" fillId="0" borderId="0" xfId="0" applyNumberFormat="1" applyFont="1"/>
    <xf numFmtId="167" fontId="32" fillId="0" borderId="0" xfId="1" applyFont="1" applyBorder="1" applyProtection="1"/>
    <xf numFmtId="0" fontId="23" fillId="0" borderId="0" xfId="0" applyFont="1" applyAlignment="1">
      <alignment horizontal="right"/>
    </xf>
    <xf numFmtId="0" fontId="23" fillId="0" borderId="9" xfId="0" applyFont="1" applyBorder="1"/>
    <xf numFmtId="0" fontId="23" fillId="0" borderId="10" xfId="0" applyFont="1" applyBorder="1"/>
    <xf numFmtId="0" fontId="30" fillId="0" borderId="10" xfId="0" applyFont="1" applyBorder="1" applyAlignment="1">
      <alignment horizontal="right"/>
    </xf>
    <xf numFmtId="167" fontId="29" fillId="0" borderId="12" xfId="0" applyNumberFormat="1" applyFont="1" applyBorder="1"/>
    <xf numFmtId="0" fontId="32" fillId="0" borderId="0" xfId="0" applyFont="1" applyAlignment="1">
      <alignment horizontal="center"/>
    </xf>
    <xf numFmtId="167" fontId="29" fillId="0" borderId="5" xfId="0" applyNumberFormat="1" applyFont="1" applyBorder="1"/>
    <xf numFmtId="167" fontId="29" fillId="0" borderId="0" xfId="0" applyNumberFormat="1" applyFont="1"/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169" fontId="30" fillId="0" borderId="0" xfId="3" applyNumberFormat="1" applyFont="1" applyBorder="1" applyAlignment="1" applyProtection="1">
      <alignment horizontal="left"/>
    </xf>
    <xf numFmtId="0" fontId="29" fillId="0" borderId="0" xfId="0" applyFont="1"/>
    <xf numFmtId="0" fontId="29" fillId="0" borderId="0" xfId="0" applyFont="1" applyAlignment="1">
      <alignment horizontal="right"/>
    </xf>
    <xf numFmtId="0" fontId="30" fillId="0" borderId="0" xfId="0" applyFont="1" applyAlignment="1">
      <alignment wrapText="1"/>
    </xf>
    <xf numFmtId="0" fontId="4" fillId="0" borderId="2" xfId="0" applyFont="1" applyBorder="1"/>
    <xf numFmtId="0" fontId="34" fillId="0" borderId="2" xfId="7" applyFont="1" applyBorder="1" applyAlignment="1">
      <alignment horizontal="center"/>
    </xf>
    <xf numFmtId="0" fontId="29" fillId="0" borderId="2" xfId="7" applyFont="1" applyBorder="1" applyAlignment="1">
      <alignment horizontal="center"/>
    </xf>
    <xf numFmtId="0" fontId="29" fillId="0" borderId="2" xfId="7" applyFont="1" applyBorder="1"/>
    <xf numFmtId="0" fontId="17" fillId="0" borderId="2" xfId="7" applyFont="1" applyBorder="1" applyAlignment="1">
      <alignment horizontal="center"/>
    </xf>
    <xf numFmtId="0" fontId="30" fillId="0" borderId="2" xfId="7" applyFont="1" applyBorder="1" applyAlignment="1">
      <alignment horizontal="left"/>
    </xf>
    <xf numFmtId="169" fontId="30" fillId="3" borderId="2" xfId="8" applyNumberFormat="1" applyFont="1" applyFill="1" applyBorder="1" applyProtection="1"/>
    <xf numFmtId="0" fontId="30" fillId="0" borderId="2" xfId="7" applyFont="1" applyBorder="1"/>
    <xf numFmtId="0" fontId="35" fillId="0" borderId="2" xfId="7" applyFont="1" applyBorder="1"/>
    <xf numFmtId="169" fontId="35" fillId="0" borderId="2" xfId="8" applyNumberFormat="1" applyFont="1" applyBorder="1" applyProtection="1"/>
    <xf numFmtId="0" fontId="4" fillId="0" borderId="14" xfId="0" applyFont="1" applyBorder="1"/>
    <xf numFmtId="10" fontId="30" fillId="3" borderId="2" xfId="8" applyNumberFormat="1" applyFont="1" applyFill="1" applyBorder="1" applyProtection="1"/>
    <xf numFmtId="10" fontId="35" fillId="0" borderId="2" xfId="8" applyNumberFormat="1" applyFont="1" applyBorder="1" applyProtection="1"/>
    <xf numFmtId="0" fontId="37" fillId="2" borderId="2" xfId="0" applyFont="1" applyFill="1" applyBorder="1" applyAlignment="1">
      <alignment horizontal="left"/>
    </xf>
    <xf numFmtId="10" fontId="30" fillId="0" borderId="2" xfId="7" applyNumberFormat="1" applyFont="1" applyBorder="1"/>
    <xf numFmtId="10" fontId="26" fillId="0" borderId="2" xfId="8" applyNumberFormat="1" applyFont="1" applyBorder="1" applyProtection="1"/>
    <xf numFmtId="0" fontId="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8" fillId="0" borderId="7" xfId="0" applyFont="1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167" fontId="4" fillId="3" borderId="31" xfId="1" applyFont="1" applyFill="1" applyBorder="1" applyAlignment="1" applyProtection="1">
      <alignment vertical="center"/>
    </xf>
    <xf numFmtId="176" fontId="4" fillId="3" borderId="12" xfId="1" applyNumberFormat="1" applyFont="1" applyFill="1" applyBorder="1" applyAlignment="1" applyProtection="1">
      <alignment vertical="center"/>
    </xf>
    <xf numFmtId="167" fontId="4" fillId="0" borderId="1" xfId="1" applyFont="1" applyBorder="1" applyAlignment="1" applyProtection="1">
      <alignment horizontal="center" vertical="center"/>
    </xf>
    <xf numFmtId="167" fontId="4" fillId="0" borderId="32" xfId="1" applyFont="1" applyBorder="1" applyAlignment="1" applyProtection="1">
      <alignment vertical="center"/>
    </xf>
    <xf numFmtId="167" fontId="4" fillId="0" borderId="33" xfId="1" applyFont="1" applyBorder="1" applyAlignment="1" applyProtection="1">
      <alignment vertical="center"/>
    </xf>
    <xf numFmtId="167" fontId="4" fillId="0" borderId="0" xfId="1" applyFont="1" applyBorder="1" applyAlignment="1" applyProtection="1">
      <alignment vertical="center"/>
    </xf>
    <xf numFmtId="167" fontId="4" fillId="0" borderId="0" xfId="1" applyFont="1" applyBorder="1" applyAlignment="1" applyProtection="1">
      <alignment horizontal="center" vertical="center"/>
    </xf>
    <xf numFmtId="167" fontId="4" fillId="0" borderId="34" xfId="1" applyFont="1" applyBorder="1" applyAlignment="1" applyProtection="1">
      <alignment vertical="center"/>
    </xf>
    <xf numFmtId="0" fontId="4" fillId="0" borderId="16" xfId="0" applyFont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170" fontId="4" fillId="5" borderId="35" xfId="1" applyNumberFormat="1" applyFont="1" applyFill="1" applyBorder="1" applyAlignment="1" applyProtection="1">
      <alignment horizontal="center" vertical="center"/>
    </xf>
    <xf numFmtId="167" fontId="4" fillId="0" borderId="21" xfId="1" applyFont="1" applyBorder="1" applyAlignment="1" applyProtection="1">
      <alignment horizontal="center" vertical="center"/>
    </xf>
    <xf numFmtId="1" fontId="4" fillId="5" borderId="36" xfId="0" applyNumberFormat="1" applyFont="1" applyFill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vertical="center"/>
    </xf>
    <xf numFmtId="0" fontId="4" fillId="0" borderId="13" xfId="0" applyFont="1" applyBorder="1" applyAlignment="1">
      <alignment horizontal="right" vertical="center"/>
    </xf>
    <xf numFmtId="0" fontId="4" fillId="5" borderId="10" xfId="0" applyFont="1" applyFill="1" applyBorder="1" applyAlignment="1">
      <alignment horizontal="right" vertical="center"/>
    </xf>
    <xf numFmtId="167" fontId="4" fillId="5" borderId="37" xfId="0" applyNumberFormat="1" applyFont="1" applyFill="1" applyBorder="1" applyAlignment="1">
      <alignment vertical="center"/>
    </xf>
    <xf numFmtId="167" fontId="4" fillId="0" borderId="38" xfId="1" applyFont="1" applyBorder="1" applyAlignment="1" applyProtection="1">
      <alignment vertical="center"/>
    </xf>
    <xf numFmtId="167" fontId="4" fillId="5" borderId="39" xfId="0" applyNumberFormat="1" applyFont="1" applyFill="1" applyBorder="1" applyAlignment="1">
      <alignment vertical="center"/>
    </xf>
    <xf numFmtId="167" fontId="4" fillId="0" borderId="40" xfId="0" applyNumberFormat="1" applyFont="1" applyBorder="1" applyAlignment="1">
      <alignment vertical="center"/>
    </xf>
    <xf numFmtId="167" fontId="4" fillId="0" borderId="38" xfId="0" applyNumberFormat="1" applyFont="1" applyBorder="1" applyAlignment="1">
      <alignment vertical="center"/>
    </xf>
    <xf numFmtId="0" fontId="40" fillId="0" borderId="0" xfId="0" applyFont="1" applyAlignment="1">
      <alignment horizontal="right" vertical="center"/>
    </xf>
    <xf numFmtId="0" fontId="4" fillId="0" borderId="0" xfId="0" applyFont="1" applyAlignment="1">
      <alignment wrapText="1"/>
    </xf>
    <xf numFmtId="167" fontId="4" fillId="0" borderId="0" xfId="1" applyFont="1" applyBorder="1" applyAlignment="1" applyProtection="1">
      <alignment wrapText="1"/>
    </xf>
    <xf numFmtId="167" fontId="24" fillId="0" borderId="0" xfId="1" applyFont="1" applyBorder="1" applyProtection="1"/>
    <xf numFmtId="0" fontId="40" fillId="0" borderId="7" xfId="0" applyFont="1" applyBorder="1" applyAlignment="1">
      <alignment horizontal="center" wrapText="1"/>
    </xf>
    <xf numFmtId="167" fontId="40" fillId="0" borderId="42" xfId="1" applyFont="1" applyBorder="1" applyAlignment="1" applyProtection="1">
      <alignment horizontal="center" wrapText="1"/>
    </xf>
    <xf numFmtId="0" fontId="40" fillId="0" borderId="27" xfId="0" applyFont="1" applyBorder="1" applyAlignment="1">
      <alignment horizontal="center" wrapText="1"/>
    </xf>
    <xf numFmtId="167" fontId="40" fillId="0" borderId="43" xfId="1" applyFont="1" applyBorder="1" applyAlignment="1" applyProtection="1">
      <alignment horizontal="center" wrapText="1"/>
    </xf>
    <xf numFmtId="0" fontId="39" fillId="0" borderId="0" xfId="0" applyFont="1" applyAlignment="1">
      <alignment horizontal="center" wrapText="1"/>
    </xf>
    <xf numFmtId="0" fontId="4" fillId="0" borderId="7" xfId="0" applyFont="1" applyBorder="1" applyAlignment="1">
      <alignment wrapText="1"/>
    </xf>
    <xf numFmtId="167" fontId="4" fillId="3" borderId="42" xfId="1" applyFont="1" applyFill="1" applyBorder="1" applyAlignment="1" applyProtection="1">
      <alignment wrapText="1"/>
    </xf>
    <xf numFmtId="0" fontId="4" fillId="0" borderId="30" xfId="0" applyFont="1" applyBorder="1" applyAlignment="1">
      <alignment wrapText="1"/>
    </xf>
    <xf numFmtId="167" fontId="4" fillId="3" borderId="44" xfId="1" applyFont="1" applyFill="1" applyBorder="1" applyAlignment="1" applyProtection="1">
      <alignment wrapText="1"/>
    </xf>
    <xf numFmtId="0" fontId="4" fillId="0" borderId="27" xfId="0" applyFont="1" applyBorder="1" applyAlignment="1">
      <alignment wrapText="1"/>
    </xf>
    <xf numFmtId="167" fontId="4" fillId="3" borderId="43" xfId="1" applyFont="1" applyFill="1" applyBorder="1" applyAlignment="1" applyProtection="1">
      <alignment wrapText="1"/>
    </xf>
    <xf numFmtId="0" fontId="4" fillId="0" borderId="9" xfId="0" applyFont="1" applyBorder="1" applyAlignment="1">
      <alignment horizontal="right" wrapText="1"/>
    </xf>
    <xf numFmtId="167" fontId="40" fillId="0" borderId="45" xfId="1" applyFont="1" applyBorder="1" applyAlignment="1" applyProtection="1">
      <alignment wrapText="1"/>
    </xf>
    <xf numFmtId="167" fontId="40" fillId="0" borderId="0" xfId="1" applyFont="1" applyBorder="1" applyAlignment="1" applyProtection="1">
      <alignment wrapText="1"/>
    </xf>
    <xf numFmtId="0" fontId="4" fillId="0" borderId="0" xfId="0" applyFont="1" applyAlignment="1">
      <alignment horizontal="left" wrapText="1"/>
    </xf>
    <xf numFmtId="167" fontId="4" fillId="0" borderId="0" xfId="1" applyFont="1" applyBorder="1" applyAlignment="1" applyProtection="1">
      <alignment horizontal="left" wrapText="1"/>
    </xf>
    <xf numFmtId="0" fontId="30" fillId="0" borderId="0" xfId="6" applyFont="1" applyAlignment="1">
      <alignment vertical="center"/>
    </xf>
    <xf numFmtId="0" fontId="24" fillId="0" borderId="0" xfId="6" applyFont="1" applyAlignment="1">
      <alignment vertical="center"/>
    </xf>
    <xf numFmtId="0" fontId="16" fillId="0" borderId="0" xfId="6" applyFont="1" applyAlignment="1">
      <alignment vertical="center"/>
    </xf>
    <xf numFmtId="0" fontId="30" fillId="0" borderId="29" xfId="6" applyFont="1" applyBorder="1" applyAlignment="1">
      <alignment vertical="center"/>
    </xf>
    <xf numFmtId="0" fontId="26" fillId="0" borderId="46" xfId="6" applyFont="1" applyBorder="1" applyAlignment="1">
      <alignment vertical="center"/>
    </xf>
    <xf numFmtId="0" fontId="34" fillId="0" borderId="14" xfId="6" applyFont="1" applyBorder="1" applyAlignment="1">
      <alignment vertical="center"/>
    </xf>
    <xf numFmtId="0" fontId="30" fillId="0" borderId="47" xfId="6" applyFont="1" applyBorder="1" applyAlignment="1">
      <alignment vertical="center"/>
    </xf>
    <xf numFmtId="0" fontId="30" fillId="0" borderId="46" xfId="6" applyFont="1" applyBorder="1" applyAlignment="1">
      <alignment vertical="center"/>
    </xf>
    <xf numFmtId="167" fontId="30" fillId="0" borderId="14" xfId="1" applyFont="1" applyBorder="1" applyAlignment="1" applyProtection="1">
      <alignment vertical="center"/>
    </xf>
    <xf numFmtId="0" fontId="34" fillId="0" borderId="50" xfId="6" applyFont="1" applyBorder="1" applyAlignment="1">
      <alignment vertical="center"/>
    </xf>
    <xf numFmtId="0" fontId="30" fillId="0" borderId="50" xfId="6" applyFont="1" applyBorder="1" applyAlignment="1">
      <alignment vertical="center"/>
    </xf>
    <xf numFmtId="0" fontId="30" fillId="0" borderId="51" xfId="6" applyFont="1" applyBorder="1" applyAlignment="1">
      <alignment vertical="center"/>
    </xf>
    <xf numFmtId="0" fontId="34" fillId="0" borderId="52" xfId="6" applyFont="1" applyBorder="1" applyAlignment="1">
      <alignment horizontal="center" vertical="center"/>
    </xf>
    <xf numFmtId="0" fontId="41" fillId="0" borderId="24" xfId="6" applyFont="1" applyBorder="1" applyAlignment="1">
      <alignment horizontal="center" vertical="center"/>
    </xf>
    <xf numFmtId="0" fontId="34" fillId="0" borderId="54" xfId="6" applyFont="1" applyBorder="1" applyAlignment="1">
      <alignment horizontal="center" vertical="center"/>
    </xf>
    <xf numFmtId="0" fontId="34" fillId="0" borderId="10" xfId="6" applyFont="1" applyBorder="1" applyAlignment="1">
      <alignment vertical="center"/>
    </xf>
    <xf numFmtId="0" fontId="34" fillId="0" borderId="10" xfId="6" applyFont="1" applyBorder="1" applyAlignment="1">
      <alignment horizontal="center" vertical="center"/>
    </xf>
    <xf numFmtId="0" fontId="34" fillId="0" borderId="55" xfId="6" applyFont="1" applyBorder="1" applyAlignment="1">
      <alignment horizontal="center" vertical="center"/>
    </xf>
    <xf numFmtId="0" fontId="41" fillId="0" borderId="56" xfId="6" applyFont="1" applyBorder="1" applyAlignment="1">
      <alignment horizontal="center" vertical="center"/>
    </xf>
    <xf numFmtId="0" fontId="30" fillId="0" borderId="1" xfId="6" applyFont="1" applyBorder="1" applyAlignment="1">
      <alignment vertical="center"/>
    </xf>
    <xf numFmtId="0" fontId="30" fillId="0" borderId="57" xfId="6" applyFont="1" applyBorder="1" applyAlignment="1">
      <alignment vertical="center"/>
    </xf>
    <xf numFmtId="0" fontId="42" fillId="0" borderId="58" xfId="6" applyFont="1" applyBorder="1" applyAlignment="1">
      <alignment horizontal="center" vertical="center"/>
    </xf>
    <xf numFmtId="0" fontId="29" fillId="0" borderId="59" xfId="6" applyFont="1" applyBorder="1" applyAlignment="1">
      <alignment vertical="center"/>
    </xf>
    <xf numFmtId="3" fontId="29" fillId="0" borderId="60" xfId="6" applyNumberFormat="1" applyFont="1" applyBorder="1" applyAlignment="1">
      <alignment horizontal="center" vertical="center"/>
    </xf>
    <xf numFmtId="4" fontId="29" fillId="0" borderId="61" xfId="6" applyNumberFormat="1" applyFont="1" applyBorder="1" applyAlignment="1">
      <alignment vertical="center"/>
    </xf>
    <xf numFmtId="4" fontId="29" fillId="0" borderId="62" xfId="6" applyNumberFormat="1" applyFont="1" applyBorder="1" applyAlignment="1">
      <alignment vertical="center"/>
    </xf>
    <xf numFmtId="169" fontId="30" fillId="0" borderId="62" xfId="8" applyNumberFormat="1" applyFont="1" applyBorder="1" applyAlignment="1" applyProtection="1">
      <alignment horizontal="right" vertical="center"/>
    </xf>
    <xf numFmtId="0" fontId="42" fillId="0" borderId="63" xfId="6" applyFont="1" applyBorder="1" applyAlignment="1">
      <alignment horizontal="center" vertical="center"/>
    </xf>
    <xf numFmtId="0" fontId="29" fillId="0" borderId="64" xfId="6" applyFont="1" applyBorder="1" applyAlignment="1">
      <alignment vertical="center"/>
    </xf>
    <xf numFmtId="3" fontId="29" fillId="0" borderId="65" xfId="6" applyNumberFormat="1" applyFont="1" applyBorder="1" applyAlignment="1">
      <alignment horizontal="center" vertical="center"/>
    </xf>
    <xf numFmtId="4" fontId="29" fillId="0" borderId="66" xfId="6" applyNumberFormat="1" applyFont="1" applyBorder="1" applyAlignment="1">
      <alignment vertical="center"/>
    </xf>
    <xf numFmtId="4" fontId="29" fillId="0" borderId="67" xfId="6" applyNumberFormat="1" applyFont="1" applyBorder="1" applyAlignment="1">
      <alignment vertical="center"/>
    </xf>
    <xf numFmtId="169" fontId="30" fillId="0" borderId="67" xfId="8" applyNumberFormat="1" applyFont="1" applyBorder="1" applyAlignment="1" applyProtection="1">
      <alignment horizontal="right" vertical="center"/>
    </xf>
    <xf numFmtId="177" fontId="43" fillId="0" borderId="0" xfId="6" applyNumberFormat="1" applyFont="1" applyAlignment="1">
      <alignment horizontal="center" vertical="center"/>
    </xf>
    <xf numFmtId="178" fontId="16" fillId="0" borderId="47" xfId="6" applyNumberFormat="1" applyFont="1" applyBorder="1" applyAlignment="1">
      <alignment horizontal="center" vertical="center"/>
    </xf>
    <xf numFmtId="0" fontId="42" fillId="0" borderId="68" xfId="6" applyFont="1" applyBorder="1" applyAlignment="1">
      <alignment horizontal="center" vertical="center"/>
    </xf>
    <xf numFmtId="0" fontId="29" fillId="0" borderId="69" xfId="6" applyFont="1" applyBorder="1" applyAlignment="1">
      <alignment vertical="center"/>
    </xf>
    <xf numFmtId="3" fontId="29" fillId="0" borderId="70" xfId="6" applyNumberFormat="1" applyFont="1" applyBorder="1" applyAlignment="1">
      <alignment horizontal="center" vertical="center"/>
    </xf>
    <xf numFmtId="4" fontId="29" fillId="0" borderId="71" xfId="6" applyNumberFormat="1" applyFont="1" applyBorder="1" applyAlignment="1">
      <alignment vertical="center"/>
    </xf>
    <xf numFmtId="4" fontId="29" fillId="0" borderId="72" xfId="6" applyNumberFormat="1" applyFont="1" applyBorder="1" applyAlignment="1">
      <alignment vertical="center"/>
    </xf>
    <xf numFmtId="179" fontId="18" fillId="0" borderId="47" xfId="1" applyNumberFormat="1" applyFont="1" applyBorder="1" applyAlignment="1" applyProtection="1">
      <alignment vertical="center"/>
    </xf>
    <xf numFmtId="0" fontId="42" fillId="0" borderId="73" xfId="6" applyFont="1" applyBorder="1" applyAlignment="1">
      <alignment horizontal="center" vertical="center"/>
    </xf>
    <xf numFmtId="0" fontId="29" fillId="0" borderId="74" xfId="6" applyFont="1" applyBorder="1" applyAlignment="1">
      <alignment vertical="center"/>
    </xf>
    <xf numFmtId="3" fontId="29" fillId="0" borderId="75" xfId="6" applyNumberFormat="1" applyFont="1" applyBorder="1" applyAlignment="1">
      <alignment horizontal="center" vertical="center"/>
    </xf>
    <xf numFmtId="4" fontId="29" fillId="0" borderId="76" xfId="6" applyNumberFormat="1" applyFont="1" applyBorder="1" applyAlignment="1">
      <alignment vertical="center"/>
    </xf>
    <xf numFmtId="4" fontId="29" fillId="0" borderId="77" xfId="6" applyNumberFormat="1" applyFont="1" applyBorder="1" applyAlignment="1">
      <alignment vertical="center"/>
    </xf>
    <xf numFmtId="169" fontId="30" fillId="0" borderId="77" xfId="8" applyNumberFormat="1" applyFont="1" applyBorder="1" applyAlignment="1" applyProtection="1">
      <alignment horizontal="right" vertical="center"/>
    </xf>
    <xf numFmtId="0" fontId="44" fillId="0" borderId="78" xfId="6" applyFont="1" applyBorder="1" applyAlignment="1">
      <alignment horizontal="center" vertical="center"/>
    </xf>
    <xf numFmtId="4" fontId="29" fillId="0" borderId="37" xfId="6" applyNumberFormat="1" applyFont="1" applyBorder="1" applyAlignment="1">
      <alignment vertical="center"/>
    </xf>
    <xf numFmtId="169" fontId="29" fillId="0" borderId="21" xfId="8" applyNumberFormat="1" applyFont="1" applyBorder="1" applyAlignment="1" applyProtection="1">
      <alignment vertical="center"/>
    </xf>
    <xf numFmtId="167" fontId="30" fillId="0" borderId="1" xfId="1" applyFont="1" applyBorder="1" applyAlignment="1" applyProtection="1">
      <alignment vertical="center"/>
    </xf>
    <xf numFmtId="0" fontId="26" fillId="0" borderId="0" xfId="6" applyFont="1" applyAlignment="1">
      <alignment horizontal="center" vertical="center"/>
    </xf>
    <xf numFmtId="0" fontId="29" fillId="0" borderId="82" xfId="6" applyFont="1" applyBorder="1" applyAlignment="1">
      <alignment horizontal="center" vertical="center"/>
    </xf>
    <xf numFmtId="0" fontId="30" fillId="0" borderId="10" xfId="6" applyFont="1" applyBorder="1" applyAlignment="1">
      <alignment horizontal="center" vertical="center"/>
    </xf>
    <xf numFmtId="0" fontId="30" fillId="0" borderId="55" xfId="6" applyFont="1" applyBorder="1" applyAlignment="1">
      <alignment horizontal="center" vertical="center"/>
    </xf>
    <xf numFmtId="0" fontId="29" fillId="0" borderId="56" xfId="6" applyFont="1" applyBorder="1" applyAlignment="1">
      <alignment horizontal="center" vertical="center"/>
    </xf>
    <xf numFmtId="0" fontId="29" fillId="0" borderId="60" xfId="6" applyFont="1" applyBorder="1" applyAlignment="1">
      <alignment vertical="center"/>
    </xf>
    <xf numFmtId="4" fontId="29" fillId="0" borderId="60" xfId="6" applyNumberFormat="1" applyFont="1" applyBorder="1" applyAlignment="1">
      <alignment vertical="center"/>
    </xf>
    <xf numFmtId="169" fontId="30" fillId="0" borderId="62" xfId="8" applyNumberFormat="1" applyFont="1" applyBorder="1" applyAlignment="1" applyProtection="1">
      <alignment vertical="center"/>
    </xf>
    <xf numFmtId="0" fontId="30" fillId="0" borderId="3" xfId="6" applyFont="1" applyBorder="1" applyAlignment="1">
      <alignment vertical="center"/>
    </xf>
    <xf numFmtId="0" fontId="30" fillId="0" borderId="83" xfId="6" applyFont="1" applyBorder="1" applyAlignment="1">
      <alignment vertical="center"/>
    </xf>
    <xf numFmtId="0" fontId="42" fillId="0" borderId="84" xfId="6" applyFont="1" applyBorder="1" applyAlignment="1">
      <alignment horizontal="center" vertical="center"/>
    </xf>
    <xf numFmtId="0" fontId="29" fillId="0" borderId="85" xfId="6" applyFont="1" applyBorder="1" applyAlignment="1">
      <alignment vertical="center"/>
    </xf>
    <xf numFmtId="4" fontId="29" fillId="0" borderId="85" xfId="6" applyNumberFormat="1" applyFont="1" applyBorder="1" applyAlignment="1">
      <alignment vertical="center"/>
    </xf>
    <xf numFmtId="4" fontId="29" fillId="0" borderId="86" xfId="6" applyNumberFormat="1" applyFont="1" applyBorder="1" applyAlignment="1">
      <alignment vertical="center"/>
    </xf>
    <xf numFmtId="4" fontId="29" fillId="0" borderId="87" xfId="6" applyNumberFormat="1" applyFont="1" applyBorder="1" applyAlignment="1">
      <alignment vertical="center"/>
    </xf>
    <xf numFmtId="169" fontId="30" fillId="0" borderId="67" xfId="8" applyNumberFormat="1" applyFont="1" applyBorder="1" applyAlignment="1" applyProtection="1">
      <alignment vertical="center"/>
    </xf>
    <xf numFmtId="0" fontId="29" fillId="0" borderId="65" xfId="6" applyFont="1" applyBorder="1" applyAlignment="1">
      <alignment vertical="center"/>
    </xf>
    <xf numFmtId="4" fontId="29" fillId="0" borderId="65" xfId="6" applyNumberFormat="1" applyFont="1" applyBorder="1" applyAlignment="1">
      <alignment vertical="center"/>
    </xf>
    <xf numFmtId="0" fontId="29" fillId="0" borderId="75" xfId="6" applyFont="1" applyBorder="1" applyAlignment="1">
      <alignment vertical="center"/>
    </xf>
    <xf numFmtId="4" fontId="29" fillId="0" borderId="75" xfId="6" applyNumberFormat="1" applyFont="1" applyBorder="1" applyAlignment="1">
      <alignment vertical="center"/>
    </xf>
    <xf numFmtId="169" fontId="30" fillId="0" borderId="77" xfId="8" applyNumberFormat="1" applyFont="1" applyBorder="1" applyAlignment="1" applyProtection="1">
      <alignment vertical="center"/>
    </xf>
    <xf numFmtId="0" fontId="42" fillId="0" borderId="88" xfId="6" applyFont="1" applyBorder="1" applyAlignment="1">
      <alignment horizontal="center" vertical="center"/>
    </xf>
    <xf numFmtId="4" fontId="29" fillId="0" borderId="56" xfId="6" applyNumberFormat="1" applyFont="1" applyBorder="1" applyAlignment="1">
      <alignment vertical="center"/>
    </xf>
    <xf numFmtId="169" fontId="29" fillId="0" borderId="56" xfId="8" applyNumberFormat="1" applyFont="1" applyBorder="1" applyAlignment="1" applyProtection="1">
      <alignment vertical="center"/>
    </xf>
    <xf numFmtId="4" fontId="29" fillId="0" borderId="33" xfId="6" applyNumberFormat="1" applyFont="1" applyBorder="1" applyAlignment="1">
      <alignment vertical="center"/>
    </xf>
    <xf numFmtId="169" fontId="30" fillId="0" borderId="87" xfId="8" applyNumberFormat="1" applyFont="1" applyBorder="1" applyAlignment="1" applyProtection="1">
      <alignment vertical="center"/>
    </xf>
    <xf numFmtId="4" fontId="30" fillId="0" borderId="0" xfId="6" applyNumberFormat="1" applyFont="1" applyAlignment="1">
      <alignment vertical="center"/>
    </xf>
    <xf numFmtId="9" fontId="29" fillId="3" borderId="72" xfId="3" applyFont="1" applyFill="1" applyBorder="1" applyAlignment="1" applyProtection="1">
      <alignment vertical="center"/>
    </xf>
    <xf numFmtId="10" fontId="30" fillId="0" borderId="67" xfId="3" applyNumberFormat="1" applyFont="1" applyBorder="1" applyAlignment="1" applyProtection="1">
      <alignment vertical="center"/>
    </xf>
    <xf numFmtId="167" fontId="29" fillId="0" borderId="0" xfId="1" applyFont="1" applyBorder="1" applyAlignment="1" applyProtection="1">
      <alignment vertical="center"/>
    </xf>
    <xf numFmtId="0" fontId="42" fillId="0" borderId="91" xfId="6" applyFont="1" applyBorder="1" applyAlignment="1">
      <alignment horizontal="center" vertical="center"/>
    </xf>
    <xf numFmtId="0" fontId="29" fillId="0" borderId="0" xfId="6" applyFont="1" applyAlignment="1">
      <alignment vertical="center"/>
    </xf>
    <xf numFmtId="4" fontId="29" fillId="0" borderId="10" xfId="6" applyNumberFormat="1" applyFont="1" applyBorder="1" applyAlignment="1">
      <alignment vertical="center"/>
    </xf>
    <xf numFmtId="4" fontId="29" fillId="0" borderId="34" xfId="6" applyNumberFormat="1" applyFont="1" applyBorder="1" applyAlignment="1">
      <alignment vertical="center"/>
    </xf>
    <xf numFmtId="169" fontId="30" fillId="0" borderId="56" xfId="8" applyNumberFormat="1" applyFont="1" applyBorder="1" applyAlignment="1" applyProtection="1">
      <alignment vertical="center"/>
    </xf>
    <xf numFmtId="0" fontId="45" fillId="0" borderId="92" xfId="6" applyFont="1" applyBorder="1" applyAlignment="1">
      <alignment horizontal="center" vertical="center"/>
    </xf>
    <xf numFmtId="0" fontId="30" fillId="0" borderId="31" xfId="6" applyFont="1" applyBorder="1" applyAlignment="1">
      <alignment horizontal="center" vertical="center"/>
    </xf>
    <xf numFmtId="0" fontId="41" fillId="0" borderId="93" xfId="6" applyFont="1" applyBorder="1" applyAlignment="1">
      <alignment vertical="center"/>
    </xf>
    <xf numFmtId="0" fontId="30" fillId="0" borderId="93" xfId="6" applyFont="1" applyBorder="1" applyAlignment="1">
      <alignment vertical="center"/>
    </xf>
    <xf numFmtId="0" fontId="45" fillId="0" borderId="94" xfId="6" applyFont="1" applyBorder="1" applyAlignment="1">
      <alignment horizontal="center" vertical="center"/>
    </xf>
    <xf numFmtId="4" fontId="29" fillId="0" borderId="96" xfId="6" applyNumberFormat="1" applyFont="1" applyBorder="1" applyAlignment="1">
      <alignment vertical="center"/>
    </xf>
    <xf numFmtId="169" fontId="30" fillId="0" borderId="96" xfId="6" applyNumberFormat="1" applyFont="1" applyBorder="1" applyAlignment="1">
      <alignment vertical="center"/>
    </xf>
    <xf numFmtId="0" fontId="30" fillId="0" borderId="97" xfId="6" applyFont="1" applyBorder="1" applyAlignment="1">
      <alignment horizontal="center" vertical="center"/>
    </xf>
    <xf numFmtId="0" fontId="42" fillId="0" borderId="31" xfId="6" applyFont="1" applyBorder="1" applyAlignment="1">
      <alignment horizontal="center" vertical="center"/>
    </xf>
    <xf numFmtId="0" fontId="30" fillId="0" borderId="101" xfId="6" applyFont="1" applyBorder="1" applyAlignment="1">
      <alignment horizontal="center" vertical="center"/>
    </xf>
    <xf numFmtId="4" fontId="30" fillId="0" borderId="102" xfId="6" applyNumberFormat="1" applyFont="1" applyBorder="1" applyAlignment="1">
      <alignment vertical="center"/>
    </xf>
    <xf numFmtId="0" fontId="29" fillId="0" borderId="14" xfId="6" applyFont="1" applyBorder="1" applyAlignment="1">
      <alignment horizontal="left" vertical="center"/>
    </xf>
    <xf numFmtId="0" fontId="30" fillId="0" borderId="47" xfId="6" applyFont="1" applyBorder="1" applyAlignment="1">
      <alignment horizontal="center" vertical="center"/>
    </xf>
    <xf numFmtId="0" fontId="42" fillId="0" borderId="103" xfId="6" applyFont="1" applyBorder="1" applyAlignment="1">
      <alignment horizontal="center" vertical="center"/>
    </xf>
    <xf numFmtId="10" fontId="29" fillId="3" borderId="104" xfId="8" applyNumberFormat="1" applyFont="1" applyFill="1" applyBorder="1" applyAlignment="1" applyProtection="1">
      <alignment vertical="center"/>
    </xf>
    <xf numFmtId="167" fontId="16" fillId="0" borderId="14" xfId="1" applyFont="1" applyBorder="1" applyAlignment="1" applyProtection="1">
      <alignment horizontal="left" vertical="center"/>
    </xf>
    <xf numFmtId="181" fontId="16" fillId="0" borderId="47" xfId="6" applyNumberFormat="1" applyFont="1" applyBorder="1" applyAlignment="1">
      <alignment horizontal="left" vertical="center"/>
    </xf>
    <xf numFmtId="0" fontId="30" fillId="0" borderId="70" xfId="6" applyFont="1" applyBorder="1" applyAlignment="1">
      <alignment vertical="center"/>
    </xf>
    <xf numFmtId="10" fontId="29" fillId="3" borderId="105" xfId="8" applyNumberFormat="1" applyFont="1" applyFill="1" applyBorder="1" applyAlignment="1" applyProtection="1">
      <alignment vertical="center"/>
    </xf>
    <xf numFmtId="0" fontId="30" fillId="0" borderId="35" xfId="6" applyFont="1" applyBorder="1" applyAlignment="1">
      <alignment vertical="center"/>
    </xf>
    <xf numFmtId="4" fontId="30" fillId="0" borderId="32" xfId="6" applyNumberFormat="1" applyFont="1" applyBorder="1" applyAlignment="1">
      <alignment vertical="center"/>
    </xf>
    <xf numFmtId="0" fontId="46" fillId="0" borderId="35" xfId="6" applyFont="1" applyBorder="1" applyAlignment="1">
      <alignment vertical="center"/>
    </xf>
    <xf numFmtId="167" fontId="35" fillId="0" borderId="34" xfId="1" applyFont="1" applyBorder="1" applyAlignment="1" applyProtection="1">
      <alignment horizontal="center" vertical="center"/>
    </xf>
    <xf numFmtId="0" fontId="30" fillId="0" borderId="0" xfId="6" applyFont="1" applyAlignment="1">
      <alignment horizontal="left" vertical="center"/>
    </xf>
    <xf numFmtId="4" fontId="35" fillId="0" borderId="34" xfId="6" applyNumberFormat="1" applyFont="1" applyBorder="1" applyAlignment="1">
      <alignment vertical="center"/>
    </xf>
    <xf numFmtId="182" fontId="16" fillId="0" borderId="14" xfId="6" applyNumberFormat="1" applyFont="1" applyBorder="1" applyAlignment="1">
      <alignment horizontal="center" vertical="center"/>
    </xf>
    <xf numFmtId="0" fontId="30" fillId="0" borderId="46" xfId="6" applyFont="1" applyBorder="1" applyAlignment="1">
      <alignment horizontal="center" vertical="center"/>
    </xf>
    <xf numFmtId="10" fontId="29" fillId="3" borderId="105" xfId="1" applyNumberFormat="1" applyFont="1" applyFill="1" applyBorder="1" applyAlignment="1" applyProtection="1">
      <alignment vertical="center"/>
    </xf>
    <xf numFmtId="164" fontId="35" fillId="0" borderId="34" xfId="9" applyFont="1" applyBorder="1" applyAlignment="1" applyProtection="1">
      <alignment vertical="center"/>
    </xf>
    <xf numFmtId="0" fontId="30" fillId="0" borderId="14" xfId="6" applyFont="1" applyBorder="1" applyAlignment="1">
      <alignment vertical="center"/>
    </xf>
    <xf numFmtId="0" fontId="42" fillId="0" borderId="92" xfId="6" applyFont="1" applyBorder="1" applyAlignment="1">
      <alignment horizontal="center" vertical="center"/>
    </xf>
    <xf numFmtId="0" fontId="29" fillId="0" borderId="93" xfId="6" applyFont="1" applyBorder="1" applyAlignment="1">
      <alignment vertical="center"/>
    </xf>
    <xf numFmtId="10" fontId="29" fillId="0" borderId="99" xfId="8" applyNumberFormat="1" applyFont="1" applyBorder="1" applyAlignment="1" applyProtection="1">
      <alignment vertical="center"/>
    </xf>
    <xf numFmtId="0" fontId="30" fillId="0" borderId="0" xfId="6" applyFont="1" applyAlignment="1">
      <alignment horizontal="center" vertical="center"/>
    </xf>
    <xf numFmtId="170" fontId="35" fillId="0" borderId="34" xfId="1" applyNumberFormat="1" applyFont="1" applyBorder="1" applyAlignment="1" applyProtection="1">
      <alignment vertical="center"/>
    </xf>
    <xf numFmtId="0" fontId="30" fillId="0" borderId="23" xfId="6" applyFont="1" applyBorder="1" applyAlignment="1">
      <alignment vertical="center"/>
    </xf>
    <xf numFmtId="183" fontId="29" fillId="0" borderId="105" xfId="6" applyNumberFormat="1" applyFont="1" applyBorder="1" applyAlignment="1">
      <alignment horizontal="center" vertical="center"/>
    </xf>
    <xf numFmtId="0" fontId="47" fillId="0" borderId="46" xfId="6" applyFont="1" applyBorder="1" applyAlignment="1">
      <alignment vertical="center"/>
    </xf>
    <xf numFmtId="4" fontId="41" fillId="0" borderId="34" xfId="6" applyNumberFormat="1" applyFont="1" applyBorder="1" applyAlignment="1">
      <alignment vertical="center"/>
    </xf>
    <xf numFmtId="0" fontId="42" fillId="0" borderId="106" xfId="6" applyFont="1" applyBorder="1" applyAlignment="1">
      <alignment horizontal="center" vertical="center"/>
    </xf>
    <xf numFmtId="0" fontId="30" fillId="0" borderId="107" xfId="6" applyFont="1" applyBorder="1" applyAlignment="1">
      <alignment vertical="center"/>
    </xf>
    <xf numFmtId="183" fontId="29" fillId="0" borderId="108" xfId="6" applyNumberFormat="1" applyFont="1" applyBorder="1" applyAlignment="1">
      <alignment horizontal="center" vertical="center"/>
    </xf>
    <xf numFmtId="164" fontId="30" fillId="0" borderId="29" xfId="9" applyFont="1" applyBorder="1" applyAlignment="1" applyProtection="1">
      <alignment vertical="center"/>
    </xf>
    <xf numFmtId="0" fontId="30" fillId="0" borderId="26" xfId="6" applyFont="1" applyBorder="1" applyAlignment="1">
      <alignment vertical="center"/>
    </xf>
    <xf numFmtId="0" fontId="30" fillId="0" borderId="109" xfId="6" applyFont="1" applyBorder="1" applyAlignment="1">
      <alignment vertical="center"/>
    </xf>
    <xf numFmtId="0" fontId="33" fillId="0" borderId="0" xfId="0" applyFont="1"/>
    <xf numFmtId="167" fontId="4" fillId="3" borderId="31" xfId="1" applyFont="1" applyFill="1" applyBorder="1" applyAlignment="1" applyProtection="1">
      <alignment horizontal="right" vertical="center"/>
    </xf>
    <xf numFmtId="167" fontId="49" fillId="0" borderId="0" xfId="0" applyNumberFormat="1" applyFont="1"/>
    <xf numFmtId="10" fontId="30" fillId="6" borderId="2" xfId="8" applyNumberFormat="1" applyFont="1" applyFill="1" applyBorder="1" applyProtection="1"/>
    <xf numFmtId="0" fontId="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left" vertical="top" wrapText="1"/>
    </xf>
    <xf numFmtId="49" fontId="12" fillId="0" borderId="3" xfId="0" applyNumberFormat="1" applyFont="1" applyBorder="1" applyAlignment="1">
      <alignment horizontal="left" vertical="center" wrapText="1" readingOrder="1"/>
    </xf>
    <xf numFmtId="0" fontId="16" fillId="0" borderId="0" xfId="0" applyFont="1" applyAlignment="1">
      <alignment horizontal="left"/>
    </xf>
    <xf numFmtId="0" fontId="9" fillId="0" borderId="2" xfId="0" applyFont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167" fontId="9" fillId="3" borderId="2" xfId="1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>
      <alignment horizontal="left"/>
    </xf>
    <xf numFmtId="0" fontId="19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19" fillId="0" borderId="10" xfId="0" applyFont="1" applyBorder="1" applyAlignment="1">
      <alignment horizontal="right"/>
    </xf>
    <xf numFmtId="0" fontId="22" fillId="0" borderId="0" xfId="0" applyFont="1" applyAlignment="1">
      <alignment horizontal="right"/>
    </xf>
    <xf numFmtId="0" fontId="22" fillId="0" borderId="7" xfId="0" applyFont="1" applyBorder="1" applyAlignment="1">
      <alignment horizontal="right"/>
    </xf>
    <xf numFmtId="0" fontId="22" fillId="0" borderId="0" xfId="0" applyFont="1" applyAlignment="1">
      <alignment horizontal="left" wrapText="1"/>
    </xf>
    <xf numFmtId="0" fontId="22" fillId="0" borderId="9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175" fontId="9" fillId="3" borderId="2" xfId="2" applyFont="1" applyFill="1" applyBorder="1" applyAlignment="1" applyProtection="1">
      <alignment horizontal="center" vertical="top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left" vertical="top" wrapText="1"/>
    </xf>
    <xf numFmtId="0" fontId="30" fillId="0" borderId="0" xfId="0" applyFont="1" applyAlignment="1">
      <alignment horizontal="left" wrapText="1"/>
    </xf>
    <xf numFmtId="0" fontId="12" fillId="0" borderId="10" xfId="0" applyFont="1" applyBorder="1" applyAlignment="1">
      <alignment horizontal="left" vertical="top" wrapText="1"/>
    </xf>
    <xf numFmtId="0" fontId="33" fillId="2" borderId="0" xfId="0" applyFont="1" applyFill="1" applyAlignment="1">
      <alignment horizontal="left" vertical="top" wrapText="1"/>
    </xf>
    <xf numFmtId="0" fontId="24" fillId="0" borderId="2" xfId="0" applyFont="1" applyBorder="1" applyAlignment="1">
      <alignment horizontal="center"/>
    </xf>
    <xf numFmtId="0" fontId="26" fillId="0" borderId="2" xfId="7" applyFont="1" applyBorder="1" applyAlignment="1">
      <alignment horizontal="center"/>
    </xf>
    <xf numFmtId="0" fontId="30" fillId="0" borderId="2" xfId="7" applyFont="1" applyBorder="1" applyAlignment="1">
      <alignment horizontal="center"/>
    </xf>
    <xf numFmtId="0" fontId="33" fillId="0" borderId="2" xfId="0" applyFont="1" applyBorder="1" applyAlignment="1">
      <alignment horizontal="justify" vertical="center"/>
    </xf>
    <xf numFmtId="0" fontId="33" fillId="0" borderId="2" xfId="0" applyFont="1" applyBorder="1" applyAlignment="1">
      <alignment horizontal="left"/>
    </xf>
    <xf numFmtId="0" fontId="33" fillId="0" borderId="2" xfId="0" applyFont="1" applyBorder="1" applyAlignment="1">
      <alignment horizontal="justify" vertical="center" wrapText="1"/>
    </xf>
    <xf numFmtId="0" fontId="33" fillId="0" borderId="2" xfId="0" applyFont="1" applyBorder="1" applyAlignment="1">
      <alignment horizontal="left" vertical="center" wrapText="1"/>
    </xf>
    <xf numFmtId="0" fontId="38" fillId="0" borderId="15" xfId="0" applyFont="1" applyBorder="1" applyAlignment="1">
      <alignment horizontal="center" vertical="center"/>
    </xf>
    <xf numFmtId="0" fontId="33" fillId="2" borderId="3" xfId="0" applyFont="1" applyFill="1" applyBorder="1" applyAlignment="1">
      <alignment horizontal="left"/>
    </xf>
    <xf numFmtId="174" fontId="4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0" fillId="0" borderId="4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30" fillId="0" borderId="29" xfId="6" applyFont="1" applyBorder="1" applyAlignment="1">
      <alignment horizontal="center" vertical="center"/>
    </xf>
    <xf numFmtId="0" fontId="16" fillId="0" borderId="46" xfId="6" applyFont="1" applyBorder="1" applyAlignment="1">
      <alignment horizontal="center" vertical="center"/>
    </xf>
    <xf numFmtId="0" fontId="16" fillId="0" borderId="48" xfId="6" applyFont="1" applyBorder="1" applyAlignment="1">
      <alignment horizontal="center" vertical="center"/>
    </xf>
    <xf numFmtId="0" fontId="29" fillId="0" borderId="49" xfId="6" applyFont="1" applyBorder="1" applyAlignment="1">
      <alignment horizontal="center" vertical="center"/>
    </xf>
    <xf numFmtId="0" fontId="41" fillId="0" borderId="53" xfId="6" applyFont="1" applyBorder="1" applyAlignment="1">
      <alignment horizontal="center" vertical="center"/>
    </xf>
    <xf numFmtId="0" fontId="29" fillId="0" borderId="79" xfId="6" applyFont="1" applyBorder="1" applyAlignment="1">
      <alignment horizontal="center" vertical="center"/>
    </xf>
    <xf numFmtId="0" fontId="29" fillId="0" borderId="80" xfId="6" applyFont="1" applyBorder="1" applyAlignment="1">
      <alignment horizontal="center" vertical="center"/>
    </xf>
    <xf numFmtId="0" fontId="41" fillId="0" borderId="81" xfId="6" applyFont="1" applyBorder="1" applyAlignment="1">
      <alignment horizontal="center" vertical="center"/>
    </xf>
    <xf numFmtId="0" fontId="29" fillId="0" borderId="89" xfId="6" applyFont="1" applyBorder="1" applyAlignment="1">
      <alignment horizontal="right" vertical="center"/>
    </xf>
    <xf numFmtId="0" fontId="29" fillId="0" borderId="90" xfId="6" applyFont="1" applyBorder="1" applyAlignment="1">
      <alignment horizontal="left" vertical="center"/>
    </xf>
    <xf numFmtId="0" fontId="29" fillId="0" borderId="79" xfId="6" applyFont="1" applyBorder="1" applyAlignment="1">
      <alignment horizontal="right" vertical="center"/>
    </xf>
    <xf numFmtId="0" fontId="29" fillId="0" borderId="95" xfId="6" applyFont="1" applyBorder="1" applyAlignment="1">
      <alignment horizontal="center" vertical="center"/>
    </xf>
    <xf numFmtId="0" fontId="29" fillId="0" borderId="98" xfId="6" applyFont="1" applyBorder="1" applyAlignment="1">
      <alignment horizontal="center" vertical="center"/>
    </xf>
    <xf numFmtId="17" fontId="26" fillId="0" borderId="48" xfId="6" applyNumberFormat="1" applyFont="1" applyBorder="1" applyAlignment="1">
      <alignment horizontal="center" vertical="center"/>
    </xf>
    <xf numFmtId="0" fontId="26" fillId="0" borderId="48" xfId="6" applyFont="1" applyBorder="1" applyAlignment="1">
      <alignment horizontal="center" vertical="center"/>
    </xf>
    <xf numFmtId="0" fontId="30" fillId="0" borderId="0" xfId="6" applyFont="1" applyAlignment="1">
      <alignment horizontal="center" vertical="center"/>
    </xf>
    <xf numFmtId="0" fontId="44" fillId="0" borderId="99" xfId="6" applyFont="1" applyBorder="1" applyAlignment="1">
      <alignment horizontal="center" vertical="center"/>
    </xf>
    <xf numFmtId="0" fontId="29" fillId="0" borderId="100" xfId="6" applyFont="1" applyBorder="1" applyAlignment="1">
      <alignment horizontal="center" vertical="center" wrapText="1"/>
    </xf>
    <xf numFmtId="180" fontId="29" fillId="0" borderId="33" xfId="9" applyNumberFormat="1" applyFont="1" applyBorder="1" applyAlignment="1" applyProtection="1">
      <alignment horizontal="center" vertical="center"/>
    </xf>
    <xf numFmtId="0" fontId="30" fillId="0" borderId="52" xfId="6" applyFont="1" applyBorder="1" applyAlignment="1">
      <alignment horizontal="center" vertical="center"/>
    </xf>
    <xf numFmtId="0" fontId="26" fillId="0" borderId="104" xfId="6" applyFont="1" applyBorder="1" applyAlignment="1">
      <alignment horizontal="center" vertical="center"/>
    </xf>
  </cellXfs>
  <cellStyles count="11">
    <cellStyle name="Moeda" xfId="2" builtinId="4"/>
    <cellStyle name="Normal" xfId="0" builtinId="0"/>
    <cellStyle name="Normal 2" xfId="4" xr:uid="{00000000-0005-0000-0000-000002000000}"/>
    <cellStyle name="Normal 2 2" xfId="5" xr:uid="{00000000-0005-0000-0000-000003000000}"/>
    <cellStyle name="Normal_Indústria LEV- Preços" xfId="6" xr:uid="{00000000-0005-0000-0000-000004000000}"/>
    <cellStyle name="Normal_P2-Exemplo Varrição Manual - Sarj" xfId="7" xr:uid="{00000000-0005-0000-0000-000005000000}"/>
    <cellStyle name="Porcentagem" xfId="3" builtinId="5"/>
    <cellStyle name="Porcentagem 2" xfId="8" xr:uid="{00000000-0005-0000-0000-000007000000}"/>
    <cellStyle name="Separador de milhares_Indústria LEV- Preços" xfId="9" xr:uid="{00000000-0005-0000-0000-000008000000}"/>
    <cellStyle name="Vírgula" xfId="1" builtinId="3"/>
    <cellStyle name="Vírgula 2" xfId="10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':''.$E:$E"/><Relationship Id="rId3" Type="http://schemas.openxmlformats.org/officeDocument/2006/relationships/hyperlink" Target="#'':''.$N:$N"/><Relationship Id="rId7" Type="http://schemas.openxmlformats.org/officeDocument/2006/relationships/hyperlink" Target="#'2-M&#227;o de obra'.B52"/><Relationship Id="rId12" Type="http://schemas.openxmlformats.org/officeDocument/2006/relationships/hyperlink" Target="#'2-M&#227;o de obra'.B77"/><Relationship Id="rId2" Type="http://schemas.openxmlformats.org/officeDocument/2006/relationships/hyperlink" Target="#'':''.$F:$F"/><Relationship Id="rId1" Type="http://schemas.openxmlformats.org/officeDocument/2006/relationships/hyperlink" Target="#'1-Dimensionamento'.B4"/><Relationship Id="rId6" Type="http://schemas.openxmlformats.org/officeDocument/2006/relationships/hyperlink" Target="#'2-M&#227;o de obra'.B5"/><Relationship Id="rId11" Type="http://schemas.openxmlformats.org/officeDocument/2006/relationships/hyperlink" Target="#'7-PV'.B5"/><Relationship Id="rId5" Type="http://schemas.openxmlformats.org/officeDocument/2006/relationships/hyperlink" Target="#'2-M&#227;o de obra'.B3"/><Relationship Id="rId10" Type="http://schemas.openxmlformats.org/officeDocument/2006/relationships/hyperlink" Target="#'':''.$D:$D"/><Relationship Id="rId4" Type="http://schemas.openxmlformats.org/officeDocument/2006/relationships/hyperlink" Target="#'':''.$U:$U"/><Relationship Id="rId9" Type="http://schemas.openxmlformats.org/officeDocument/2006/relationships/hyperlink" Target="#'4-EPI'.B4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23760</xdr:colOff>
      <xdr:row>5</xdr:row>
      <xdr:rowOff>0</xdr:rowOff>
    </xdr:from>
    <xdr:to>
      <xdr:col>3</xdr:col>
      <xdr:colOff>204120</xdr:colOff>
      <xdr:row>7</xdr:row>
      <xdr:rowOff>160560</xdr:rowOff>
    </xdr:to>
    <xdr:sp macro="" textlink="">
      <xdr:nvSpPr>
        <xdr:cNvPr id="2" name="Custom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3760" y="1258920"/>
          <a:ext cx="1497240" cy="511200"/>
        </a:xfrm>
        <a:prstGeom prst="roundRect">
          <a:avLst>
            <a:gd name="adj" fmla="val 16667"/>
          </a:avLst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Calibri"/>
            </a:rPr>
            <a:t>1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IDENTIFICAÇÃO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23760</xdr:colOff>
      <xdr:row>9</xdr:row>
      <xdr:rowOff>38160</xdr:rowOff>
    </xdr:from>
    <xdr:to>
      <xdr:col>3</xdr:col>
      <xdr:colOff>196560</xdr:colOff>
      <xdr:row>12</xdr:row>
      <xdr:rowOff>17640</xdr:rowOff>
    </xdr:to>
    <xdr:sp macro="" textlink="">
      <xdr:nvSpPr>
        <xdr:cNvPr id="3" name="CustomShape 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760" y="1998360"/>
          <a:ext cx="1489680" cy="505080"/>
        </a:xfrm>
        <a:prstGeom prst="roundRect">
          <a:avLst>
            <a:gd name="adj" fmla="val 16667"/>
          </a:avLst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2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900" b="1" strike="noStrike" spc="-1">
              <a:solidFill>
                <a:srgbClr val="000000"/>
              </a:solidFill>
              <a:latin typeface="Arial"/>
            </a:rPr>
            <a:t>DIMENSIONAMENTO</a:t>
          </a:r>
          <a:endParaRPr lang="pt-BR" sz="9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23760</xdr:colOff>
      <xdr:row>13</xdr:row>
      <xdr:rowOff>76320</xdr:rowOff>
    </xdr:from>
    <xdr:to>
      <xdr:col>3</xdr:col>
      <xdr:colOff>173520</xdr:colOff>
      <xdr:row>16</xdr:row>
      <xdr:rowOff>55800</xdr:rowOff>
    </xdr:to>
    <xdr:sp macro="" textlink="">
      <xdr:nvSpPr>
        <xdr:cNvPr id="4" name="CustomShape 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3760" y="2737440"/>
          <a:ext cx="1466640" cy="505080"/>
        </a:xfrm>
        <a:prstGeom prst="roundRect">
          <a:avLst>
            <a:gd name="adj" fmla="val 16667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2.1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PRODUÇÃO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23760</xdr:colOff>
      <xdr:row>17</xdr:row>
      <xdr:rowOff>123840</xdr:rowOff>
    </xdr:from>
    <xdr:to>
      <xdr:col>3</xdr:col>
      <xdr:colOff>173520</xdr:colOff>
      <xdr:row>21</xdr:row>
      <xdr:rowOff>122400</xdr:rowOff>
    </xdr:to>
    <xdr:sp macro="" textlink="">
      <xdr:nvSpPr>
        <xdr:cNvPr id="5" name="CustomShape 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760" y="3485880"/>
          <a:ext cx="1466640" cy="699840"/>
        </a:xfrm>
        <a:prstGeom prst="roundRect">
          <a:avLst>
            <a:gd name="adj" fmla="val 16667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2.2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TURNOS DE TRABALHO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4680</xdr:colOff>
      <xdr:row>7</xdr:row>
      <xdr:rowOff>161640</xdr:rowOff>
    </xdr:from>
    <xdr:to>
      <xdr:col>2</xdr:col>
      <xdr:colOff>4680</xdr:colOff>
      <xdr:row>9</xdr:row>
      <xdr:rowOff>9360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75000" y="1771200"/>
          <a:ext cx="0" cy="198360"/>
        </a:xfrm>
        <a:prstGeom prst="line">
          <a:avLst/>
        </a:prstGeom>
        <a:ln>
          <a:solidFill>
            <a:srgbClr val="4A7EBB"/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>
    <xdr:from>
      <xdr:col>2</xdr:col>
      <xdr:colOff>4680</xdr:colOff>
      <xdr:row>12</xdr:row>
      <xdr:rowOff>18720</xdr:rowOff>
    </xdr:from>
    <xdr:to>
      <xdr:col>2</xdr:col>
      <xdr:colOff>4680</xdr:colOff>
      <xdr:row>13</xdr:row>
      <xdr:rowOff>75960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75000" y="2504520"/>
          <a:ext cx="0" cy="232560"/>
        </a:xfrm>
        <a:prstGeom prst="line">
          <a:avLst/>
        </a:prstGeom>
        <a:ln>
          <a:solidFill>
            <a:srgbClr val="4A7EBB"/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>
    <xdr:from>
      <xdr:col>2</xdr:col>
      <xdr:colOff>4680</xdr:colOff>
      <xdr:row>16</xdr:row>
      <xdr:rowOff>56880</xdr:rowOff>
    </xdr:from>
    <xdr:to>
      <xdr:col>2</xdr:col>
      <xdr:colOff>4680</xdr:colOff>
      <xdr:row>17</xdr:row>
      <xdr:rowOff>123480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75000" y="3243600"/>
          <a:ext cx="0" cy="241920"/>
        </a:xfrm>
        <a:prstGeom prst="line">
          <a:avLst/>
        </a:prstGeom>
        <a:ln>
          <a:solidFill>
            <a:srgbClr val="4A7EBB"/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>
    <xdr:from>
      <xdr:col>5</xdr:col>
      <xdr:colOff>114120</xdr:colOff>
      <xdr:row>5</xdr:row>
      <xdr:rowOff>19080</xdr:rowOff>
    </xdr:from>
    <xdr:to>
      <xdr:col>8</xdr:col>
      <xdr:colOff>107640</xdr:colOff>
      <xdr:row>8</xdr:row>
      <xdr:rowOff>4320</xdr:rowOff>
    </xdr:to>
    <xdr:sp macro="" textlink="">
      <xdr:nvSpPr>
        <xdr:cNvPr id="9" name="CustomShape 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43960" y="1278000"/>
          <a:ext cx="1319040" cy="511200"/>
        </a:xfrm>
        <a:prstGeom prst="roundRect">
          <a:avLst>
            <a:gd name="adj" fmla="val 16667"/>
          </a:avLst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3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MÃO DE OBRA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4</xdr:col>
      <xdr:colOff>9360</xdr:colOff>
      <xdr:row>9</xdr:row>
      <xdr:rowOff>19080</xdr:rowOff>
    </xdr:from>
    <xdr:to>
      <xdr:col>7</xdr:col>
      <xdr:colOff>79200</xdr:colOff>
      <xdr:row>12</xdr:row>
      <xdr:rowOff>169920</xdr:rowOff>
    </xdr:to>
    <xdr:sp macro="" textlink="">
      <xdr:nvSpPr>
        <xdr:cNvPr id="10" name="CustomShape 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593000" y="1979280"/>
          <a:ext cx="1443240" cy="676440"/>
        </a:xfrm>
        <a:prstGeom prst="roundRect">
          <a:avLst>
            <a:gd name="adj" fmla="val 16667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3.1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MÃO DE OBRA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DIRETA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9360</xdr:colOff>
      <xdr:row>9</xdr:row>
      <xdr:rowOff>19080</xdr:rowOff>
    </xdr:from>
    <xdr:to>
      <xdr:col>10</xdr:col>
      <xdr:colOff>159120</xdr:colOff>
      <xdr:row>12</xdr:row>
      <xdr:rowOff>160560</xdr:rowOff>
    </xdr:to>
    <xdr:sp macro="" textlink="">
      <xdr:nvSpPr>
        <xdr:cNvPr id="11" name="CustomShape 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966400" y="1979280"/>
          <a:ext cx="1394280" cy="667080"/>
        </a:xfrm>
        <a:prstGeom prst="roundRect">
          <a:avLst>
            <a:gd name="adj" fmla="val 16667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3.2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MÃO DE OBRA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INDIRETA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179640</xdr:colOff>
      <xdr:row>8</xdr:row>
      <xdr:rowOff>0</xdr:rowOff>
    </xdr:from>
    <xdr:to>
      <xdr:col>6</xdr:col>
      <xdr:colOff>127080</xdr:colOff>
      <xdr:row>9</xdr:row>
      <xdr:rowOff>17640</xdr:rowOff>
    </xdr:to>
    <xdr:sp macro="" textlink="">
      <xdr:nvSpPr>
        <xdr:cNvPr id="12" name="CustomShape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409480" y="1784880"/>
          <a:ext cx="416160" cy="192960"/>
        </a:xfrm>
        <a:prstGeom prst="bentConnector3">
          <a:avLst>
            <a:gd name="adj1" fmla="val 50000"/>
          </a:avLst>
        </a:prstGeom>
        <a:noFill/>
        <a:ln>
          <a:solidFill>
            <a:srgbClr val="4A7EBB"/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>
    <xdr:from>
      <xdr:col>6</xdr:col>
      <xdr:colOff>126360</xdr:colOff>
      <xdr:row>8</xdr:row>
      <xdr:rowOff>0</xdr:rowOff>
    </xdr:from>
    <xdr:to>
      <xdr:col>8</xdr:col>
      <xdr:colOff>229680</xdr:colOff>
      <xdr:row>9</xdr:row>
      <xdr:rowOff>17640</xdr:rowOff>
    </xdr:to>
    <xdr:sp macro="" textlink="">
      <xdr:nvSpPr>
        <xdr:cNvPr id="13" name="CustomShap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 flipH="1">
          <a:off x="2824920" y="1784880"/>
          <a:ext cx="960120" cy="192960"/>
        </a:xfrm>
        <a:prstGeom prst="bentConnector3">
          <a:avLst>
            <a:gd name="adj1" fmla="val 50000"/>
          </a:avLst>
        </a:prstGeom>
        <a:noFill/>
        <a:ln>
          <a:solidFill>
            <a:srgbClr val="4A7EBB"/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>
    <xdr:from>
      <xdr:col>10</xdr:col>
      <xdr:colOff>14400</xdr:colOff>
      <xdr:row>5</xdr:row>
      <xdr:rowOff>19080</xdr:rowOff>
    </xdr:from>
    <xdr:to>
      <xdr:col>12</xdr:col>
      <xdr:colOff>41400</xdr:colOff>
      <xdr:row>8</xdr:row>
      <xdr:rowOff>4320</xdr:rowOff>
    </xdr:to>
    <xdr:sp macro="" textlink="">
      <xdr:nvSpPr>
        <xdr:cNvPr id="14" name="CustomShape 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4215960" y="1278000"/>
          <a:ext cx="1602360" cy="511200"/>
        </a:xfrm>
        <a:prstGeom prst="roundRect">
          <a:avLst>
            <a:gd name="adj" fmla="val 16667"/>
          </a:avLst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4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ENCARGOS SOCIAIS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10</xdr:col>
      <xdr:colOff>14400</xdr:colOff>
      <xdr:row>9</xdr:row>
      <xdr:rowOff>57240</xdr:rowOff>
    </xdr:from>
    <xdr:to>
      <xdr:col>12</xdr:col>
      <xdr:colOff>41400</xdr:colOff>
      <xdr:row>14</xdr:row>
      <xdr:rowOff>17640</xdr:rowOff>
    </xdr:to>
    <xdr:sp macro="" textlink="">
      <xdr:nvSpPr>
        <xdr:cNvPr id="15" name="CustomShape 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4215960" y="2017440"/>
          <a:ext cx="1602360" cy="836640"/>
        </a:xfrm>
        <a:prstGeom prst="roundRect">
          <a:avLst>
            <a:gd name="adj" fmla="val 16667"/>
          </a:avLst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5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 UNIFORMES E EQUIPAMENTOS DE PROTEÇÃO INDIVIDUAL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10</xdr:col>
      <xdr:colOff>98280</xdr:colOff>
      <xdr:row>15</xdr:row>
      <xdr:rowOff>78120</xdr:rowOff>
    </xdr:from>
    <xdr:to>
      <xdr:col>12</xdr:col>
      <xdr:colOff>125280</xdr:colOff>
      <xdr:row>19</xdr:row>
      <xdr:rowOff>29160</xdr:rowOff>
    </xdr:to>
    <xdr:sp macro="" textlink="">
      <xdr:nvSpPr>
        <xdr:cNvPr id="16" name="CustomShape 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4299840" y="3089880"/>
          <a:ext cx="1602360" cy="651960"/>
        </a:xfrm>
        <a:prstGeom prst="roundRect">
          <a:avLst>
            <a:gd name="adj" fmla="val 16667"/>
          </a:avLst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6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DESPESAS INDIRETAS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10</xdr:col>
      <xdr:colOff>174240</xdr:colOff>
      <xdr:row>20</xdr:row>
      <xdr:rowOff>133200</xdr:rowOff>
    </xdr:from>
    <xdr:to>
      <xdr:col>12</xdr:col>
      <xdr:colOff>201240</xdr:colOff>
      <xdr:row>24</xdr:row>
      <xdr:rowOff>93600</xdr:rowOff>
    </xdr:to>
    <xdr:sp macro="" textlink="">
      <xdr:nvSpPr>
        <xdr:cNvPr id="17" name="CustomShape 1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375800" y="4021200"/>
          <a:ext cx="1602360" cy="661320"/>
        </a:xfrm>
        <a:prstGeom prst="roundRect">
          <a:avLst>
            <a:gd name="adj" fmla="val 16667"/>
          </a:avLst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7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ANÁLISE DO PREÇO DE VENDA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181080</xdr:colOff>
      <xdr:row>14</xdr:row>
      <xdr:rowOff>152280</xdr:rowOff>
    </xdr:from>
    <xdr:to>
      <xdr:col>7</xdr:col>
      <xdr:colOff>558720</xdr:colOff>
      <xdr:row>21</xdr:row>
      <xdr:rowOff>112680</xdr:rowOff>
    </xdr:to>
    <xdr:sp macro="" textlink="">
      <xdr:nvSpPr>
        <xdr:cNvPr id="18" name="CustomShape 1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2410920" y="2988720"/>
          <a:ext cx="1104840" cy="1187280"/>
        </a:xfrm>
        <a:prstGeom prst="roundRect">
          <a:avLst>
            <a:gd name="adj" fmla="val 16667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RESUMO DA 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latin typeface="Arial"/>
            </a:rPr>
            <a:t>MÃO DE OBRA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4</xdr:col>
      <xdr:colOff>529920</xdr:colOff>
      <xdr:row>12</xdr:row>
      <xdr:rowOff>171360</xdr:rowOff>
    </xdr:from>
    <xdr:to>
      <xdr:col>5</xdr:col>
      <xdr:colOff>177840</xdr:colOff>
      <xdr:row>18</xdr:row>
      <xdr:rowOff>44280</xdr:rowOff>
    </xdr:to>
    <xdr:sp macro="" textlink="">
      <xdr:nvSpPr>
        <xdr:cNvPr id="19" name="CustomShap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 flipH="1">
          <a:off x="2113560" y="2657160"/>
          <a:ext cx="294120" cy="924480"/>
        </a:xfrm>
        <a:prstGeom prst="bentConnector2">
          <a:avLst/>
        </a:prstGeom>
        <a:noFill/>
        <a:ln>
          <a:solidFill>
            <a:srgbClr val="4A7EBB"/>
          </a:solidFill>
          <a:round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>
    <xdr:from>
      <xdr:col>7</xdr:col>
      <xdr:colOff>560160</xdr:colOff>
      <xdr:row>12</xdr:row>
      <xdr:rowOff>162000</xdr:rowOff>
    </xdr:from>
    <xdr:to>
      <xdr:col>8</xdr:col>
      <xdr:colOff>8280</xdr:colOff>
      <xdr:row>18</xdr:row>
      <xdr:rowOff>44280</xdr:rowOff>
    </xdr:to>
    <xdr:sp macro="" textlink="">
      <xdr:nvSpPr>
        <xdr:cNvPr id="20" name="CustomShape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3517200" y="2647800"/>
          <a:ext cx="46440" cy="933840"/>
        </a:xfrm>
        <a:prstGeom prst="bentConnector2">
          <a:avLst/>
        </a:prstGeom>
        <a:noFill/>
        <a:ln>
          <a:solidFill>
            <a:srgbClr val="4A7EBB"/>
          </a:solidFill>
          <a:round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285840</xdr:colOff>
      <xdr:row>45</xdr:row>
      <xdr:rowOff>69120</xdr:rowOff>
    </xdr:from>
    <xdr:to>
      <xdr:col>4</xdr:col>
      <xdr:colOff>596880</xdr:colOff>
      <xdr:row>53</xdr:row>
      <xdr:rowOff>106920</xdr:rowOff>
    </xdr:to>
    <xdr:sp macro="" textlink="">
      <xdr:nvSpPr>
        <xdr:cNvPr id="19" name="CustomShape 1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285840" y="14688720"/>
          <a:ext cx="4820760" cy="1683720"/>
        </a:xfrm>
        <a:prstGeom prst="rect">
          <a:avLst/>
        </a:prstGeom>
        <a:noFill/>
        <a:ln>
          <a:solidFill>
            <a:srgbClr val="FF0000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55800</xdr:colOff>
      <xdr:row>29</xdr:row>
      <xdr:rowOff>105120</xdr:rowOff>
    </xdr:from>
    <xdr:to>
      <xdr:col>7</xdr:col>
      <xdr:colOff>778320</xdr:colOff>
      <xdr:row>29</xdr:row>
      <xdr:rowOff>105480</xdr:rowOff>
    </xdr:to>
    <xdr:sp macro="" textlink="">
      <xdr:nvSpPr>
        <xdr:cNvPr id="20" name="CustomShap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/>
      </xdr:nvSpPr>
      <xdr:spPr>
        <a:xfrm flipH="1">
          <a:off x="5664600" y="5456160"/>
          <a:ext cx="722520" cy="36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21600"/>
              </a:lnTo>
            </a:path>
          </a:pathLst>
        </a:custGeom>
        <a:noFill/>
        <a:ln w="28440">
          <a:solidFill>
            <a:srgbClr val="FF0000"/>
          </a:solidFill>
          <a:round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"/>
  <sheetViews>
    <sheetView showGridLines="0" view="pageBreakPreview" topLeftCell="B1" zoomScale="85" zoomScaleNormal="100" zoomScalePageLayoutView="85" workbookViewId="0">
      <selection activeCell="B2" sqref="B2"/>
    </sheetView>
  </sheetViews>
  <sheetFormatPr defaultColWidth="8.796875" defaultRowHeight="14.25"/>
  <cols>
    <col min="1" max="1" width="8.796875" style="1" hidden="1"/>
    <col min="2" max="2" width="7.5" style="1" customWidth="1"/>
    <col min="3" max="3" width="7.296875" style="1" customWidth="1"/>
    <col min="4" max="4" width="3" style="1" customWidth="1"/>
    <col min="5" max="5" width="7.296875" style="1" customWidth="1"/>
    <col min="6" max="6" width="5.296875" style="1" customWidth="1"/>
    <col min="7" max="7" width="2.8984375" style="1" customWidth="1"/>
    <col min="8" max="8" width="6.69921875" style="1" customWidth="1"/>
    <col min="9" max="9" width="6.796875" style="1" customWidth="1"/>
    <col min="10" max="10" width="0.3984375" style="1" customWidth="1"/>
    <col min="11" max="11" width="7.5" style="1" customWidth="1"/>
    <col min="12" max="12" width="10.19921875" style="1" customWidth="1"/>
    <col min="13" max="1025" width="8.796875" style="1"/>
  </cols>
  <sheetData>
    <row r="1" spans="2:12" ht="36.6" customHeight="1">
      <c r="B1" s="342" t="s">
        <v>0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</row>
    <row r="2" spans="2:12" ht="13.9" customHeight="1">
      <c r="B2" s="2" t="s">
        <v>1</v>
      </c>
    </row>
    <row r="3" spans="2:12" ht="18">
      <c r="B3" s="2"/>
    </row>
    <row r="4" spans="2:12" ht="18">
      <c r="B4" s="3" t="s">
        <v>2</v>
      </c>
    </row>
  </sheetData>
  <mergeCells count="1">
    <mergeCell ref="B1:L1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view="pageBreakPreview" zoomScale="85" zoomScaleNormal="100" zoomScalePageLayoutView="85" workbookViewId="0">
      <selection activeCell="D10" sqref="D10"/>
    </sheetView>
  </sheetViews>
  <sheetFormatPr defaultColWidth="8.5" defaultRowHeight="14.25"/>
  <cols>
    <col min="1" max="1" width="9.5" customWidth="1"/>
    <col min="2" max="2" width="24.296875" customWidth="1"/>
    <col min="3" max="3" width="22.3984375" customWidth="1"/>
    <col min="4" max="4" width="18" customWidth="1"/>
  </cols>
  <sheetData>
    <row r="1" spans="1:4" ht="28.15" customHeight="1">
      <c r="A1" s="343" t="s">
        <v>3</v>
      </c>
      <c r="B1" s="343"/>
      <c r="C1" s="343"/>
      <c r="D1" s="343"/>
    </row>
    <row r="2" spans="1:4" ht="15">
      <c r="A2" s="4"/>
      <c r="B2" s="4" t="s">
        <v>4</v>
      </c>
      <c r="C2" s="344"/>
      <c r="D2" s="344"/>
    </row>
    <row r="3" spans="1:4" ht="14.25" customHeight="1">
      <c r="A3" s="4"/>
      <c r="B3" s="4" t="s">
        <v>5</v>
      </c>
      <c r="C3" s="345" t="s">
        <v>194</v>
      </c>
      <c r="D3" s="345"/>
    </row>
    <row r="4" spans="1:4">
      <c r="A4" s="5"/>
      <c r="B4" s="5"/>
      <c r="C4" s="6"/>
      <c r="D4" s="7"/>
    </row>
    <row r="5" spans="1:4">
      <c r="A5" s="346" t="s">
        <v>6</v>
      </c>
      <c r="B5" s="346"/>
      <c r="C5" s="346"/>
      <c r="D5" s="7"/>
    </row>
    <row r="6" spans="1:4" ht="15" customHeight="1">
      <c r="A6" s="8" t="s">
        <v>7</v>
      </c>
      <c r="B6" s="347" t="s">
        <v>8</v>
      </c>
      <c r="C6" s="347"/>
      <c r="D6" s="9"/>
    </row>
    <row r="7" spans="1:4" ht="15" customHeight="1">
      <c r="A7" s="8" t="s">
        <v>9</v>
      </c>
      <c r="B7" s="347" t="s">
        <v>10</v>
      </c>
      <c r="C7" s="347"/>
      <c r="D7" s="10" t="s">
        <v>11</v>
      </c>
    </row>
    <row r="8" spans="1:4" ht="15" customHeight="1">
      <c r="A8" s="8" t="s">
        <v>12</v>
      </c>
      <c r="B8" s="347" t="s">
        <v>13</v>
      </c>
      <c r="C8" s="347"/>
      <c r="D8" s="11">
        <v>2025</v>
      </c>
    </row>
    <row r="9" spans="1:4" ht="15" customHeight="1">
      <c r="A9" s="8" t="s">
        <v>14</v>
      </c>
      <c r="B9" s="347" t="s">
        <v>15</v>
      </c>
      <c r="C9" s="347"/>
      <c r="D9" s="12">
        <v>12</v>
      </c>
    </row>
    <row r="10" spans="1:4" ht="15" customHeight="1">
      <c r="A10" s="8" t="s">
        <v>16</v>
      </c>
      <c r="B10" s="347" t="s">
        <v>17</v>
      </c>
      <c r="C10" s="347"/>
      <c r="D10" s="12" t="s">
        <v>195</v>
      </c>
    </row>
    <row r="11" spans="1:4" ht="15">
      <c r="A11" s="13"/>
      <c r="B11" s="5"/>
      <c r="C11" s="14"/>
      <c r="D11" s="7"/>
    </row>
    <row r="12" spans="1:4" ht="38.450000000000003" customHeight="1">
      <c r="A12" s="348" t="s">
        <v>18</v>
      </c>
      <c r="B12" s="348"/>
      <c r="C12" s="348"/>
      <c r="D12" s="348"/>
    </row>
    <row r="13" spans="1:4">
      <c r="A13" s="15"/>
      <c r="B13" s="15"/>
      <c r="C13" s="15"/>
      <c r="D13" s="15"/>
    </row>
    <row r="14" spans="1:4">
      <c r="A14" s="16"/>
      <c r="B14" s="16"/>
      <c r="C14" s="16"/>
      <c r="D14" s="7"/>
    </row>
    <row r="15" spans="1:4" ht="15">
      <c r="B15" s="17"/>
      <c r="C15" s="17"/>
      <c r="D15" s="17"/>
    </row>
    <row r="16" spans="1:4" ht="15">
      <c r="A16" s="18"/>
      <c r="B16" s="18"/>
      <c r="C16" s="19"/>
      <c r="D16" s="20"/>
    </row>
  </sheetData>
  <mergeCells count="10">
    <mergeCell ref="B7:C7"/>
    <mergeCell ref="B8:C8"/>
    <mergeCell ref="B9:C9"/>
    <mergeCell ref="B10:C10"/>
    <mergeCell ref="A12:D12"/>
    <mergeCell ref="A1:D1"/>
    <mergeCell ref="C2:D2"/>
    <mergeCell ref="C3:D3"/>
    <mergeCell ref="A5:C5"/>
    <mergeCell ref="B6:C6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K34"/>
  <sheetViews>
    <sheetView showGridLines="0" view="pageBreakPreview" zoomScaleNormal="100" zoomScaleSheetLayoutView="100" zoomScalePageLayoutView="85" workbookViewId="0">
      <selection activeCell="F23" sqref="F23"/>
    </sheetView>
  </sheetViews>
  <sheetFormatPr defaultColWidth="8.69921875" defaultRowHeight="15"/>
  <cols>
    <col min="1" max="1" width="2.09765625" style="21" customWidth="1"/>
    <col min="2" max="2" width="4.296875" style="22" customWidth="1"/>
    <col min="3" max="3" width="26.3984375" style="21" customWidth="1"/>
    <col min="4" max="4" width="10.59765625" style="21" customWidth="1"/>
    <col min="5" max="5" width="9.8984375" style="21" customWidth="1"/>
    <col min="6" max="6" width="11.69921875" style="21" customWidth="1"/>
    <col min="7" max="7" width="8.8984375" style="21" customWidth="1"/>
    <col min="8" max="8" width="32.5" style="21" customWidth="1"/>
    <col min="9" max="9" width="6.796875" style="21" customWidth="1"/>
    <col min="10" max="10" width="7.3984375" style="21" customWidth="1"/>
    <col min="11" max="12" width="6.5" style="21" customWidth="1"/>
    <col min="13" max="13" width="7.3984375" style="21" customWidth="1"/>
    <col min="14" max="1025" width="8.69921875" style="21"/>
  </cols>
  <sheetData>
    <row r="2" spans="1:14" ht="18">
      <c r="B2" s="2" t="str">
        <f>Índice!B2</f>
        <v>TERCEIRIZAÇAO DE MÃO DE OBRA</v>
      </c>
    </row>
    <row r="3" spans="1:14" ht="18">
      <c r="B3" s="2"/>
    </row>
    <row r="4" spans="1:14" ht="18">
      <c r="B4" s="349" t="s">
        <v>19</v>
      </c>
      <c r="C4" s="349"/>
      <c r="D4" s="349"/>
      <c r="E4" s="349"/>
      <c r="F4" s="349"/>
    </row>
    <row r="6" spans="1:14">
      <c r="A6" s="23"/>
      <c r="B6" s="24" t="s">
        <v>20</v>
      </c>
      <c r="C6" s="25" t="s">
        <v>21</v>
      </c>
      <c r="D6" s="26"/>
      <c r="E6" s="26"/>
      <c r="F6" s="26"/>
      <c r="G6" s="27"/>
      <c r="H6" s="28"/>
      <c r="I6" s="29"/>
      <c r="J6" s="29"/>
      <c r="K6" s="29"/>
      <c r="L6" s="29"/>
      <c r="M6" s="29"/>
      <c r="N6" s="29"/>
    </row>
    <row r="7" spans="1:14">
      <c r="A7" s="23"/>
      <c r="B7" s="30"/>
      <c r="C7" s="29"/>
      <c r="D7" s="29"/>
      <c r="E7" s="31"/>
      <c r="F7" s="29"/>
      <c r="G7" s="32"/>
      <c r="H7" s="31"/>
      <c r="I7" s="33"/>
      <c r="J7" s="33"/>
      <c r="K7" s="29"/>
      <c r="L7" s="29"/>
      <c r="M7" s="29"/>
      <c r="N7" s="29"/>
    </row>
    <row r="8" spans="1:14" ht="14.25" customHeight="1">
      <c r="A8" s="23"/>
      <c r="B8" s="350" t="s">
        <v>22</v>
      </c>
      <c r="C8" s="350"/>
      <c r="D8" s="351" t="s">
        <v>196</v>
      </c>
      <c r="E8" s="351"/>
      <c r="F8" s="351"/>
      <c r="G8" s="32"/>
      <c r="H8" s="31"/>
      <c r="I8" s="33"/>
      <c r="J8" s="33"/>
      <c r="K8" s="29"/>
      <c r="L8" s="29"/>
      <c r="M8" s="29"/>
      <c r="N8" s="29"/>
    </row>
    <row r="9" spans="1:14" ht="15" customHeight="1">
      <c r="A9" s="23"/>
      <c r="B9" s="350" t="s">
        <v>23</v>
      </c>
      <c r="C9" s="350"/>
      <c r="D9" s="352" t="s">
        <v>24</v>
      </c>
      <c r="E9" s="352"/>
      <c r="F9" s="352"/>
      <c r="G9" s="32"/>
      <c r="H9" s="31"/>
      <c r="I9" s="33"/>
      <c r="J9" s="33"/>
      <c r="K9" s="29"/>
      <c r="L9" s="29"/>
      <c r="M9" s="29"/>
      <c r="N9" s="29"/>
    </row>
    <row r="10" spans="1:14" ht="34.5" customHeight="1">
      <c r="A10" s="23"/>
      <c r="B10" s="350" t="s">
        <v>25</v>
      </c>
      <c r="C10" s="350"/>
      <c r="D10" s="353">
        <v>12</v>
      </c>
      <c r="E10" s="353"/>
      <c r="F10" s="353"/>
      <c r="G10" s="32"/>
      <c r="H10" s="34"/>
      <c r="I10" s="35"/>
      <c r="J10" s="36"/>
      <c r="K10" s="29"/>
      <c r="L10" s="29"/>
      <c r="M10" s="29"/>
      <c r="N10" s="29"/>
    </row>
    <row r="11" spans="1:14" ht="14.25">
      <c r="A11" s="23"/>
      <c r="B11" s="354" t="s">
        <v>26</v>
      </c>
      <c r="C11" s="354"/>
      <c r="D11" s="354"/>
      <c r="E11" s="354"/>
      <c r="F11" s="37">
        <v>1</v>
      </c>
      <c r="G11" s="32"/>
      <c r="H11" s="34"/>
      <c r="I11" s="38"/>
      <c r="J11" s="39"/>
      <c r="K11" s="29"/>
      <c r="L11" s="29"/>
      <c r="M11" s="29"/>
      <c r="N11" s="29"/>
    </row>
    <row r="12" spans="1:14">
      <c r="A12" s="23"/>
      <c r="B12" s="30"/>
      <c r="C12" s="355"/>
      <c r="D12" s="355"/>
      <c r="E12" s="355"/>
      <c r="F12" s="40"/>
      <c r="G12" s="32"/>
      <c r="H12" s="29"/>
      <c r="I12" s="356"/>
      <c r="J12" s="356"/>
      <c r="K12" s="356"/>
      <c r="L12" s="356"/>
      <c r="M12" s="356"/>
      <c r="N12" s="29"/>
    </row>
    <row r="13" spans="1:14">
      <c r="A13" s="23"/>
      <c r="B13" s="30"/>
      <c r="C13" s="355"/>
      <c r="D13" s="355"/>
      <c r="E13" s="355"/>
      <c r="F13" s="40"/>
      <c r="G13" s="32"/>
      <c r="H13" s="29"/>
      <c r="I13" s="41"/>
      <c r="J13" s="41"/>
      <c r="K13" s="41"/>
      <c r="L13" s="41"/>
      <c r="M13" s="41"/>
      <c r="N13" s="29"/>
    </row>
    <row r="14" spans="1:14">
      <c r="A14" s="23"/>
      <c r="B14" s="42"/>
      <c r="C14" s="357"/>
      <c r="D14" s="357"/>
      <c r="E14" s="357"/>
      <c r="F14" s="43"/>
      <c r="G14" s="44"/>
      <c r="H14" s="28"/>
      <c r="I14" s="29"/>
      <c r="J14" s="29"/>
      <c r="K14" s="29"/>
      <c r="L14" s="29"/>
      <c r="M14" s="29"/>
      <c r="N14" s="29"/>
    </row>
    <row r="15" spans="1:14">
      <c r="A15" s="23"/>
      <c r="B15" s="45"/>
      <c r="C15" s="29"/>
      <c r="D15" s="29"/>
      <c r="E15" s="29"/>
      <c r="F15" s="29"/>
      <c r="G15" s="29"/>
      <c r="H15" s="46"/>
      <c r="I15" s="47"/>
      <c r="J15" s="48"/>
      <c r="K15" s="49"/>
      <c r="L15" s="49"/>
      <c r="M15" s="50"/>
      <c r="N15" s="29"/>
    </row>
    <row r="16" spans="1:14">
      <c r="A16" s="23"/>
      <c r="B16" s="24" t="s">
        <v>27</v>
      </c>
      <c r="C16" s="25" t="s">
        <v>28</v>
      </c>
      <c r="D16" s="26"/>
      <c r="E16" s="26"/>
      <c r="F16" s="26"/>
      <c r="G16" s="27"/>
      <c r="H16" s="46"/>
      <c r="I16" s="48"/>
      <c r="J16" s="48"/>
      <c r="K16" s="49"/>
      <c r="L16" s="49"/>
      <c r="M16" s="50"/>
      <c r="N16" s="29"/>
    </row>
    <row r="17" spans="1:14">
      <c r="A17" s="23"/>
      <c r="B17" s="30"/>
      <c r="C17" s="358" t="s">
        <v>29</v>
      </c>
      <c r="D17" s="358"/>
      <c r="E17" s="358"/>
      <c r="F17" s="51">
        <v>0.33333333333333331</v>
      </c>
      <c r="G17" s="32"/>
      <c r="H17" s="29"/>
      <c r="I17" s="52"/>
      <c r="J17" s="52"/>
      <c r="K17" s="53"/>
      <c r="L17" s="53"/>
      <c r="M17" s="54"/>
      <c r="N17" s="29"/>
    </row>
    <row r="18" spans="1:14">
      <c r="A18" s="23"/>
      <c r="B18" s="30"/>
      <c r="C18" s="358" t="s">
        <v>30</v>
      </c>
      <c r="D18" s="358"/>
      <c r="E18" s="358"/>
      <c r="F18" s="55">
        <f>SUM(F17:F17)</f>
        <v>0.33333333333333331</v>
      </c>
      <c r="G18" s="32"/>
      <c r="H18" s="29"/>
      <c r="I18" s="52"/>
      <c r="J18" s="52"/>
      <c r="K18" s="53"/>
      <c r="L18" s="53"/>
      <c r="M18" s="54"/>
      <c r="N18" s="29"/>
    </row>
    <row r="19" spans="1:14">
      <c r="A19" s="23"/>
      <c r="B19" s="56" t="s">
        <v>31</v>
      </c>
      <c r="C19" s="46"/>
      <c r="D19" s="46"/>
      <c r="E19" s="46"/>
      <c r="F19" s="34"/>
      <c r="G19" s="32"/>
      <c r="H19" s="29"/>
      <c r="I19" s="52"/>
      <c r="J19" s="52"/>
      <c r="K19" s="53"/>
      <c r="L19" s="53"/>
      <c r="M19" s="54"/>
      <c r="N19" s="29"/>
    </row>
    <row r="20" spans="1:14" thickBot="1">
      <c r="A20" s="23"/>
      <c r="B20" s="359" t="s">
        <v>32</v>
      </c>
      <c r="C20" s="359"/>
      <c r="D20" s="359"/>
      <c r="E20" s="359"/>
      <c r="F20" s="57">
        <v>365</v>
      </c>
      <c r="G20" s="32"/>
      <c r="H20" s="29"/>
      <c r="I20" s="52"/>
      <c r="J20" s="52"/>
      <c r="K20" s="53"/>
      <c r="L20" s="53"/>
      <c r="M20" s="54"/>
      <c r="N20" s="29"/>
    </row>
    <row r="21" spans="1:14" thickBot="1">
      <c r="A21" s="23"/>
      <c r="B21" s="359" t="s">
        <v>197</v>
      </c>
      <c r="C21" s="359"/>
      <c r="D21" s="359"/>
      <c r="E21" s="359"/>
      <c r="F21" s="58">
        <v>104</v>
      </c>
      <c r="G21" s="32"/>
      <c r="H21" s="29"/>
      <c r="I21" s="52"/>
      <c r="J21" s="52"/>
      <c r="K21" s="53"/>
      <c r="L21" s="53"/>
      <c r="M21" s="54"/>
      <c r="N21" s="29"/>
    </row>
    <row r="22" spans="1:14" ht="14.25">
      <c r="A22" s="23"/>
      <c r="B22" s="359" t="s">
        <v>33</v>
      </c>
      <c r="C22" s="359"/>
      <c r="D22" s="359"/>
      <c r="E22" s="359"/>
      <c r="F22" s="34">
        <f>F20-F21</f>
        <v>261</v>
      </c>
      <c r="G22" s="32"/>
      <c r="H22" s="29"/>
      <c r="I22" s="52"/>
      <c r="J22" s="52"/>
      <c r="K22" s="53"/>
      <c r="L22" s="53"/>
      <c r="M22" s="54"/>
      <c r="N22" s="29"/>
    </row>
    <row r="23" spans="1:14" ht="14.25">
      <c r="A23" s="23"/>
      <c r="B23" s="361" t="s">
        <v>34</v>
      </c>
      <c r="C23" s="361"/>
      <c r="D23" s="361"/>
      <c r="E23" s="361"/>
      <c r="F23" s="59">
        <f>F22/12</f>
        <v>21.75</v>
      </c>
      <c r="G23" s="44"/>
      <c r="H23" s="29"/>
      <c r="I23" s="52"/>
      <c r="J23" s="52"/>
      <c r="K23" s="53"/>
      <c r="L23" s="53"/>
      <c r="M23" s="54"/>
      <c r="N23" s="29"/>
    </row>
    <row r="24" spans="1:14">
      <c r="A24" s="23"/>
      <c r="B24" s="45"/>
      <c r="C24" s="34"/>
      <c r="D24" s="34"/>
      <c r="E24" s="34"/>
      <c r="F24" s="60"/>
      <c r="G24" s="29"/>
      <c r="H24" s="29"/>
      <c r="I24" s="52"/>
      <c r="J24" s="52"/>
      <c r="K24" s="53"/>
      <c r="L24" s="53"/>
      <c r="M24" s="54"/>
      <c r="N24" s="29"/>
    </row>
    <row r="25" spans="1:14">
      <c r="A25" s="23"/>
      <c r="B25" s="45"/>
      <c r="C25" s="31"/>
      <c r="D25" s="31"/>
      <c r="E25" s="31"/>
      <c r="F25" s="31"/>
      <c r="G25" s="33"/>
      <c r="H25" s="29"/>
      <c r="I25" s="29"/>
      <c r="J25" s="29"/>
      <c r="K25" s="29"/>
      <c r="L25" s="29"/>
      <c r="M25" s="29"/>
      <c r="N25" s="29"/>
    </row>
    <row r="26" spans="1:14">
      <c r="B26" s="45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spans="1:14">
      <c r="A27" s="28" t="s">
        <v>35</v>
      </c>
      <c r="B27" s="52"/>
      <c r="C27" s="52"/>
      <c r="D27" s="53"/>
      <c r="E27" s="53"/>
      <c r="F27" s="54"/>
    </row>
    <row r="28" spans="1:14" ht="14.25">
      <c r="A28" s="29"/>
      <c r="B28" s="52"/>
      <c r="C28" s="52"/>
      <c r="D28" s="53"/>
      <c r="E28" s="53"/>
      <c r="F28" s="54"/>
    </row>
    <row r="29" spans="1:14" ht="13.9" customHeight="1">
      <c r="A29" s="360" t="s">
        <v>198</v>
      </c>
      <c r="B29" s="360"/>
      <c r="C29" s="360"/>
      <c r="D29" s="360"/>
      <c r="E29" s="360"/>
      <c r="F29" s="360"/>
      <c r="G29" s="360"/>
    </row>
    <row r="30" spans="1:14" ht="14.25">
      <c r="A30" s="360"/>
      <c r="B30" s="360"/>
      <c r="C30" s="360"/>
      <c r="D30" s="360"/>
      <c r="E30" s="360"/>
      <c r="F30" s="360"/>
      <c r="G30" s="360"/>
    </row>
    <row r="31" spans="1:14" ht="13.9" customHeight="1">
      <c r="A31" s="360" t="s">
        <v>36</v>
      </c>
      <c r="B31" s="360"/>
      <c r="C31" s="360"/>
      <c r="D31" s="360"/>
      <c r="E31" s="360"/>
      <c r="F31" s="360"/>
      <c r="G31" s="360"/>
    </row>
    <row r="32" spans="1:14" ht="14.25">
      <c r="A32" s="360"/>
      <c r="B32" s="360"/>
      <c r="C32" s="360"/>
      <c r="D32" s="360"/>
      <c r="E32" s="360"/>
      <c r="F32" s="360"/>
      <c r="G32" s="360"/>
    </row>
    <row r="33" spans="1:7" ht="14.25">
      <c r="A33" s="360"/>
      <c r="B33" s="360"/>
      <c r="C33" s="360"/>
      <c r="D33" s="360"/>
      <c r="E33" s="360"/>
      <c r="F33" s="360"/>
      <c r="G33" s="360"/>
    </row>
    <row r="34" spans="1:7" ht="14.25">
      <c r="A34" s="360"/>
      <c r="B34" s="360"/>
      <c r="C34" s="360"/>
      <c r="D34" s="360"/>
      <c r="E34" s="360"/>
      <c r="F34" s="360"/>
      <c r="G34" s="360"/>
    </row>
  </sheetData>
  <mergeCells count="21">
    <mergeCell ref="A33:G34"/>
    <mergeCell ref="B21:E21"/>
    <mergeCell ref="B22:E22"/>
    <mergeCell ref="B23:E23"/>
    <mergeCell ref="A29:G30"/>
    <mergeCell ref="A31:G32"/>
    <mergeCell ref="C13:E13"/>
    <mergeCell ref="C14:E14"/>
    <mergeCell ref="C17:E17"/>
    <mergeCell ref="C18:E18"/>
    <mergeCell ref="B20:E20"/>
    <mergeCell ref="B10:C10"/>
    <mergeCell ref="D10:F10"/>
    <mergeCell ref="B11:E11"/>
    <mergeCell ref="C12:E12"/>
    <mergeCell ref="I12:M12"/>
    <mergeCell ref="B4:F4"/>
    <mergeCell ref="B8:C8"/>
    <mergeCell ref="D8:F8"/>
    <mergeCell ref="B9:C9"/>
    <mergeCell ref="D9:F9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72"/>
  <sheetViews>
    <sheetView showGridLines="0" view="pageBreakPreview" topLeftCell="A38" zoomScaleNormal="100" zoomScaleSheetLayoutView="100" zoomScalePageLayoutView="85" workbookViewId="0">
      <selection activeCell="D32" sqref="D32"/>
    </sheetView>
  </sheetViews>
  <sheetFormatPr defaultColWidth="8.69921875" defaultRowHeight="14.25"/>
  <cols>
    <col min="1" max="1" width="3.59765625" style="61" customWidth="1"/>
    <col min="2" max="2" width="5" style="61" customWidth="1"/>
    <col min="3" max="3" width="30.3984375" style="61" customWidth="1"/>
    <col min="4" max="5" width="11.59765625" style="61" customWidth="1"/>
    <col min="6" max="6" width="10.59765625" style="61" customWidth="1"/>
    <col min="7" max="7" width="2.3984375" style="61" hidden="1" customWidth="1"/>
    <col min="8" max="8" width="2.19921875" style="61" hidden="1" customWidth="1"/>
    <col min="9" max="9" width="9.09765625" style="61" customWidth="1"/>
    <col min="10" max="10" width="8.296875" style="61" customWidth="1"/>
    <col min="11" max="1025" width="8.69921875" style="61"/>
  </cols>
  <sheetData>
    <row r="1" spans="1:9" ht="18">
      <c r="B1" s="62" t="str">
        <f>Índice!B2</f>
        <v>TERCEIRIZAÇAO DE MÃO DE OBRA</v>
      </c>
    </row>
    <row r="2" spans="1:9" ht="18">
      <c r="B2" s="62"/>
    </row>
    <row r="3" spans="1:9" ht="18">
      <c r="B3" s="63" t="s">
        <v>37</v>
      </c>
    </row>
    <row r="4" spans="1:9" ht="18">
      <c r="B4" s="64"/>
    </row>
    <row r="5" spans="1:9" ht="15.75">
      <c r="A5" s="65"/>
      <c r="B5" s="66" t="s">
        <v>38</v>
      </c>
      <c r="E5" s="67"/>
      <c r="I5" s="68"/>
    </row>
    <row r="6" spans="1:9" ht="15.75">
      <c r="A6" s="65"/>
      <c r="B6" s="362"/>
      <c r="C6" s="362"/>
      <c r="D6" s="362"/>
      <c r="E6" s="362"/>
      <c r="I6" s="68"/>
    </row>
    <row r="7" spans="1:9" ht="15.75">
      <c r="A7" s="65"/>
      <c r="B7" s="363" t="s">
        <v>39</v>
      </c>
      <c r="C7" s="363"/>
      <c r="D7" s="363"/>
      <c r="E7" s="363"/>
      <c r="I7" s="68"/>
    </row>
    <row r="8" spans="1:9" ht="15.75">
      <c r="A8" s="65"/>
      <c r="B8" s="364" t="s">
        <v>40</v>
      </c>
      <c r="C8" s="364"/>
      <c r="D8" s="364"/>
      <c r="E8" s="364"/>
      <c r="F8" s="364"/>
      <c r="I8" s="68"/>
    </row>
    <row r="9" spans="1:9" ht="28.5">
      <c r="A9" s="65"/>
      <c r="B9" s="8">
        <v>1</v>
      </c>
      <c r="C9" s="4" t="s">
        <v>41</v>
      </c>
      <c r="D9" s="365" t="str">
        <f>Dimensionamento!D8</f>
        <v>Costureiro (a)</v>
      </c>
      <c r="E9" s="365"/>
      <c r="F9" s="365"/>
      <c r="I9" s="68"/>
    </row>
    <row r="10" spans="1:9" ht="28.5" customHeight="1">
      <c r="A10" s="65"/>
      <c r="B10" s="8">
        <v>2</v>
      </c>
      <c r="C10" s="4" t="s">
        <v>42</v>
      </c>
      <c r="D10" s="366" t="s">
        <v>199</v>
      </c>
      <c r="E10" s="366"/>
      <c r="F10" s="366"/>
      <c r="I10" s="68"/>
    </row>
    <row r="11" spans="1:9" ht="15.75">
      <c r="A11" s="65"/>
      <c r="B11" s="69">
        <v>3</v>
      </c>
      <c r="C11" s="4" t="s">
        <v>43</v>
      </c>
      <c r="D11" s="367">
        <v>2100</v>
      </c>
      <c r="E11" s="367"/>
      <c r="F11" s="367"/>
      <c r="I11" s="68"/>
    </row>
    <row r="12" spans="1:9" ht="15.75" customHeight="1">
      <c r="A12" s="65"/>
      <c r="B12" s="69">
        <v>4</v>
      </c>
      <c r="C12" s="4" t="s">
        <v>44</v>
      </c>
      <c r="D12" s="368" t="s">
        <v>196</v>
      </c>
      <c r="E12" s="368"/>
      <c r="F12" s="368"/>
      <c r="I12" s="68"/>
    </row>
    <row r="13" spans="1:9" ht="15.75">
      <c r="A13" s="65"/>
      <c r="B13" s="69">
        <v>5</v>
      </c>
      <c r="C13" s="4" t="s">
        <v>45</v>
      </c>
      <c r="D13" s="369">
        <v>45536</v>
      </c>
      <c r="E13" s="369"/>
      <c r="F13" s="369"/>
      <c r="I13" s="68"/>
    </row>
    <row r="14" spans="1:9" ht="15.75">
      <c r="A14" s="65"/>
      <c r="B14" s="70"/>
      <c r="C14" s="71"/>
      <c r="D14" s="72"/>
      <c r="E14" s="73"/>
      <c r="F14" s="73"/>
      <c r="I14" s="68"/>
    </row>
    <row r="15" spans="1:9" ht="15.75">
      <c r="A15" s="65"/>
      <c r="B15" s="74"/>
      <c r="C15" s="75"/>
      <c r="D15" s="76"/>
      <c r="E15" s="76"/>
      <c r="F15" s="76"/>
      <c r="I15" s="68"/>
    </row>
    <row r="16" spans="1:9" ht="15.6" customHeight="1">
      <c r="A16" s="65"/>
      <c r="B16" s="370" t="s">
        <v>46</v>
      </c>
      <c r="C16" s="370"/>
      <c r="D16" s="370"/>
      <c r="E16" s="370"/>
      <c r="F16" s="370"/>
      <c r="I16" s="68"/>
    </row>
    <row r="17" spans="1:9" ht="15.6" customHeight="1">
      <c r="A17" s="65"/>
      <c r="B17" s="372" t="s">
        <v>47</v>
      </c>
      <c r="C17" s="372"/>
      <c r="D17" s="372"/>
      <c r="E17" s="372"/>
      <c r="F17" s="372"/>
      <c r="I17" s="68"/>
    </row>
    <row r="18" spans="1:9">
      <c r="B18" s="77" t="s">
        <v>48</v>
      </c>
      <c r="C18" s="78" t="str">
        <f>D12</f>
        <v>Costureiro (a)</v>
      </c>
      <c r="D18" s="79"/>
      <c r="E18" s="80"/>
      <c r="F18" s="81"/>
    </row>
    <row r="19" spans="1:9">
      <c r="A19" s="23"/>
      <c r="B19" s="82"/>
      <c r="C19" s="83" t="s">
        <v>49</v>
      </c>
      <c r="D19" s="84">
        <v>4</v>
      </c>
      <c r="F19" s="85"/>
    </row>
    <row r="20" spans="1:9">
      <c r="A20" s="23"/>
      <c r="B20" s="82"/>
      <c r="C20" s="83" t="s">
        <v>50</v>
      </c>
      <c r="D20" s="84"/>
      <c r="F20" s="85"/>
    </row>
    <row r="21" spans="1:9">
      <c r="A21" s="23"/>
      <c r="B21" s="82"/>
      <c r="C21" s="83" t="s">
        <v>51</v>
      </c>
      <c r="D21" s="84">
        <v>4</v>
      </c>
      <c r="F21" s="85"/>
      <c r="G21" s="86"/>
    </row>
    <row r="22" spans="1:9" ht="14.25" customHeight="1">
      <c r="A22" s="23"/>
      <c r="B22" s="82"/>
      <c r="C22" s="83" t="s">
        <v>52</v>
      </c>
      <c r="D22" s="87">
        <v>2100</v>
      </c>
      <c r="E22" s="88" t="s">
        <v>53</v>
      </c>
      <c r="F22" s="89">
        <v>2100</v>
      </c>
      <c r="G22" s="67"/>
      <c r="I22" s="90"/>
    </row>
    <row r="23" spans="1:9">
      <c r="A23" s="23"/>
      <c r="B23" s="82"/>
      <c r="C23" s="83" t="s">
        <v>54</v>
      </c>
      <c r="D23" s="91">
        <v>40</v>
      </c>
      <c r="E23" s="92"/>
      <c r="F23" s="93"/>
    </row>
    <row r="24" spans="1:9">
      <c r="A24" s="23"/>
      <c r="B24" s="82"/>
      <c r="C24" s="83" t="s">
        <v>55</v>
      </c>
      <c r="D24" s="94">
        <f>D23/6*30</f>
        <v>200</v>
      </c>
      <c r="E24" s="94"/>
      <c r="F24" s="93"/>
    </row>
    <row r="25" spans="1:9">
      <c r="A25" s="23"/>
      <c r="B25" s="82"/>
      <c r="C25" s="92"/>
      <c r="D25" s="95" t="s">
        <v>56</v>
      </c>
      <c r="E25" s="96" t="s">
        <v>57</v>
      </c>
      <c r="F25" s="97" t="s">
        <v>58</v>
      </c>
      <c r="G25" s="86"/>
    </row>
    <row r="26" spans="1:9">
      <c r="A26" s="23"/>
      <c r="B26" s="82"/>
      <c r="C26" s="83" t="s">
        <v>59</v>
      </c>
      <c r="D26" s="98"/>
      <c r="E26" s="94">
        <f>D22/D24*2</f>
        <v>21</v>
      </c>
      <c r="F26" s="99">
        <f>D26*E26</f>
        <v>0</v>
      </c>
      <c r="G26" s="67"/>
    </row>
    <row r="27" spans="1:9">
      <c r="A27" s="23"/>
      <c r="B27" s="82"/>
      <c r="C27" s="83" t="s">
        <v>60</v>
      </c>
      <c r="D27" s="100"/>
      <c r="E27" s="101">
        <f>D22/D24*1.5</f>
        <v>15.75</v>
      </c>
      <c r="F27" s="99">
        <f>D27*E27</f>
        <v>0</v>
      </c>
      <c r="G27" s="67"/>
    </row>
    <row r="28" spans="1:9">
      <c r="A28" s="23"/>
      <c r="B28" s="82"/>
      <c r="C28" s="83" t="s">
        <v>61</v>
      </c>
      <c r="D28" s="102"/>
      <c r="E28" s="101">
        <v>113</v>
      </c>
      <c r="F28" s="99">
        <f>E28*D28</f>
        <v>0</v>
      </c>
      <c r="G28" s="67"/>
    </row>
    <row r="29" spans="1:9">
      <c r="A29" s="23"/>
      <c r="B29" s="82"/>
      <c r="C29" s="83" t="s">
        <v>62</v>
      </c>
      <c r="D29" s="103"/>
      <c r="E29" s="92"/>
      <c r="F29" s="104">
        <f>D29*F22</f>
        <v>0</v>
      </c>
      <c r="G29" s="67"/>
    </row>
    <row r="30" spans="1:9">
      <c r="A30" s="23"/>
      <c r="B30" s="82"/>
      <c r="E30" s="83" t="s">
        <v>63</v>
      </c>
      <c r="F30" s="104">
        <f>D22+F26+F27+F29+F28</f>
        <v>2100</v>
      </c>
      <c r="G30" s="67"/>
    </row>
    <row r="31" spans="1:9">
      <c r="A31" s="23"/>
      <c r="B31" s="82"/>
      <c r="C31" s="83" t="s">
        <v>64</v>
      </c>
      <c r="D31" s="105">
        <f>'Encargos Sociais'!D43</f>
        <v>0.71260000000000001</v>
      </c>
      <c r="E31" s="92"/>
      <c r="F31" s="104">
        <f>D31*F30</f>
        <v>1496.46</v>
      </c>
      <c r="G31" s="67"/>
    </row>
    <row r="32" spans="1:9">
      <c r="A32" s="23"/>
      <c r="B32" s="82"/>
      <c r="E32" s="83" t="s">
        <v>65</v>
      </c>
      <c r="F32" s="104">
        <f>F30+F31</f>
        <v>3596.46</v>
      </c>
      <c r="G32" s="67"/>
    </row>
    <row r="33" spans="1:7" ht="18" customHeight="1" thickBot="1">
      <c r="A33" s="23"/>
      <c r="B33" s="82"/>
      <c r="C33" s="83" t="s">
        <v>66</v>
      </c>
      <c r="D33" s="106">
        <v>5</v>
      </c>
      <c r="E33" s="83"/>
      <c r="F33" s="107">
        <f>D33*((30-8)*4)-(D22*6%)</f>
        <v>314</v>
      </c>
      <c r="G33" s="67"/>
    </row>
    <row r="34" spans="1:7" ht="18" customHeight="1" thickBot="1">
      <c r="A34" s="23"/>
      <c r="B34" s="82"/>
      <c r="C34" s="83" t="s">
        <v>189</v>
      </c>
      <c r="D34" s="106">
        <v>46.66</v>
      </c>
      <c r="E34" s="83"/>
      <c r="F34" s="340">
        <v>46.66</v>
      </c>
      <c r="G34" s="67"/>
    </row>
    <row r="35" spans="1:7" ht="14.25" customHeight="1" thickBot="1">
      <c r="A35" s="23"/>
      <c r="B35" s="82"/>
      <c r="C35" s="83" t="s">
        <v>67</v>
      </c>
      <c r="D35" s="106">
        <v>25.45</v>
      </c>
      <c r="E35" s="83"/>
      <c r="F35" s="104">
        <v>560</v>
      </c>
      <c r="G35" s="67"/>
    </row>
    <row r="36" spans="1:7" ht="14.25" customHeight="1">
      <c r="A36" s="23"/>
      <c r="B36" s="82"/>
      <c r="C36" s="83" t="s">
        <v>68</v>
      </c>
      <c r="D36" s="106">
        <v>81</v>
      </c>
      <c r="E36" s="92"/>
      <c r="F36" s="99">
        <v>81</v>
      </c>
      <c r="G36" s="108"/>
    </row>
    <row r="37" spans="1:7" ht="14.25" customHeight="1">
      <c r="A37" s="23"/>
      <c r="B37" s="82"/>
      <c r="C37" s="83" t="s">
        <v>191</v>
      </c>
      <c r="D37" s="106">
        <v>26</v>
      </c>
      <c r="E37" s="92"/>
      <c r="F37" s="99">
        <v>26</v>
      </c>
      <c r="G37" s="108"/>
    </row>
    <row r="38" spans="1:7" ht="15" customHeight="1">
      <c r="A38" s="23"/>
      <c r="B38" s="82"/>
      <c r="C38" s="83" t="s">
        <v>69</v>
      </c>
      <c r="D38" s="106">
        <v>26</v>
      </c>
      <c r="E38" s="92"/>
      <c r="F38" s="99">
        <v>26</v>
      </c>
    </row>
    <row r="39" spans="1:7">
      <c r="A39" s="23"/>
      <c r="B39" s="82"/>
      <c r="D39" s="109"/>
      <c r="E39" s="83" t="s">
        <v>70</v>
      </c>
      <c r="F39" s="104">
        <f>SUM(F32:F38)</f>
        <v>4650.12</v>
      </c>
    </row>
    <row r="40" spans="1:7" ht="15" customHeight="1">
      <c r="A40" s="23"/>
      <c r="B40" s="110"/>
      <c r="C40" s="111"/>
      <c r="D40" s="111"/>
      <c r="E40" s="112" t="s">
        <v>71</v>
      </c>
      <c r="F40" s="113">
        <f>(D21*F39)</f>
        <v>18600.48</v>
      </c>
    </row>
    <row r="41" spans="1:7">
      <c r="G41" s="114"/>
    </row>
    <row r="42" spans="1:7" ht="15" thickBot="1">
      <c r="A42" s="23"/>
    </row>
    <row r="43" spans="1:7">
      <c r="A43" s="23"/>
      <c r="E43" s="83"/>
      <c r="F43" s="115"/>
    </row>
    <row r="44" spans="1:7">
      <c r="A44" s="23"/>
      <c r="E44" s="83"/>
      <c r="F44" s="116"/>
    </row>
    <row r="45" spans="1:7" ht="27" customHeight="1">
      <c r="B45" s="373" t="s">
        <v>72</v>
      </c>
      <c r="C45" s="373"/>
      <c r="D45" s="373"/>
      <c r="E45" s="373"/>
      <c r="F45" s="373"/>
      <c r="G45" s="86"/>
    </row>
    <row r="46" spans="1:7">
      <c r="E46" s="109"/>
      <c r="F46" s="107"/>
    </row>
    <row r="47" spans="1:7" ht="15.75">
      <c r="A47" s="92"/>
      <c r="B47" s="117" t="s">
        <v>73</v>
      </c>
      <c r="C47" s="118"/>
      <c r="D47" s="118"/>
      <c r="E47" s="83"/>
      <c r="F47" s="107"/>
    </row>
    <row r="48" spans="1:7" ht="15.75">
      <c r="A48" s="65"/>
      <c r="B48" s="66" t="s">
        <v>38</v>
      </c>
      <c r="C48" s="92"/>
      <c r="D48" s="116">
        <f>SUM(D50:D50)</f>
        <v>18600.48</v>
      </c>
      <c r="E48" s="119">
        <f>D48/D$48</f>
        <v>1</v>
      </c>
    </row>
    <row r="49" spans="1:6">
      <c r="A49" s="92"/>
      <c r="B49" s="92"/>
      <c r="C49" s="92"/>
      <c r="D49" s="120"/>
      <c r="E49" s="119"/>
    </row>
    <row r="50" spans="1:6">
      <c r="A50" s="92"/>
      <c r="B50" s="121" t="str">
        <f>B18</f>
        <v>3.1.3-</v>
      </c>
      <c r="C50" s="120" t="str">
        <f>C18</f>
        <v>Costureiro (a)</v>
      </c>
      <c r="D50" s="116">
        <f>F40</f>
        <v>18600.48</v>
      </c>
      <c r="E50" s="119">
        <f>D50/D$48</f>
        <v>1</v>
      </c>
    </row>
    <row r="51" spans="1:6">
      <c r="A51" s="92"/>
      <c r="B51" s="92"/>
      <c r="C51" s="92"/>
      <c r="D51" s="120"/>
      <c r="E51" s="119"/>
    </row>
    <row r="52" spans="1:6">
      <c r="A52" s="92"/>
      <c r="B52" s="121"/>
      <c r="C52" s="120"/>
      <c r="D52" s="116"/>
      <c r="E52" s="119"/>
    </row>
    <row r="53" spans="1:6" ht="15.75">
      <c r="A53" s="92"/>
      <c r="B53" s="92"/>
      <c r="C53" s="65" t="s">
        <v>74</v>
      </c>
      <c r="D53" s="116">
        <f>D48</f>
        <v>18600.48</v>
      </c>
      <c r="E53" s="92"/>
    </row>
    <row r="56" spans="1:6">
      <c r="A56" s="120" t="s">
        <v>35</v>
      </c>
    </row>
    <row r="57" spans="1:6" ht="13.15" customHeight="1">
      <c r="A57" s="371" t="s">
        <v>75</v>
      </c>
      <c r="B57" s="371"/>
      <c r="C57" s="371"/>
      <c r="D57" s="371"/>
      <c r="E57" s="371"/>
      <c r="F57" s="371"/>
    </row>
    <row r="58" spans="1:6">
      <c r="A58" s="371"/>
      <c r="B58" s="371"/>
      <c r="C58" s="371"/>
      <c r="D58" s="371"/>
      <c r="E58" s="371"/>
      <c r="F58" s="371"/>
    </row>
    <row r="59" spans="1:6">
      <c r="A59" s="371"/>
      <c r="B59" s="371"/>
      <c r="C59" s="371"/>
      <c r="D59" s="371"/>
      <c r="E59" s="371"/>
      <c r="F59" s="371"/>
    </row>
    <row r="60" spans="1:6">
      <c r="A60" s="371"/>
      <c r="B60" s="371"/>
      <c r="C60" s="371"/>
      <c r="D60" s="371"/>
      <c r="E60" s="371"/>
      <c r="F60" s="371"/>
    </row>
    <row r="61" spans="1:6" ht="13.15" customHeight="1">
      <c r="A61" s="371" t="s">
        <v>76</v>
      </c>
      <c r="B61" s="371"/>
      <c r="C61" s="371"/>
      <c r="D61" s="371"/>
      <c r="E61" s="371"/>
      <c r="F61" s="371"/>
    </row>
    <row r="62" spans="1:6">
      <c r="A62" s="371"/>
      <c r="B62" s="371"/>
      <c r="C62" s="371"/>
      <c r="D62" s="371"/>
      <c r="E62" s="371"/>
      <c r="F62" s="371"/>
    </row>
    <row r="63" spans="1:6" ht="13.15" customHeight="1">
      <c r="A63" s="371" t="s">
        <v>77</v>
      </c>
      <c r="B63" s="371"/>
      <c r="C63" s="371"/>
      <c r="D63" s="371"/>
      <c r="E63" s="371"/>
      <c r="F63" s="371"/>
    </row>
    <row r="64" spans="1:6">
      <c r="A64" s="371"/>
      <c r="B64" s="371"/>
      <c r="C64" s="371"/>
      <c r="D64" s="371"/>
      <c r="E64" s="371"/>
      <c r="F64" s="371"/>
    </row>
    <row r="65" spans="1:6" ht="13.15" customHeight="1">
      <c r="A65" s="371" t="s">
        <v>78</v>
      </c>
      <c r="B65" s="371"/>
      <c r="C65" s="371"/>
      <c r="D65" s="371"/>
      <c r="E65" s="371"/>
      <c r="F65" s="371"/>
    </row>
    <row r="66" spans="1:6">
      <c r="A66" s="371"/>
      <c r="B66" s="371"/>
      <c r="C66" s="371"/>
      <c r="D66" s="371"/>
      <c r="E66" s="371"/>
      <c r="F66" s="371"/>
    </row>
    <row r="67" spans="1:6" ht="13.15" customHeight="1">
      <c r="A67" s="371" t="s">
        <v>79</v>
      </c>
      <c r="B67" s="371"/>
      <c r="C67" s="371"/>
      <c r="D67" s="371"/>
      <c r="E67" s="371"/>
      <c r="F67" s="371"/>
    </row>
    <row r="68" spans="1:6">
      <c r="A68" s="371"/>
      <c r="B68" s="371"/>
      <c r="C68" s="371"/>
      <c r="D68" s="371"/>
      <c r="E68" s="371"/>
      <c r="F68" s="371"/>
    </row>
    <row r="69" spans="1:6" ht="14.45" customHeight="1">
      <c r="A69" s="371" t="s">
        <v>202</v>
      </c>
      <c r="B69" s="371"/>
      <c r="C69" s="371"/>
      <c r="D69" s="371"/>
      <c r="E69" s="371"/>
      <c r="F69" s="371"/>
    </row>
    <row r="70" spans="1:6">
      <c r="A70" s="371"/>
      <c r="B70" s="371"/>
      <c r="C70" s="371"/>
      <c r="D70" s="371"/>
      <c r="E70" s="371"/>
      <c r="F70" s="371"/>
    </row>
    <row r="71" spans="1:6">
      <c r="A71" s="371"/>
      <c r="B71" s="371"/>
      <c r="C71" s="371"/>
      <c r="D71" s="371"/>
      <c r="E71" s="371"/>
      <c r="F71" s="371"/>
    </row>
    <row r="72" spans="1:6">
      <c r="A72" s="92" t="s">
        <v>80</v>
      </c>
      <c r="B72" s="122"/>
      <c r="C72" s="122"/>
      <c r="D72" s="122"/>
      <c r="E72" s="122"/>
      <c r="F72" s="122"/>
    </row>
  </sheetData>
  <mergeCells count="17">
    <mergeCell ref="A67:F68"/>
    <mergeCell ref="A69:F71"/>
    <mergeCell ref="B17:F17"/>
    <mergeCell ref="B45:F45"/>
    <mergeCell ref="A57:F60"/>
    <mergeCell ref="A61:F62"/>
    <mergeCell ref="A63:F64"/>
    <mergeCell ref="D11:F11"/>
    <mergeCell ref="D12:F12"/>
    <mergeCell ref="D13:F13"/>
    <mergeCell ref="B16:F16"/>
    <mergeCell ref="A65:F66"/>
    <mergeCell ref="B6:E6"/>
    <mergeCell ref="B7:E7"/>
    <mergeCell ref="B8:F8"/>
    <mergeCell ref="D9:F9"/>
    <mergeCell ref="D10:F10"/>
  </mergeCells>
  <pageMargins left="0.51180555555555496" right="0.51180555555555496" top="0.78749999999999998" bottom="0.78749999999999998" header="0.51180555555555496" footer="0.51180555555555496"/>
  <pageSetup paperSize="9" scale="84" firstPageNumber="0" orientation="portrait" horizontalDpi="300" verticalDpi="300" r:id="rId1"/>
  <rowBreaks count="1" manualBreakCount="1">
    <brk id="4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43"/>
  <sheetViews>
    <sheetView showGridLines="0" view="pageBreakPreview" zoomScale="85" zoomScaleNormal="110" zoomScaleSheetLayoutView="85" zoomScalePageLayoutView="85" workbookViewId="0">
      <selection activeCell="D43" sqref="D43"/>
    </sheetView>
  </sheetViews>
  <sheetFormatPr defaultColWidth="8.796875" defaultRowHeight="14.25"/>
  <cols>
    <col min="1" max="1" width="6.796875" style="1" customWidth="1"/>
    <col min="2" max="2" width="1.8984375" style="1" customWidth="1"/>
    <col min="3" max="3" width="52.3984375" style="1" customWidth="1"/>
    <col min="4" max="4" width="13.5" style="1" customWidth="1"/>
    <col min="5" max="6" width="8.796875" style="1" hidden="1"/>
    <col min="7" max="1025" width="8.796875" style="1"/>
  </cols>
  <sheetData>
    <row r="1" spans="2:6" ht="18">
      <c r="B1" s="374" t="str">
        <f>Índice!B2</f>
        <v>TERCEIRIZAÇAO DE MÃO DE OBRA</v>
      </c>
      <c r="C1" s="374"/>
      <c r="D1" s="374"/>
      <c r="E1" s="123"/>
      <c r="F1" s="123"/>
    </row>
    <row r="2" spans="2:6">
      <c r="B2" s="123"/>
      <c r="C2" s="123"/>
      <c r="D2" s="123"/>
      <c r="E2" s="123"/>
      <c r="F2" s="123"/>
    </row>
    <row r="3" spans="2:6" ht="15.75">
      <c r="B3" s="124"/>
      <c r="C3" s="375" t="s">
        <v>193</v>
      </c>
      <c r="D3" s="375"/>
      <c r="E3" s="123"/>
      <c r="F3" s="123"/>
    </row>
    <row r="4" spans="2:6">
      <c r="B4" s="124"/>
      <c r="C4" s="125" t="s">
        <v>81</v>
      </c>
      <c r="D4" s="125" t="s">
        <v>82</v>
      </c>
      <c r="E4" s="123"/>
      <c r="F4" s="123"/>
    </row>
    <row r="5" spans="2:6">
      <c r="B5" s="124"/>
      <c r="C5" s="126"/>
      <c r="D5" s="125" t="s">
        <v>24</v>
      </c>
      <c r="E5" s="123"/>
      <c r="F5" s="123"/>
    </row>
    <row r="6" spans="2:6" ht="15.75">
      <c r="B6" s="124"/>
      <c r="C6" s="375" t="s">
        <v>83</v>
      </c>
      <c r="D6" s="375"/>
      <c r="E6" s="123"/>
      <c r="F6" s="123"/>
    </row>
    <row r="7" spans="2:6">
      <c r="B7" s="124"/>
      <c r="C7" s="376" t="s">
        <v>84</v>
      </c>
      <c r="D7" s="376"/>
      <c r="E7" s="123"/>
      <c r="F7" s="123"/>
    </row>
    <row r="8" spans="2:6">
      <c r="B8" s="127">
        <v>1</v>
      </c>
      <c r="C8" s="128" t="s">
        <v>85</v>
      </c>
      <c r="D8" s="129">
        <v>0.2</v>
      </c>
      <c r="E8" s="123"/>
      <c r="F8" s="123"/>
    </row>
    <row r="9" spans="2:6">
      <c r="B9" s="127">
        <v>2</v>
      </c>
      <c r="C9" s="128" t="s">
        <v>86</v>
      </c>
      <c r="D9" s="129">
        <v>0.08</v>
      </c>
      <c r="E9" s="123"/>
      <c r="F9" s="123"/>
    </row>
    <row r="10" spans="2:6">
      <c r="B10" s="127">
        <v>3</v>
      </c>
      <c r="C10" s="128" t="s">
        <v>87</v>
      </c>
      <c r="D10" s="129">
        <v>2.5000000000000001E-2</v>
      </c>
      <c r="E10" s="123"/>
      <c r="F10" s="123"/>
    </row>
    <row r="11" spans="2:6">
      <c r="B11" s="127">
        <v>4</v>
      </c>
      <c r="C11" s="128" t="s">
        <v>88</v>
      </c>
      <c r="D11" s="129">
        <v>0.03</v>
      </c>
      <c r="E11" s="123"/>
      <c r="F11" s="123"/>
    </row>
    <row r="12" spans="2:6">
      <c r="B12" s="127">
        <v>5</v>
      </c>
      <c r="C12" s="130" t="s">
        <v>89</v>
      </c>
      <c r="D12" s="129">
        <v>1.4999999999999999E-2</v>
      </c>
      <c r="E12" s="123"/>
      <c r="F12" s="123"/>
    </row>
    <row r="13" spans="2:6">
      <c r="B13" s="127">
        <v>6</v>
      </c>
      <c r="C13" s="130" t="s">
        <v>90</v>
      </c>
      <c r="D13" s="129">
        <v>2E-3</v>
      </c>
      <c r="E13" s="123"/>
      <c r="F13" s="123"/>
    </row>
    <row r="14" spans="2:6">
      <c r="B14" s="127">
        <v>7</v>
      </c>
      <c r="C14" s="130" t="s">
        <v>91</v>
      </c>
      <c r="D14" s="129">
        <v>6.0000000000000001E-3</v>
      </c>
      <c r="E14" s="123"/>
      <c r="F14" s="123"/>
    </row>
    <row r="15" spans="2:6">
      <c r="B15" s="127">
        <v>8</v>
      </c>
      <c r="C15" s="130" t="s">
        <v>92</v>
      </c>
      <c r="D15" s="129">
        <v>0.01</v>
      </c>
      <c r="E15" s="123"/>
      <c r="F15" s="123"/>
    </row>
    <row r="16" spans="2:6" ht="15">
      <c r="B16" s="127"/>
      <c r="C16" s="131" t="s">
        <v>93</v>
      </c>
      <c r="D16" s="132">
        <f>SUM(D8:D15)</f>
        <v>0.3680000000000001</v>
      </c>
      <c r="E16" s="123"/>
      <c r="F16" s="123"/>
    </row>
    <row r="17" spans="2:7" ht="28.5" customHeight="1">
      <c r="B17" s="127"/>
      <c r="C17" s="377" t="s">
        <v>94</v>
      </c>
      <c r="D17" s="377"/>
      <c r="E17" s="377"/>
      <c r="F17" s="377"/>
      <c r="G17" s="133"/>
    </row>
    <row r="18" spans="2:7" ht="32.450000000000003" customHeight="1">
      <c r="B18" s="127"/>
      <c r="C18" s="379" t="s">
        <v>95</v>
      </c>
      <c r="D18" s="379"/>
      <c r="E18" s="379"/>
      <c r="F18" s="379"/>
      <c r="G18" s="133"/>
    </row>
    <row r="19" spans="2:7" ht="15.75">
      <c r="B19" s="127"/>
      <c r="C19" s="375" t="s">
        <v>96</v>
      </c>
      <c r="D19" s="375"/>
      <c r="E19" s="123"/>
      <c r="F19" s="123"/>
    </row>
    <row r="20" spans="2:7">
      <c r="B20" s="127">
        <v>1</v>
      </c>
      <c r="C20" s="130" t="s">
        <v>97</v>
      </c>
      <c r="D20" s="134">
        <v>2.9999999999999997E-4</v>
      </c>
      <c r="E20" s="123"/>
      <c r="F20" s="123"/>
    </row>
    <row r="21" spans="2:7">
      <c r="B21" s="127">
        <v>2</v>
      </c>
      <c r="C21" s="130" t="s">
        <v>98</v>
      </c>
      <c r="D21" s="134">
        <v>2.7799999999999998E-2</v>
      </c>
      <c r="E21" s="123"/>
      <c r="F21" s="123"/>
    </row>
    <row r="22" spans="2:7">
      <c r="B22" s="127">
        <v>3</v>
      </c>
      <c r="C22" s="130" t="s">
        <v>99</v>
      </c>
      <c r="D22" s="134">
        <v>4.3499999999999997E-2</v>
      </c>
      <c r="E22" s="123"/>
      <c r="F22" s="123"/>
    </row>
    <row r="23" spans="2:7">
      <c r="B23" s="127">
        <v>4</v>
      </c>
      <c r="C23" s="130" t="s">
        <v>100</v>
      </c>
      <c r="D23" s="134">
        <f>ROUND(30/360,4)</f>
        <v>8.3299999999999999E-2</v>
      </c>
      <c r="E23" s="123"/>
      <c r="F23" s="123"/>
    </row>
    <row r="24" spans="2:7">
      <c r="B24" s="127">
        <v>5</v>
      </c>
      <c r="C24" s="130" t="s">
        <v>101</v>
      </c>
      <c r="D24" s="134">
        <v>1.9400000000000001E-2</v>
      </c>
      <c r="E24" s="123"/>
      <c r="F24" s="123"/>
    </row>
    <row r="25" spans="2:7">
      <c r="B25" s="127">
        <v>6</v>
      </c>
      <c r="C25" s="130" t="s">
        <v>102</v>
      </c>
      <c r="D25" s="134">
        <v>6.7999999999999996E-3</v>
      </c>
      <c r="E25" s="123"/>
      <c r="F25" s="123"/>
    </row>
    <row r="26" spans="2:7">
      <c r="B26" s="127">
        <v>7</v>
      </c>
      <c r="C26" s="130" t="s">
        <v>103</v>
      </c>
      <c r="D26" s="134">
        <v>0.05</v>
      </c>
      <c r="E26" s="123"/>
      <c r="F26" s="123"/>
    </row>
    <row r="27" spans="2:7">
      <c r="B27" s="127">
        <v>8</v>
      </c>
      <c r="C27" s="128" t="s">
        <v>104</v>
      </c>
      <c r="D27" s="134">
        <v>4.1999999999999997E-3</v>
      </c>
      <c r="E27" s="123"/>
      <c r="F27" s="123"/>
    </row>
    <row r="28" spans="2:7" ht="15">
      <c r="B28" s="127"/>
      <c r="C28" s="131" t="s">
        <v>105</v>
      </c>
      <c r="D28" s="135">
        <f>SUM(D20:D27)</f>
        <v>0.23529999999999998</v>
      </c>
      <c r="E28" s="123"/>
      <c r="F28" s="123"/>
    </row>
    <row r="29" spans="2:7" ht="39.6" customHeight="1">
      <c r="B29" s="127"/>
      <c r="C29" s="380" t="s">
        <v>106</v>
      </c>
      <c r="D29" s="380"/>
      <c r="E29" s="123"/>
      <c r="F29" s="123"/>
    </row>
    <row r="30" spans="2:7" ht="30.6" customHeight="1">
      <c r="B30" s="127"/>
      <c r="C30" s="380" t="s">
        <v>107</v>
      </c>
      <c r="D30" s="380"/>
      <c r="E30" s="123"/>
      <c r="F30" s="123"/>
    </row>
    <row r="31" spans="2:7" ht="42.75" customHeight="1">
      <c r="B31" s="127"/>
      <c r="C31" s="379" t="s">
        <v>108</v>
      </c>
      <c r="D31" s="379"/>
      <c r="E31" s="379"/>
      <c r="F31" s="379"/>
      <c r="G31" s="133"/>
    </row>
    <row r="32" spans="2:7" ht="17.45" customHeight="1">
      <c r="B32" s="127"/>
      <c r="C32" s="378" t="s">
        <v>109</v>
      </c>
      <c r="D32" s="378"/>
      <c r="E32" s="136"/>
      <c r="F32" s="136"/>
    </row>
    <row r="33" spans="2:7" ht="15.75">
      <c r="B33" s="127"/>
      <c r="C33" s="375" t="s">
        <v>110</v>
      </c>
      <c r="D33" s="375"/>
      <c r="E33" s="123"/>
      <c r="F33" s="123"/>
    </row>
    <row r="34" spans="2:7">
      <c r="B34" s="127"/>
      <c r="C34" s="376" t="s">
        <v>111</v>
      </c>
      <c r="D34" s="376"/>
      <c r="E34" s="123"/>
      <c r="F34" s="123"/>
    </row>
    <row r="35" spans="2:7">
      <c r="B35" s="127">
        <v>1</v>
      </c>
      <c r="C35" s="130" t="s">
        <v>98</v>
      </c>
      <c r="D35" s="134">
        <v>8.3299999999999999E-2</v>
      </c>
      <c r="E35" s="123"/>
      <c r="F35" s="123"/>
    </row>
    <row r="36" spans="2:7">
      <c r="B36" s="127">
        <v>2</v>
      </c>
      <c r="C36" s="130" t="s">
        <v>111</v>
      </c>
      <c r="D36" s="137">
        <v>1.66E-2</v>
      </c>
      <c r="E36" s="123"/>
      <c r="F36" s="123"/>
    </row>
    <row r="37" spans="2:7">
      <c r="B37" s="127">
        <v>3</v>
      </c>
      <c r="C37" s="130" t="s">
        <v>112</v>
      </c>
      <c r="D37" s="137">
        <v>2.9999999999999997E-4</v>
      </c>
      <c r="E37" s="123"/>
      <c r="F37" s="123"/>
    </row>
    <row r="38" spans="2:7">
      <c r="B38" s="127">
        <v>4</v>
      </c>
      <c r="C38" s="130" t="s">
        <v>113</v>
      </c>
      <c r="D38" s="137">
        <v>3.3999999999999998E-3</v>
      </c>
      <c r="E38" s="123"/>
      <c r="F38" s="123"/>
    </row>
    <row r="39" spans="2:7">
      <c r="B39" s="127">
        <v>5</v>
      </c>
      <c r="C39" s="130" t="s">
        <v>114</v>
      </c>
      <c r="D39" s="134">
        <v>4.1999999999999997E-3</v>
      </c>
      <c r="E39" s="123"/>
      <c r="F39" s="123"/>
    </row>
    <row r="40" spans="2:7">
      <c r="B40" s="127">
        <v>6</v>
      </c>
      <c r="C40" s="130" t="s">
        <v>203</v>
      </c>
      <c r="D40" s="341">
        <v>1.5E-3</v>
      </c>
      <c r="E40" s="123"/>
      <c r="F40" s="123"/>
    </row>
    <row r="41" spans="2:7" ht="15">
      <c r="B41" s="127"/>
      <c r="C41" s="131" t="s">
        <v>115</v>
      </c>
      <c r="D41" s="135">
        <f>SUM(D35:D40)</f>
        <v>0.10929999999999999</v>
      </c>
      <c r="E41" s="123"/>
      <c r="F41" s="123"/>
    </row>
    <row r="42" spans="2:7" ht="27" customHeight="1">
      <c r="B42" s="123"/>
      <c r="C42" s="379" t="s">
        <v>116</v>
      </c>
      <c r="D42" s="379"/>
      <c r="E42" s="379"/>
      <c r="F42" s="379"/>
      <c r="G42" s="133"/>
    </row>
    <row r="43" spans="2:7" ht="15.75">
      <c r="B43" s="123"/>
      <c r="C43" s="131" t="s">
        <v>117</v>
      </c>
      <c r="D43" s="138">
        <f>D16+D28+D41</f>
        <v>0.71260000000000001</v>
      </c>
      <c r="E43" s="123"/>
      <c r="F43" s="123"/>
    </row>
  </sheetData>
  <mergeCells count="14">
    <mergeCell ref="C32:D32"/>
    <mergeCell ref="C33:D33"/>
    <mergeCell ref="C34:D34"/>
    <mergeCell ref="C42:F42"/>
    <mergeCell ref="C18:F18"/>
    <mergeCell ref="C19:D19"/>
    <mergeCell ref="C29:D29"/>
    <mergeCell ref="C30:D30"/>
    <mergeCell ref="C31:F31"/>
    <mergeCell ref="B1:D1"/>
    <mergeCell ref="C3:D3"/>
    <mergeCell ref="C6:D6"/>
    <mergeCell ref="C7:D7"/>
    <mergeCell ref="C17:F17"/>
  </mergeCells>
  <pageMargins left="0.51180555555555496" right="0.51180555555555496" top="0.78749999999999998" bottom="0.78749999999999998" header="0.51180555555555496" footer="0.51180555555555496"/>
  <pageSetup paperSize="9" scale="91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MK21"/>
  <sheetViews>
    <sheetView showGridLines="0" view="pageBreakPreview" topLeftCell="A7" zoomScale="87" zoomScaleNormal="100" zoomScaleSheetLayoutView="87" zoomScalePageLayoutView="85" workbookViewId="0">
      <selection activeCell="D12" sqref="D12"/>
    </sheetView>
  </sheetViews>
  <sheetFormatPr defaultColWidth="8.796875" defaultRowHeight="14.25"/>
  <cols>
    <col min="1" max="1" width="2.09765625" style="139" customWidth="1"/>
    <col min="2" max="2" width="27.296875" style="139" customWidth="1"/>
    <col min="3" max="3" width="7.296875" style="139" customWidth="1"/>
    <col min="4" max="4" width="6.8984375" style="139" customWidth="1"/>
    <col min="5" max="5" width="8.796875" style="139"/>
    <col min="6" max="6" width="13.69921875" style="139" customWidth="1"/>
    <col min="7" max="7" width="7.19921875" style="139" customWidth="1"/>
    <col min="8" max="8" width="10.19921875" style="139" hidden="1" customWidth="1"/>
    <col min="9" max="10" width="9.296875" style="139" hidden="1" customWidth="1"/>
    <col min="11" max="11" width="4.296875" style="139" hidden="1" customWidth="1"/>
    <col min="12" max="12" width="8.796875" style="139" hidden="1"/>
    <col min="13" max="13" width="0.19921875" style="139" customWidth="1"/>
    <col min="14" max="14" width="9.765625E-2" style="139" customWidth="1"/>
    <col min="15" max="16" width="8.796875" style="139" hidden="1"/>
    <col min="17" max="1025" width="8.796875" style="139"/>
  </cols>
  <sheetData>
    <row r="2" spans="1:11" ht="18">
      <c r="B2" s="140" t="str">
        <f>Índice!B2</f>
        <v>TERCEIRIZAÇAO DE MÃO DE OBRA</v>
      </c>
    </row>
    <row r="4" spans="1:11" s="141" customFormat="1" ht="18">
      <c r="B4" s="381" t="s">
        <v>118</v>
      </c>
      <c r="C4" s="381"/>
      <c r="D4" s="381"/>
      <c r="E4" s="381"/>
      <c r="F4" s="381"/>
      <c r="G4" s="381"/>
      <c r="H4" s="381"/>
      <c r="I4" s="381"/>
      <c r="J4" s="381"/>
      <c r="K4" s="142"/>
    </row>
    <row r="5" spans="1:11">
      <c r="A5" s="143"/>
      <c r="B5" s="144"/>
      <c r="C5" s="145" t="s">
        <v>119</v>
      </c>
      <c r="D5" s="146" t="s">
        <v>190</v>
      </c>
      <c r="E5" s="147">
        <f>'Mão de obra'!D21</f>
        <v>4</v>
      </c>
      <c r="F5" s="146"/>
      <c r="G5" s="148"/>
      <c r="H5" s="149"/>
      <c r="I5" s="149"/>
      <c r="J5" s="150"/>
      <c r="K5" s="151"/>
    </row>
    <row r="6" spans="1:11">
      <c r="A6" s="143"/>
      <c r="B6" s="152" t="s">
        <v>120</v>
      </c>
      <c r="C6" s="153" t="s">
        <v>121</v>
      </c>
      <c r="D6" s="154" t="s">
        <v>122</v>
      </c>
      <c r="E6" s="155" t="s">
        <v>119</v>
      </c>
      <c r="F6" s="154" t="s">
        <v>122</v>
      </c>
      <c r="G6" s="156" t="s">
        <v>119</v>
      </c>
      <c r="H6" s="157"/>
      <c r="I6" s="156"/>
      <c r="J6" s="158"/>
      <c r="K6" s="151"/>
    </row>
    <row r="7" spans="1:11">
      <c r="A7" s="143"/>
      <c r="B7" s="159"/>
      <c r="C7" s="160" t="s">
        <v>123</v>
      </c>
      <c r="D7" s="161" t="s">
        <v>124</v>
      </c>
      <c r="E7" s="160" t="s">
        <v>24</v>
      </c>
      <c r="F7" s="161" t="s">
        <v>124</v>
      </c>
      <c r="G7" s="162" t="s">
        <v>24</v>
      </c>
      <c r="H7" s="162"/>
      <c r="I7" s="162"/>
      <c r="J7" s="163"/>
      <c r="K7" s="151"/>
    </row>
    <row r="8" spans="1:11">
      <c r="A8" s="143">
        <v>1</v>
      </c>
      <c r="B8" s="164" t="s">
        <v>125</v>
      </c>
      <c r="C8" s="165">
        <v>0</v>
      </c>
      <c r="D8" s="166">
        <v>0</v>
      </c>
      <c r="E8" s="167">
        <f t="shared" ref="E8:E13" si="0">$C8*D8/12</f>
        <v>0</v>
      </c>
      <c r="F8" s="166"/>
      <c r="G8" s="168">
        <f t="shared" ref="G8:G13" si="1">$C8*F8/12</f>
        <v>0</v>
      </c>
      <c r="H8" s="169"/>
      <c r="I8" s="169"/>
      <c r="J8" s="170"/>
      <c r="K8" s="151"/>
    </row>
    <row r="9" spans="1:11">
      <c r="A9" s="143">
        <v>2</v>
      </c>
      <c r="B9" s="151" t="s">
        <v>126</v>
      </c>
      <c r="C9" s="165">
        <v>53.64</v>
      </c>
      <c r="D9" s="166">
        <v>1</v>
      </c>
      <c r="E9" s="171">
        <f t="shared" si="0"/>
        <v>4.47</v>
      </c>
      <c r="F9" s="166"/>
      <c r="G9" s="172">
        <f t="shared" si="1"/>
        <v>0</v>
      </c>
      <c r="H9" s="169"/>
      <c r="I9" s="169"/>
      <c r="J9" s="170"/>
      <c r="K9" s="151"/>
    </row>
    <row r="10" spans="1:11">
      <c r="A10" s="143">
        <v>3</v>
      </c>
      <c r="B10" s="151" t="s">
        <v>127</v>
      </c>
      <c r="C10" s="165">
        <v>46.23</v>
      </c>
      <c r="D10" s="166">
        <v>2</v>
      </c>
      <c r="E10" s="171">
        <f t="shared" si="0"/>
        <v>7.7049999999999992</v>
      </c>
      <c r="F10" s="166"/>
      <c r="G10" s="172">
        <f t="shared" si="1"/>
        <v>0</v>
      </c>
      <c r="H10" s="169"/>
      <c r="I10" s="169"/>
      <c r="J10" s="170"/>
      <c r="K10" s="151"/>
    </row>
    <row r="11" spans="1:11">
      <c r="A11" s="143">
        <v>4</v>
      </c>
      <c r="B11" s="164" t="s">
        <v>128</v>
      </c>
      <c r="C11" s="339">
        <v>0</v>
      </c>
      <c r="D11" s="166"/>
      <c r="E11" s="167">
        <f t="shared" si="0"/>
        <v>0</v>
      </c>
      <c r="F11" s="166"/>
      <c r="G11" s="168">
        <f t="shared" si="1"/>
        <v>0</v>
      </c>
      <c r="H11" s="169"/>
      <c r="I11" s="169"/>
      <c r="J11" s="170"/>
      <c r="K11" s="151"/>
    </row>
    <row r="12" spans="1:11">
      <c r="A12" s="143">
        <v>5</v>
      </c>
      <c r="B12" s="151" t="s">
        <v>129</v>
      </c>
      <c r="C12" s="165">
        <v>0</v>
      </c>
      <c r="D12" s="166"/>
      <c r="E12" s="171">
        <f t="shared" si="0"/>
        <v>0</v>
      </c>
      <c r="F12" s="166"/>
      <c r="G12" s="172">
        <f t="shared" si="1"/>
        <v>0</v>
      </c>
      <c r="H12" s="169"/>
      <c r="I12" s="169"/>
      <c r="J12" s="170"/>
      <c r="K12" s="151"/>
    </row>
    <row r="13" spans="1:11">
      <c r="A13" s="143">
        <v>6</v>
      </c>
      <c r="B13" s="151" t="s">
        <v>130</v>
      </c>
      <c r="C13" s="165">
        <v>0</v>
      </c>
      <c r="D13" s="166">
        <v>0</v>
      </c>
      <c r="E13" s="171">
        <f t="shared" si="0"/>
        <v>0</v>
      </c>
      <c r="F13" s="166"/>
      <c r="G13" s="172">
        <f t="shared" si="1"/>
        <v>0</v>
      </c>
      <c r="H13" s="169"/>
      <c r="I13" s="169"/>
      <c r="J13" s="170"/>
      <c r="K13" s="151"/>
    </row>
    <row r="14" spans="1:11">
      <c r="A14" s="143"/>
      <c r="B14" s="173" t="s">
        <v>131</v>
      </c>
      <c r="C14" s="174"/>
      <c r="D14" s="175"/>
      <c r="E14" s="176">
        <f>SUM(E8:E13)</f>
        <v>12.174999999999999</v>
      </c>
      <c r="F14" s="177"/>
      <c r="G14" s="176">
        <f>SUM(G8:G13)</f>
        <v>0</v>
      </c>
      <c r="H14" s="178"/>
      <c r="I14" s="178"/>
      <c r="J14" s="179"/>
      <c r="K14" s="151"/>
    </row>
    <row r="15" spans="1:11">
      <c r="A15" s="143"/>
      <c r="B15" s="180" t="s">
        <v>132</v>
      </c>
      <c r="C15" s="181"/>
      <c r="D15" s="182"/>
      <c r="E15" s="183">
        <f>E14*E5</f>
        <v>48.699999999999996</v>
      </c>
      <c r="F15" s="184"/>
      <c r="G15" s="185">
        <f>G14*G5</f>
        <v>0</v>
      </c>
      <c r="H15" s="185"/>
      <c r="I15" s="185"/>
      <c r="J15" s="186"/>
      <c r="K15" s="151"/>
    </row>
    <row r="16" spans="1:11" ht="15">
      <c r="A16" s="143"/>
      <c r="B16" s="382" t="s">
        <v>133</v>
      </c>
      <c r="C16" s="382"/>
      <c r="D16" s="382"/>
      <c r="E16" s="382"/>
    </row>
    <row r="17" spans="1:7" ht="15">
      <c r="A17" s="143"/>
      <c r="C17" s="187" t="s">
        <v>134</v>
      </c>
      <c r="D17" s="383">
        <f>E15+G15</f>
        <v>48.699999999999996</v>
      </c>
      <c r="E17" s="383"/>
    </row>
    <row r="18" spans="1:7">
      <c r="B18" s="139" t="s">
        <v>135</v>
      </c>
      <c r="D18" s="170">
        <f>D17/(E5+G5)</f>
        <v>12.174999999999999</v>
      </c>
    </row>
    <row r="21" spans="1:7" ht="39" customHeight="1">
      <c r="B21" s="384" t="s">
        <v>136</v>
      </c>
      <c r="C21" s="384"/>
      <c r="D21" s="384"/>
      <c r="E21" s="384"/>
      <c r="F21" s="384"/>
      <c r="G21" s="384"/>
    </row>
  </sheetData>
  <mergeCells count="4">
    <mergeCell ref="B4:J4"/>
    <mergeCell ref="B16:E16"/>
    <mergeCell ref="D17:E17"/>
    <mergeCell ref="B21:G21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MK29"/>
  <sheetViews>
    <sheetView showGridLines="0" view="pageBreakPreview" topLeftCell="A4" zoomScaleNormal="100" zoomScaleSheetLayoutView="100" zoomScalePageLayoutView="85" workbookViewId="0">
      <selection activeCell="C7" sqref="C7"/>
    </sheetView>
  </sheetViews>
  <sheetFormatPr defaultColWidth="8.796875" defaultRowHeight="14.25"/>
  <cols>
    <col min="1" max="1" width="2.09765625" style="188" customWidth="1"/>
    <col min="2" max="2" width="38.19921875" style="188" customWidth="1"/>
    <col min="3" max="3" width="11.69921875" style="189" customWidth="1"/>
    <col min="4" max="4" width="2.5" style="188" customWidth="1"/>
    <col min="5" max="5" width="14.09765625" style="188" customWidth="1"/>
    <col min="6" max="6" width="10.796875" style="188" customWidth="1"/>
    <col min="7" max="1025" width="8.796875" style="188"/>
  </cols>
  <sheetData>
    <row r="2" spans="1:3" ht="18">
      <c r="B2" s="62" t="str">
        <f>Índice!B2</f>
        <v>TERCEIRIZAÇAO DE MÃO DE OBRA</v>
      </c>
      <c r="C2" s="190"/>
    </row>
    <row r="4" spans="1:3" ht="15" customHeight="1">
      <c r="B4" s="385" t="s">
        <v>137</v>
      </c>
      <c r="C4" s="385"/>
    </row>
    <row r="5" spans="1:3" ht="15">
      <c r="B5" s="191" t="s">
        <v>138</v>
      </c>
      <c r="C5" s="192" t="s">
        <v>139</v>
      </c>
    </row>
    <row r="6" spans="1:3" ht="15">
      <c r="B6" s="193"/>
      <c r="C6" s="194" t="s">
        <v>140</v>
      </c>
    </row>
    <row r="7" spans="1:3">
      <c r="A7" s="195"/>
      <c r="B7" s="196" t="s">
        <v>141</v>
      </c>
      <c r="C7" s="197">
        <v>1000</v>
      </c>
    </row>
    <row r="8" spans="1:3">
      <c r="A8" s="195"/>
      <c r="B8" s="198" t="s">
        <v>142</v>
      </c>
      <c r="C8" s="199">
        <v>80</v>
      </c>
    </row>
    <row r="9" spans="1:3">
      <c r="A9" s="195"/>
      <c r="B9" s="196" t="s">
        <v>143</v>
      </c>
      <c r="C9" s="197">
        <v>120</v>
      </c>
    </row>
    <row r="10" spans="1:3">
      <c r="A10" s="195"/>
      <c r="B10" s="198" t="s">
        <v>144</v>
      </c>
      <c r="C10" s="199">
        <v>100</v>
      </c>
    </row>
    <row r="11" spans="1:3">
      <c r="A11" s="195"/>
      <c r="B11" s="196" t="s">
        <v>145</v>
      </c>
      <c r="C11" s="197">
        <v>50</v>
      </c>
    </row>
    <row r="12" spans="1:3">
      <c r="A12" s="195"/>
      <c r="B12" s="196" t="s">
        <v>146</v>
      </c>
      <c r="C12" s="197">
        <v>200</v>
      </c>
    </row>
    <row r="13" spans="1:3">
      <c r="A13" s="195"/>
      <c r="B13" s="196" t="s">
        <v>147</v>
      </c>
      <c r="C13" s="197">
        <v>100</v>
      </c>
    </row>
    <row r="14" spans="1:3">
      <c r="A14" s="195"/>
      <c r="B14" s="196" t="s">
        <v>148</v>
      </c>
      <c r="C14" s="197">
        <v>80</v>
      </c>
    </row>
    <row r="15" spans="1:3">
      <c r="A15" s="195"/>
      <c r="B15" s="196" t="s">
        <v>149</v>
      </c>
      <c r="C15" s="197">
        <v>100</v>
      </c>
    </row>
    <row r="16" spans="1:3" ht="28.5">
      <c r="A16" s="195"/>
      <c r="B16" s="198" t="s">
        <v>150</v>
      </c>
      <c r="C16" s="199">
        <v>60</v>
      </c>
    </row>
    <row r="17" spans="1:5">
      <c r="A17" s="195"/>
      <c r="B17" s="196" t="s">
        <v>151</v>
      </c>
      <c r="C17" s="197">
        <v>1412</v>
      </c>
    </row>
    <row r="18" spans="1:5">
      <c r="A18" s="195"/>
      <c r="B18" s="196" t="s">
        <v>152</v>
      </c>
      <c r="C18" s="197">
        <v>180</v>
      </c>
    </row>
    <row r="19" spans="1:5">
      <c r="A19" s="195"/>
      <c r="B19" s="198" t="s">
        <v>153</v>
      </c>
      <c r="C19" s="199">
        <v>80</v>
      </c>
    </row>
    <row r="20" spans="1:5">
      <c r="A20" s="195"/>
      <c r="B20" s="196" t="s">
        <v>154</v>
      </c>
      <c r="C20" s="197">
        <v>100</v>
      </c>
    </row>
    <row r="21" spans="1:5">
      <c r="A21" s="195"/>
      <c r="B21" s="196" t="s">
        <v>155</v>
      </c>
      <c r="C21" s="197">
        <v>100</v>
      </c>
    </row>
    <row r="22" spans="1:5">
      <c r="A22" s="195"/>
      <c r="B22" s="200"/>
      <c r="C22" s="201"/>
    </row>
    <row r="23" spans="1:5" ht="15">
      <c r="A23" s="195"/>
      <c r="B23" s="202" t="s">
        <v>156</v>
      </c>
      <c r="C23" s="203">
        <f>SUM(C7:C22)</f>
        <v>3762</v>
      </c>
      <c r="E23" s="204"/>
    </row>
    <row r="26" spans="1:5" ht="27.6" customHeight="1">
      <c r="B26" s="386" t="s">
        <v>157</v>
      </c>
      <c r="C26" s="386"/>
    </row>
    <row r="27" spans="1:5">
      <c r="B27" s="205"/>
      <c r="C27" s="206"/>
    </row>
    <row r="28" spans="1:5" ht="32.450000000000003" customHeight="1">
      <c r="B28" s="386" t="s">
        <v>158</v>
      </c>
      <c r="C28" s="386"/>
    </row>
    <row r="29" spans="1:5">
      <c r="B29" s="205"/>
      <c r="C29" s="206"/>
    </row>
  </sheetData>
  <mergeCells count="3">
    <mergeCell ref="B4:C4"/>
    <mergeCell ref="B26:C26"/>
    <mergeCell ref="B28:C2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MK47"/>
  <sheetViews>
    <sheetView showGridLines="0" tabSelected="1" view="pageBreakPreview" topLeftCell="B21" zoomScaleNormal="100" zoomScaleSheetLayoutView="100" zoomScalePageLayoutView="85" workbookViewId="0">
      <selection activeCell="E41" sqref="E41"/>
    </sheetView>
  </sheetViews>
  <sheetFormatPr defaultColWidth="7.19921875" defaultRowHeight="14.25"/>
  <cols>
    <col min="1" max="1" width="1.59765625" style="207" customWidth="1"/>
    <col min="2" max="2" width="2.09765625" style="207" customWidth="1"/>
    <col min="3" max="3" width="17.3984375" style="207" customWidth="1"/>
    <col min="4" max="4" width="7.19921875" style="207"/>
    <col min="5" max="5" width="10.69921875" style="207" customWidth="1"/>
    <col min="6" max="6" width="12.09765625" style="207" customWidth="1"/>
    <col min="7" max="7" width="12" style="207" customWidth="1"/>
    <col min="8" max="8" width="15.796875" style="207" customWidth="1"/>
    <col min="9" max="9" width="1.296875" style="207" customWidth="1"/>
    <col min="10" max="10" width="1.8984375" style="207" customWidth="1"/>
    <col min="11" max="256" width="7.19921875" style="207"/>
    <col min="257" max="257" width="1.59765625" style="207" customWidth="1"/>
    <col min="258" max="258" width="2.09765625" style="207" customWidth="1"/>
    <col min="259" max="259" width="17.3984375" style="207" customWidth="1"/>
    <col min="260" max="260" width="7.19921875" style="207"/>
    <col min="261" max="261" width="10.69921875" style="207" customWidth="1"/>
    <col min="262" max="262" width="11.09765625" style="207" customWidth="1"/>
    <col min="263" max="263" width="7.69921875" style="207" customWidth="1"/>
    <col min="264" max="264" width="9" style="207" customWidth="1"/>
    <col min="265" max="265" width="9.59765625" style="207" customWidth="1"/>
    <col min="266" max="266" width="1.8984375" style="207" customWidth="1"/>
    <col min="267" max="512" width="7.19921875" style="207"/>
    <col min="513" max="513" width="1.59765625" style="207" customWidth="1"/>
    <col min="514" max="514" width="2.09765625" style="207" customWidth="1"/>
    <col min="515" max="515" width="17.3984375" style="207" customWidth="1"/>
    <col min="516" max="516" width="7.19921875" style="207"/>
    <col min="517" max="517" width="10.69921875" style="207" customWidth="1"/>
    <col min="518" max="518" width="11.09765625" style="207" customWidth="1"/>
    <col min="519" max="519" width="7.69921875" style="207" customWidth="1"/>
    <col min="520" max="520" width="9" style="207" customWidth="1"/>
    <col min="521" max="521" width="9.59765625" style="207" customWidth="1"/>
    <col min="522" max="522" width="1.8984375" style="207" customWidth="1"/>
    <col min="523" max="768" width="7.19921875" style="207"/>
    <col min="769" max="769" width="1.59765625" style="207" customWidth="1"/>
    <col min="770" max="770" width="2.09765625" style="207" customWidth="1"/>
    <col min="771" max="771" width="17.3984375" style="207" customWidth="1"/>
    <col min="772" max="772" width="7.19921875" style="207"/>
    <col min="773" max="773" width="10.69921875" style="207" customWidth="1"/>
    <col min="774" max="774" width="11.09765625" style="207" customWidth="1"/>
    <col min="775" max="775" width="7.69921875" style="207" customWidth="1"/>
    <col min="776" max="776" width="9" style="207" customWidth="1"/>
    <col min="777" max="777" width="9.59765625" style="207" customWidth="1"/>
    <col min="778" max="778" width="1.8984375" style="207" customWidth="1"/>
    <col min="779" max="1025" width="7.19921875" style="207"/>
  </cols>
  <sheetData>
    <row r="2" spans="2:9" ht="18">
      <c r="B2" s="208" t="str">
        <f>Índice!B2</f>
        <v>TERCEIRIZAÇAO DE MÃO DE OBRA</v>
      </c>
      <c r="C2" s="209"/>
    </row>
    <row r="3" spans="2:9">
      <c r="B3" s="387"/>
      <c r="C3" s="387"/>
      <c r="D3" s="210"/>
      <c r="E3" s="210"/>
      <c r="F3" s="210"/>
      <c r="G3" s="210"/>
      <c r="H3" s="210"/>
      <c r="I3" s="210"/>
    </row>
    <row r="4" spans="2:9" ht="15.75">
      <c r="B4" s="211"/>
      <c r="H4" s="212" t="s">
        <v>159</v>
      </c>
      <c r="I4" s="213"/>
    </row>
    <row r="5" spans="2:9" ht="20.25" customHeight="1">
      <c r="B5" s="388" t="s">
        <v>160</v>
      </c>
      <c r="C5" s="388"/>
      <c r="D5" s="388"/>
      <c r="E5" s="388"/>
      <c r="F5" s="388"/>
      <c r="G5" s="388"/>
      <c r="H5" s="389"/>
      <c r="I5" s="389"/>
    </row>
    <row r="6" spans="2:9">
      <c r="B6" s="214"/>
      <c r="H6" s="215"/>
      <c r="I6" s="213"/>
    </row>
    <row r="7" spans="2:9">
      <c r="B7" s="390" t="s">
        <v>161</v>
      </c>
      <c r="C7" s="390"/>
      <c r="D7" s="390"/>
      <c r="E7" s="390"/>
      <c r="F7" s="390"/>
      <c r="G7" s="216" t="s">
        <v>162</v>
      </c>
      <c r="H7" s="217"/>
      <c r="I7" s="218"/>
    </row>
    <row r="8" spans="2:9">
      <c r="B8" s="219"/>
      <c r="C8" s="391" t="s">
        <v>138</v>
      </c>
      <c r="D8" s="391"/>
      <c r="E8" s="391"/>
      <c r="F8" s="220"/>
      <c r="I8" s="213"/>
    </row>
    <row r="9" spans="2:9">
      <c r="B9" s="221"/>
      <c r="C9" s="222"/>
      <c r="D9" s="223"/>
      <c r="E9" s="224"/>
      <c r="F9" s="225" t="s">
        <v>140</v>
      </c>
      <c r="G9" s="226"/>
      <c r="H9" s="226"/>
      <c r="I9" s="227"/>
    </row>
    <row r="10" spans="2:9">
      <c r="B10" s="228">
        <v>1</v>
      </c>
      <c r="C10" s="229" t="s">
        <v>163</v>
      </c>
      <c r="D10" s="230"/>
      <c r="E10" s="231"/>
      <c r="F10" s="232">
        <f>'Mão de obra'!D48</f>
        <v>18600.48</v>
      </c>
      <c r="G10" s="233">
        <f>F10/F$34</f>
        <v>0.79044221933619097</v>
      </c>
      <c r="I10" s="213"/>
    </row>
    <row r="11" spans="2:9" ht="13.5" customHeight="1">
      <c r="B11" s="234">
        <v>2</v>
      </c>
      <c r="C11" s="235" t="s">
        <v>164</v>
      </c>
      <c r="D11" s="236"/>
      <c r="E11" s="237"/>
      <c r="F11" s="238">
        <f>EPI!D17</f>
        <v>48.699999999999996</v>
      </c>
      <c r="G11" s="239">
        <f>F11/F$34</f>
        <v>2.0695453064476024E-3</v>
      </c>
      <c r="H11" s="240"/>
      <c r="I11" s="241"/>
    </row>
    <row r="12" spans="2:9" ht="15">
      <c r="B12" s="242">
        <v>3</v>
      </c>
      <c r="C12" s="243"/>
      <c r="D12" s="244"/>
      <c r="E12" s="245"/>
      <c r="F12" s="246"/>
      <c r="G12" s="239"/>
      <c r="I12" s="247"/>
    </row>
    <row r="13" spans="2:9">
      <c r="B13" s="242">
        <v>4</v>
      </c>
      <c r="C13" s="243"/>
      <c r="D13" s="244"/>
      <c r="E13" s="245"/>
      <c r="F13" s="246"/>
      <c r="G13" s="239"/>
      <c r="I13" s="213"/>
    </row>
    <row r="14" spans="2:9">
      <c r="B14" s="248">
        <v>5</v>
      </c>
      <c r="C14" s="249"/>
      <c r="D14" s="250"/>
      <c r="E14" s="251"/>
      <c r="F14" s="252"/>
      <c r="G14" s="253"/>
      <c r="I14" s="213"/>
    </row>
    <row r="15" spans="2:9" ht="18" customHeight="1">
      <c r="B15" s="254"/>
      <c r="C15" s="392" t="s">
        <v>165</v>
      </c>
      <c r="D15" s="392"/>
      <c r="E15" s="392"/>
      <c r="F15" s="255">
        <f>SUM(F10:F14)</f>
        <v>18649.18</v>
      </c>
      <c r="G15" s="256">
        <f>F15/F$34</f>
        <v>0.79251176464263862</v>
      </c>
      <c r="H15" s="257"/>
      <c r="I15" s="227"/>
    </row>
    <row r="16" spans="2:9" ht="15.75">
      <c r="B16" s="393" t="s">
        <v>166</v>
      </c>
      <c r="C16" s="393"/>
      <c r="D16" s="393"/>
      <c r="E16" s="393"/>
      <c r="F16" s="393"/>
      <c r="G16" s="207" t="s">
        <v>167</v>
      </c>
      <c r="H16" s="258"/>
      <c r="I16" s="213"/>
    </row>
    <row r="17" spans="2:9" ht="16.5" customHeight="1">
      <c r="B17" s="394" t="s">
        <v>168</v>
      </c>
      <c r="C17" s="394"/>
      <c r="D17" s="394"/>
      <c r="E17" s="394"/>
      <c r="F17" s="259"/>
      <c r="G17" s="389"/>
      <c r="H17" s="389"/>
      <c r="I17" s="389"/>
    </row>
    <row r="18" spans="2:9">
      <c r="B18" s="221"/>
      <c r="C18" s="223"/>
      <c r="D18" s="260"/>
      <c r="E18" s="261"/>
      <c r="F18" s="262" t="s">
        <v>140</v>
      </c>
      <c r="I18" s="213"/>
    </row>
    <row r="19" spans="2:9">
      <c r="B19" s="228">
        <v>1</v>
      </c>
      <c r="C19" s="263"/>
      <c r="D19" s="264"/>
      <c r="E19" s="231"/>
      <c r="F19" s="232">
        <v>0</v>
      </c>
      <c r="G19" s="265">
        <v>0</v>
      </c>
      <c r="H19" s="266" t="s">
        <v>169</v>
      </c>
      <c r="I19" s="267"/>
    </row>
    <row r="20" spans="2:9">
      <c r="B20" s="268">
        <v>2</v>
      </c>
      <c r="C20" s="269"/>
      <c r="D20" s="270"/>
      <c r="E20" s="271"/>
      <c r="F20" s="272">
        <v>0</v>
      </c>
      <c r="G20" s="273">
        <v>0</v>
      </c>
      <c r="I20" s="213"/>
    </row>
    <row r="21" spans="2:9">
      <c r="B21" s="268">
        <v>3</v>
      </c>
      <c r="C21" s="269"/>
      <c r="D21" s="270"/>
      <c r="E21" s="271"/>
      <c r="F21" s="272">
        <v>0</v>
      </c>
      <c r="G21" s="273">
        <v>0</v>
      </c>
      <c r="I21" s="213"/>
    </row>
    <row r="22" spans="2:9">
      <c r="B22" s="234">
        <v>4</v>
      </c>
      <c r="C22" s="274"/>
      <c r="D22" s="275"/>
      <c r="E22" s="237"/>
      <c r="F22" s="238"/>
      <c r="G22" s="273"/>
      <c r="I22" s="213"/>
    </row>
    <row r="23" spans="2:9">
      <c r="B23" s="234">
        <v>5</v>
      </c>
      <c r="C23" s="274"/>
      <c r="D23" s="275"/>
      <c r="E23" s="237"/>
      <c r="F23" s="238"/>
      <c r="G23" s="273"/>
      <c r="I23" s="213"/>
    </row>
    <row r="24" spans="2:9">
      <c r="B24" s="234">
        <v>6</v>
      </c>
      <c r="C24" s="274"/>
      <c r="D24" s="275"/>
      <c r="E24" s="237"/>
      <c r="F24" s="238"/>
      <c r="G24" s="273"/>
      <c r="I24" s="213"/>
    </row>
    <row r="25" spans="2:9">
      <c r="B25" s="248">
        <v>7</v>
      </c>
      <c r="C25" s="276"/>
      <c r="D25" s="277"/>
      <c r="E25" s="251"/>
      <c r="F25" s="252"/>
      <c r="G25" s="278"/>
      <c r="I25" s="213"/>
    </row>
    <row r="26" spans="2:9" ht="14.25" customHeight="1">
      <c r="B26" s="279"/>
      <c r="C26" s="395" t="s">
        <v>170</v>
      </c>
      <c r="D26" s="395"/>
      <c r="E26" s="395"/>
      <c r="F26" s="280">
        <f>F15+F19+F20+F21</f>
        <v>18649.18</v>
      </c>
      <c r="G26" s="281">
        <f>F26/F34</f>
        <v>0.79251176464263862</v>
      </c>
      <c r="I26" s="213"/>
    </row>
    <row r="27" spans="2:9">
      <c r="B27" s="268">
        <v>1</v>
      </c>
      <c r="C27" s="269"/>
      <c r="D27" s="270"/>
      <c r="E27" s="271"/>
      <c r="F27" s="282"/>
      <c r="G27" s="283"/>
      <c r="I27" s="213"/>
    </row>
    <row r="28" spans="2:9" ht="14.25" customHeight="1">
      <c r="B28" s="234">
        <v>2</v>
      </c>
      <c r="C28" s="396" t="s">
        <v>171</v>
      </c>
      <c r="D28" s="396"/>
      <c r="E28" s="396"/>
      <c r="F28" s="246">
        <f>'Despesas Indiretas'!C23</f>
        <v>3762</v>
      </c>
      <c r="G28" s="273">
        <f>F28/F$34</f>
        <v>0.15986918773831377</v>
      </c>
      <c r="I28" s="213"/>
    </row>
    <row r="29" spans="2:9">
      <c r="B29" s="234">
        <v>3</v>
      </c>
      <c r="C29" s="274"/>
      <c r="D29" s="275"/>
      <c r="E29" s="237"/>
      <c r="F29" s="246"/>
      <c r="G29" s="273"/>
      <c r="H29" s="284"/>
      <c r="I29" s="213"/>
    </row>
    <row r="30" spans="2:9" ht="14.25" customHeight="1">
      <c r="B30" s="234">
        <v>4</v>
      </c>
      <c r="C30" s="396" t="s">
        <v>172</v>
      </c>
      <c r="D30" s="396"/>
      <c r="E30" s="396"/>
      <c r="F30" s="285">
        <v>0.05</v>
      </c>
      <c r="G30" s="286">
        <f>(F32-F28)/F34</f>
        <v>4.7619047619047623E-2</v>
      </c>
      <c r="H30" s="287"/>
      <c r="I30" s="213"/>
    </row>
    <row r="31" spans="2:9">
      <c r="B31" s="288">
        <v>5</v>
      </c>
      <c r="C31" s="289"/>
      <c r="D31" s="290"/>
      <c r="E31" s="291"/>
      <c r="F31" s="252"/>
      <c r="G31" s="292"/>
      <c r="I31" s="213"/>
    </row>
    <row r="32" spans="2:9" ht="18" customHeight="1">
      <c r="B32" s="293"/>
      <c r="C32" s="397" t="s">
        <v>173</v>
      </c>
      <c r="D32" s="397"/>
      <c r="E32" s="397"/>
      <c r="F32" s="272">
        <f>(F26+F28)*F30+F28</f>
        <v>4882.5590000000002</v>
      </c>
      <c r="G32" s="281">
        <f>G28+G30</f>
        <v>0.20748823535736138</v>
      </c>
      <c r="I32" s="213"/>
    </row>
    <row r="33" spans="2:9">
      <c r="B33" s="294"/>
      <c r="C33" s="295"/>
      <c r="D33" s="296"/>
      <c r="E33" s="296"/>
      <c r="F33" s="296"/>
      <c r="I33" s="213"/>
    </row>
    <row r="34" spans="2:9" ht="14.25" customHeight="1">
      <c r="B34" s="297"/>
      <c r="C34" s="398" t="s">
        <v>174</v>
      </c>
      <c r="D34" s="398"/>
      <c r="E34" s="398"/>
      <c r="F34" s="298">
        <f>F26+F32</f>
        <v>23531.739000000001</v>
      </c>
      <c r="G34" s="299">
        <f>G26+G32</f>
        <v>1</v>
      </c>
      <c r="I34" s="213"/>
    </row>
    <row r="35" spans="2:9">
      <c r="B35" s="300"/>
      <c r="I35" s="213"/>
    </row>
    <row r="36" spans="2:9">
      <c r="B36" s="399" t="s">
        <v>175</v>
      </c>
      <c r="C36" s="399"/>
      <c r="D36" s="399"/>
      <c r="E36" s="399"/>
      <c r="F36" s="399"/>
      <c r="G36" s="399"/>
      <c r="H36" s="399"/>
      <c r="I36" s="399"/>
    </row>
    <row r="37" spans="2:9" ht="13.5" customHeight="1">
      <c r="B37" s="301"/>
      <c r="C37" s="403" t="s">
        <v>176</v>
      </c>
      <c r="D37" s="403"/>
      <c r="E37" s="404" t="s">
        <v>177</v>
      </c>
      <c r="F37" s="302"/>
      <c r="G37" s="303"/>
      <c r="H37" s="304" t="s">
        <v>178</v>
      </c>
      <c r="I37" s="305"/>
    </row>
    <row r="38" spans="2:9" ht="19.5" customHeight="1">
      <c r="B38" s="306">
        <v>1</v>
      </c>
      <c r="C38" s="266" t="s">
        <v>192</v>
      </c>
      <c r="D38" s="307"/>
      <c r="E38" s="404"/>
      <c r="F38" s="405">
        <f>(F34*D45)-12420/12</f>
        <v>24173.076057846814</v>
      </c>
      <c r="G38" s="405"/>
      <c r="H38" s="308">
        <f>F38</f>
        <v>24173.076057846814</v>
      </c>
      <c r="I38" s="309"/>
    </row>
    <row r="39" spans="2:9">
      <c r="B39" s="242">
        <v>2</v>
      </c>
      <c r="C39" s="310" t="s">
        <v>179</v>
      </c>
      <c r="D39" s="311">
        <v>6.4999999999999997E-3</v>
      </c>
      <c r="E39" s="404"/>
      <c r="F39" s="312"/>
      <c r="G39" s="313"/>
      <c r="H39" s="314"/>
      <c r="I39" s="227"/>
    </row>
    <row r="40" spans="2:9" ht="15.75">
      <c r="B40" s="242">
        <v>3</v>
      </c>
      <c r="C40" s="310" t="s">
        <v>180</v>
      </c>
      <c r="D40" s="311">
        <v>0.03</v>
      </c>
      <c r="E40" s="406" t="s">
        <v>200</v>
      </c>
      <c r="F40" s="406"/>
      <c r="G40" s="315">
        <f>F38*'Mão de obra'!E50</f>
        <v>24173.076057846814</v>
      </c>
      <c r="H40" s="407" t="s">
        <v>181</v>
      </c>
      <c r="I40" s="407"/>
    </row>
    <row r="41" spans="2:9" ht="18">
      <c r="B41" s="242">
        <v>4</v>
      </c>
      <c r="C41" s="310" t="s">
        <v>182</v>
      </c>
      <c r="D41" s="311">
        <v>0.03</v>
      </c>
      <c r="E41" s="214" t="s">
        <v>201</v>
      </c>
      <c r="F41" s="316"/>
      <c r="G41" s="317">
        <f>G40/'Mão de obra'!D19</f>
        <v>6043.2690144617036</v>
      </c>
      <c r="H41" s="318">
        <f>12*H38</f>
        <v>290076.91269416176</v>
      </c>
      <c r="I41" s="213"/>
    </row>
    <row r="42" spans="2:9" ht="15">
      <c r="B42" s="242">
        <v>6</v>
      </c>
      <c r="C42" s="310" t="s">
        <v>183</v>
      </c>
      <c r="D42" s="320"/>
      <c r="E42" s="214"/>
      <c r="G42" s="321"/>
      <c r="H42" s="322"/>
      <c r="I42" s="213"/>
    </row>
    <row r="43" spans="2:9" ht="15">
      <c r="B43" s="323"/>
      <c r="C43" s="324" t="s">
        <v>184</v>
      </c>
      <c r="D43" s="325">
        <f>SUM(D38:D42)</f>
        <v>6.6500000000000004E-2</v>
      </c>
      <c r="E43" s="319"/>
      <c r="F43" s="326"/>
      <c r="G43" s="327"/>
      <c r="H43" s="328"/>
      <c r="I43" s="267"/>
    </row>
    <row r="44" spans="2:9" ht="15.75">
      <c r="B44" s="242">
        <v>1</v>
      </c>
      <c r="C44" s="310" t="s">
        <v>185</v>
      </c>
      <c r="D44" s="329">
        <f>1-D43</f>
        <v>0.9335</v>
      </c>
      <c r="E44" s="330"/>
      <c r="G44" s="331"/>
      <c r="H44" s="400">
        <v>45730</v>
      </c>
      <c r="I44" s="401"/>
    </row>
    <row r="45" spans="2:9" ht="15" thickBot="1">
      <c r="B45" s="332">
        <v>2</v>
      </c>
      <c r="C45" s="333" t="s">
        <v>186</v>
      </c>
      <c r="D45" s="334">
        <f>1/D44</f>
        <v>1.0712372790573113</v>
      </c>
      <c r="E45" s="210"/>
      <c r="F45" s="210"/>
      <c r="G45" s="335"/>
      <c r="H45" s="336"/>
      <c r="I45" s="337"/>
    </row>
    <row r="46" spans="2:9" ht="15.75" thickTop="1">
      <c r="B46" s="338" t="s">
        <v>187</v>
      </c>
      <c r="C46" s="338"/>
      <c r="D46" s="338"/>
      <c r="E46" s="338"/>
    </row>
    <row r="47" spans="2:9">
      <c r="B47" s="402" t="s">
        <v>188</v>
      </c>
      <c r="C47" s="402"/>
      <c r="D47" s="402"/>
      <c r="E47" s="402"/>
      <c r="F47" s="402"/>
      <c r="G47" s="402"/>
      <c r="H47" s="402"/>
      <c r="I47" s="402"/>
    </row>
  </sheetData>
  <mergeCells count="22">
    <mergeCell ref="H44:I44"/>
    <mergeCell ref="B47:I47"/>
    <mergeCell ref="C37:D37"/>
    <mergeCell ref="E37:E39"/>
    <mergeCell ref="F38:G38"/>
    <mergeCell ref="E40:F40"/>
    <mergeCell ref="H40:I40"/>
    <mergeCell ref="C28:E28"/>
    <mergeCell ref="C30:E30"/>
    <mergeCell ref="C32:E32"/>
    <mergeCell ref="C34:E34"/>
    <mergeCell ref="B36:I36"/>
    <mergeCell ref="C15:E15"/>
    <mergeCell ref="B16:F16"/>
    <mergeCell ref="B17:E17"/>
    <mergeCell ref="G17:I17"/>
    <mergeCell ref="C26:E26"/>
    <mergeCell ref="B3:C3"/>
    <mergeCell ref="B5:G5"/>
    <mergeCell ref="H5:I5"/>
    <mergeCell ref="B7:F7"/>
    <mergeCell ref="C8:E8"/>
  </mergeCells>
  <printOptions horizontalCentered="1" verticalCentered="1"/>
  <pageMargins left="0.39374999999999999" right="0.39374999999999999" top="0.67986111111111103" bottom="0.62986111111111098" header="0.51180555555555496" footer="0.51180555555555496"/>
  <pageSetup paperSize="9" scale="90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</vt:i4>
      </vt:variant>
    </vt:vector>
  </HeadingPairs>
  <TitlesOfParts>
    <vt:vector size="10" baseType="lpstr">
      <vt:lpstr>Índice</vt:lpstr>
      <vt:lpstr>Identificação do serviço</vt:lpstr>
      <vt:lpstr>Dimensionamento</vt:lpstr>
      <vt:lpstr>Mão de obra</vt:lpstr>
      <vt:lpstr>Encargos Sociais</vt:lpstr>
      <vt:lpstr>EPI</vt:lpstr>
      <vt:lpstr>Despesas Indiretas</vt:lpstr>
      <vt:lpstr>PV</vt:lpstr>
      <vt:lpstr>'Mão de obra'!Area_de_impressao</vt:lpstr>
      <vt:lpstr>PV!Area_de_impressao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Mateus João Schmoeller</cp:lastModifiedBy>
  <cp:revision>8</cp:revision>
  <cp:lastPrinted>2023-04-05T16:47:41Z</cp:lastPrinted>
  <dcterms:created xsi:type="dcterms:W3CDTF">2013-07-18T12:26:35Z</dcterms:created>
  <dcterms:modified xsi:type="dcterms:W3CDTF">2025-05-13T11:15:58Z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