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_rels/sheet1.xml.rels" ContentType="application/vnd.openxmlformats-package.relationships+xml"/>
  <Override PartName="/xl/worksheets/_rels/sheet5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vmlDrawing2.vml" ContentType="application/vnd.openxmlformats-officedocument.vmlDrawing"/>
  <Override PartName="/xl/drawings/_rels/drawing1.xml.rels" ContentType="application/vnd.openxmlformats-package.relationships+xml"/>
  <Override PartName="/xl/externalLinks/externalLink1.xml" ContentType="application/vnd.openxmlformats-officedocument.spreadsheetml.externalLink+xml"/>
  <Override PartName="/xl/externalLinks/_rels/externalLink1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5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9"/>
  </bookViews>
  <sheets>
    <sheet name="Índice" sheetId="1" state="visible" r:id="rId2"/>
    <sheet name="Identificação do serviço" sheetId="2" state="visible" r:id="rId3"/>
    <sheet name="Dimensionamento" sheetId="3" state="visible" r:id="rId4"/>
    <sheet name="encargos" sheetId="4" state="visible" r:id="rId5"/>
    <sheet name="Mão de obra" sheetId="5" state="visible" r:id="rId6"/>
    <sheet name="Despesas Indiretas" sheetId="6" state="visible" r:id="rId7"/>
    <sheet name="EPI" sheetId="7" state="visible" r:id="rId8"/>
    <sheet name="Materiais" sheetId="8" state="visible" r:id="rId9"/>
    <sheet name="Equipamentos" sheetId="9" state="visible" r:id="rId10"/>
    <sheet name="PV" sheetId="10" state="visible" r:id="rId11"/>
  </sheets>
  <externalReferences>
    <externalReference r:id="rId12"/>
  </externalReferences>
  <definedNames>
    <definedName function="false" hidden="false" localSheetId="9" name="_xlnm.Print_Area" vbProcedure="false">PV!$B$4:$I$53</definedName>
    <definedName function="false" hidden="false" name="B" vbProcedure="false">NA()</definedName>
    <definedName function="false" hidden="false" name="BANCO" vbProcedure="false">NA()</definedName>
    <definedName function="false" hidden="false" name="Banco_dados_IM" vbProcedure="false">NA()</definedName>
    <definedName function="false" hidden="false" name="Critérios_IM" vbProcedure="false">NA()</definedName>
    <definedName function="false" hidden="false" name="C_" vbProcedure="false">NA()</definedName>
    <definedName function="false" hidden="false" name="D" vbProcedure="false">NA()</definedName>
    <definedName function="false" hidden="false" name="DADOS" vbProcedure="false">NA()</definedName>
    <definedName function="false" hidden="false" name="E" vbProcedure="false">NA()</definedName>
    <definedName function="false" hidden="false" name="F" vbProcedure="false">NA()</definedName>
    <definedName function="false" hidden="false" name="G" vbProcedure="false">NA()</definedName>
    <definedName function="false" hidden="false" name="ORCAMENTO" vbProcedure="false">NA()</definedName>
    <definedName function="false" hidden="false" name="Planilha" vbProcedure="false">NA()</definedName>
    <definedName function="false" hidden="false" name="RESULTADOS" vbProcedure="false">NA()</definedName>
    <definedName function="false" hidden="false" name="RESUMO" vbProcedure="false">NA()</definedName>
    <definedName function="false" hidden="false" name="VARRICAO" vbProcedure="false">NA()</definedName>
    <definedName function="false" hidden="false" localSheetId="0" name="B" vbProcedure="false">NA()</definedName>
    <definedName function="false" hidden="false" localSheetId="2" name="B" vbProcedure="false">NA()</definedName>
    <definedName function="false" hidden="false" localSheetId="2" name="BANCO" vbProcedure="false">NA()</definedName>
    <definedName function="false" hidden="false" localSheetId="2" name="Banco_dados_IM" vbProcedure="false">NA()</definedName>
    <definedName function="false" hidden="false" localSheetId="2" name="Critérios_IM" vbProcedure="false">NA()</definedName>
    <definedName function="false" hidden="false" localSheetId="2" name="C_" vbProcedure="false">NA()</definedName>
    <definedName function="false" hidden="false" localSheetId="2" name="D" vbProcedure="false">NA()</definedName>
    <definedName function="false" hidden="false" localSheetId="2" name="DADOS" vbProcedure="false">NA()</definedName>
    <definedName function="false" hidden="false" localSheetId="2" name="E" vbProcedure="false">NA()</definedName>
    <definedName function="false" hidden="false" localSheetId="2" name="F" vbProcedure="false">NA()</definedName>
    <definedName function="false" hidden="false" localSheetId="2" name="G" vbProcedure="false">NA()</definedName>
    <definedName function="false" hidden="false" localSheetId="2" name="ORCAMENTO" vbProcedure="false">NA()</definedName>
    <definedName function="false" hidden="false" localSheetId="2" name="Planilha" vbProcedure="false">NA()</definedName>
    <definedName function="false" hidden="false" localSheetId="2" name="RESULTADOS" vbProcedure="false">NA()</definedName>
    <definedName function="false" hidden="false" localSheetId="2" name="RESUMO" vbProcedure="false">NA()</definedName>
    <definedName function="false" hidden="false" localSheetId="2" name="VARRICAO" vbProcedure="false">NA()</definedName>
    <definedName function="false" hidden="false" localSheetId="4" name="B" vbProcedure="false">NA()</definedName>
    <definedName function="false" hidden="false" localSheetId="4" name="BANCO" vbProcedure="false">NA()</definedName>
    <definedName function="false" hidden="false" localSheetId="4" name="Banco_dados_IM" vbProcedure="false">NA()</definedName>
    <definedName function="false" hidden="false" localSheetId="4" name="Critérios_IM" vbProcedure="false">NA()</definedName>
    <definedName function="false" hidden="false" localSheetId="4" name="C_" vbProcedure="false">NA()</definedName>
    <definedName function="false" hidden="false" localSheetId="4" name="D" vbProcedure="false">NA()</definedName>
    <definedName function="false" hidden="false" localSheetId="4" name="DADOS" vbProcedure="false">NA()</definedName>
    <definedName function="false" hidden="false" localSheetId="4" name="E" vbProcedure="false">NA()</definedName>
    <definedName function="false" hidden="false" localSheetId="4" name="F" vbProcedure="false">NA()</definedName>
    <definedName function="false" hidden="false" localSheetId="4" name="G" vbProcedure="false">NA()</definedName>
    <definedName function="false" hidden="false" localSheetId="4" name="ORCAMENTO" vbProcedure="false">NA()</definedName>
    <definedName function="false" hidden="false" localSheetId="4" name="Planilha" vbProcedure="false">NA()</definedName>
    <definedName function="false" hidden="false" localSheetId="4" name="RESULTADOS" vbProcedure="false">NA()</definedName>
    <definedName function="false" hidden="false" localSheetId="4" name="RESUMO" vbProcedure="false">NA()</definedName>
    <definedName function="false" hidden="false" localSheetId="4" name="VARRICAO" vbProcedure="false">NA()</definedName>
    <definedName function="false" hidden="false" localSheetId="5" name="B" vbProcedure="false">NA()</definedName>
    <definedName function="false" hidden="false" localSheetId="5" name="BANCO" vbProcedure="false">NA()</definedName>
    <definedName function="false" hidden="false" localSheetId="5" name="Banco_dados_IM" vbProcedure="false">NA()</definedName>
    <definedName function="false" hidden="false" localSheetId="5" name="Critérios_IM" vbProcedure="false">NA()</definedName>
    <definedName function="false" hidden="false" localSheetId="5" name="C_" vbProcedure="false">NA()</definedName>
    <definedName function="false" hidden="false" localSheetId="5" name="D" vbProcedure="false">NA()</definedName>
    <definedName function="false" hidden="false" localSheetId="5" name="DADOS" vbProcedure="false">NA()</definedName>
    <definedName function="false" hidden="false" localSheetId="5" name="E" vbProcedure="false">NA()</definedName>
    <definedName function="false" hidden="false" localSheetId="5" name="F" vbProcedure="false">NA()</definedName>
    <definedName function="false" hidden="false" localSheetId="5" name="G" vbProcedure="false">NA()</definedName>
    <definedName function="false" hidden="false" localSheetId="5" name="ORCAMENTO" vbProcedure="false">NA()</definedName>
    <definedName function="false" hidden="false" localSheetId="5" name="Planilha" vbProcedure="false">NA()</definedName>
    <definedName function="false" hidden="false" localSheetId="5" name="RESULTADOS" vbProcedure="false">NA()</definedName>
    <definedName function="false" hidden="false" localSheetId="5" name="RESUMO" vbProcedure="false">NA()</definedName>
    <definedName function="false" hidden="false" localSheetId="5" name="VARRICAO" vbProcedure="false">NA()</definedName>
    <definedName function="false" hidden="false" localSheetId="9" name="B" vbProcedure="false">NA()</definedName>
    <definedName function="false" hidden="false" localSheetId="9" name="BANCO" vbProcedure="false">NA()</definedName>
    <definedName function="false" hidden="false" localSheetId="9" name="Banco_dados_IM" vbProcedure="false">NA()</definedName>
    <definedName function="false" hidden="false" localSheetId="9" name="Critérios_IM" vbProcedure="false">NA()</definedName>
    <definedName function="false" hidden="false" localSheetId="9" name="C_" vbProcedure="false">NA()</definedName>
    <definedName function="false" hidden="false" localSheetId="9" name="D" vbProcedure="false">NA()</definedName>
    <definedName function="false" hidden="false" localSheetId="9" name="DADOS" vbProcedure="false">NA()</definedName>
    <definedName function="false" hidden="false" localSheetId="9" name="E" vbProcedure="false">NA()</definedName>
    <definedName function="false" hidden="false" localSheetId="9" name="F" vbProcedure="false">NA()</definedName>
    <definedName function="false" hidden="false" localSheetId="9" name="G" vbProcedure="false">NA()</definedName>
    <definedName function="false" hidden="false" localSheetId="9" name="ORCAMENTO" vbProcedure="false">NA()</definedName>
    <definedName function="false" hidden="false" localSheetId="9" name="Planilha" vbProcedure="false">NA()</definedName>
    <definedName function="false" hidden="false" localSheetId="9" name="RESULTADOS" vbProcedure="false">NA()</definedName>
    <definedName function="false" hidden="false" localSheetId="9" name="RESUMO" vbProcedure="false">NA()</definedName>
    <definedName function="false" hidden="false" localSheetId="9" name="VARRICAO" vbProcedure="false">NA()</definedName>
    <definedName function="false" hidden="false" localSheetId="9" name="_xlnm_Print_Area" vbProcedure="false">PV!$B$4:$I$53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L25" authorId="0">
      <text>
        <r>
          <rPr>
            <sz val="11"/>
            <color rgb="FF000000"/>
            <rFont val="Verdana"/>
            <family val="2"/>
            <charset val="1"/>
          </rPr>
          <t xml:space="preserve">CLESIO FIDENCIO:
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22" authorId="0">
      <text>
        <r>
          <rPr>
            <sz val="11"/>
            <color rgb="FF000000"/>
            <rFont val="Verdana"/>
            <family val="2"/>
            <charset val="1"/>
          </rPr>
          <t xml:space="preserve">Cliente:
</t>
        </r>
        <r>
          <rPr>
            <sz val="9"/>
            <color rgb="FF000000"/>
            <rFont val="Tahoma"/>
            <family val="2"/>
            <charset val="1"/>
          </rPr>
          <t xml:space="preserve">salário:média dos salários encontrados nos editais de concursos publico realizados nos ultimos 6 meses  obs: transformado para 220 horas mensais   </t>
        </r>
      </text>
    </comment>
    <comment ref="D26" authorId="0">
      <text>
        <r>
          <rPr>
            <sz val="11"/>
            <color rgb="FF000000"/>
            <rFont val="Verdana"/>
            <family val="2"/>
            <charset val="1"/>
          </rPr>
          <t xml:space="preserve">12095:
</t>
        </r>
        <r>
          <rPr>
            <sz val="9"/>
            <color rgb="FF000000"/>
            <rFont val="Segoe UI"/>
            <family val="0"/>
            <charset val="1"/>
          </rPr>
          <t xml:space="preserve">horas trabalhadas no domingo </t>
        </r>
      </text>
    </comment>
    <comment ref="D27" authorId="0">
      <text>
        <r>
          <rPr>
            <sz val="11"/>
            <color rgb="FF000000"/>
            <rFont val="Verdana"/>
            <family val="2"/>
            <charset val="1"/>
          </rPr>
          <t xml:space="preserve">12095:
</t>
        </r>
        <r>
          <rPr>
            <sz val="9"/>
            <color rgb="FF000000"/>
            <rFont val="Segoe UI"/>
            <family val="0"/>
            <charset val="1"/>
          </rPr>
          <t xml:space="preserve">horas trabalhada no sabado a tarde</t>
        </r>
      </text>
    </comment>
    <comment ref="F22" authorId="0">
      <text>
        <r>
          <rPr>
            <sz val="11"/>
            <color rgb="FF000000"/>
            <rFont val="Verdana"/>
            <family val="2"/>
            <charset val="1"/>
          </rPr>
          <t xml:space="preserve">12096:
</t>
        </r>
        <r>
          <rPr>
            <sz val="8"/>
            <color rgb="FF000000"/>
            <rFont val="Segoe UI"/>
            <family val="2"/>
            <charset val="1"/>
          </rPr>
          <t xml:space="preserve">salario minimo </t>
        </r>
      </text>
    </comment>
  </commentList>
</comments>
</file>

<file path=xl/sharedStrings.xml><?xml version="1.0" encoding="utf-8"?>
<sst xmlns="http://schemas.openxmlformats.org/spreadsheetml/2006/main" count="239" uniqueCount="230">
  <si>
    <t xml:space="preserve">ANEXO: PLANILHA DE CUSTOS E FORMAÇÃO DE PREÇOS PARA SERVIÇOS CONTINUADOS DE:</t>
  </si>
  <si>
    <t xml:space="preserve">INSEMINAÇÃO ARTIFICIAL </t>
  </si>
  <si>
    <t xml:space="preserve">ÍNDICE</t>
  </si>
  <si>
    <t xml:space="preserve">1 - IDENTIFICAÇÃO</t>
  </si>
  <si>
    <r>
      <rPr>
        <sz val="11"/>
        <color rgb="FF000000"/>
        <rFont val="Ecofont_Spranq_eco_Sans"/>
        <family val="2"/>
        <charset val="1"/>
      </rPr>
      <t xml:space="preserve">N</t>
    </r>
    <r>
      <rPr>
        <strike val="true"/>
        <sz val="11"/>
        <color rgb="FF000000"/>
        <rFont val="Ecofont_Spranq_eco_Sans"/>
        <family val="2"/>
        <charset val="1"/>
      </rPr>
      <t xml:space="preserve">º</t>
    </r>
    <r>
      <rPr>
        <sz val="11"/>
        <color rgb="FF000000"/>
        <rFont val="Ecofont_Spranq_eco_Sans"/>
        <family val="2"/>
        <charset val="1"/>
      </rPr>
      <t xml:space="preserve"> Processo</t>
    </r>
  </si>
  <si>
    <r>
      <rPr>
        <sz val="11"/>
        <color rgb="FF000000"/>
        <rFont val="Ecofont_Spranq_eco_Sans"/>
        <family val="2"/>
        <charset val="1"/>
      </rPr>
      <t xml:space="preserve">Licitação N</t>
    </r>
    <r>
      <rPr>
        <strike val="true"/>
        <sz val="11"/>
        <color rgb="FF000000"/>
        <rFont val="Ecofont_Spranq_eco_Sans"/>
        <family val="2"/>
        <charset val="1"/>
      </rPr>
      <t xml:space="preserve">º</t>
    </r>
    <r>
      <rPr>
        <sz val="11"/>
        <color rgb="FF000000"/>
        <rFont val="Ecofont_Spranq_eco_Sans"/>
        <family val="2"/>
        <charset val="1"/>
      </rPr>
      <t xml:space="preserve"> </t>
    </r>
  </si>
  <si>
    <t xml:space="preserve">???/2025</t>
  </si>
  <si>
    <t xml:space="preserve">       Discriminação dos Serviços (dados referentes à contratação)</t>
  </si>
  <si>
    <t xml:space="preserve">A</t>
  </si>
  <si>
    <t xml:space="preserve">Data de apresentação da proposta (dia/mês/ano) </t>
  </si>
  <si>
    <t xml:space="preserve">B</t>
  </si>
  <si>
    <t xml:space="preserve">Município/UF </t>
  </si>
  <si>
    <t xml:space="preserve">Dois Vizinhos</t>
  </si>
  <si>
    <t xml:space="preserve">C</t>
  </si>
  <si>
    <t xml:space="preserve">Ano Acordo, Convenção ou Sentença Normativa em Dissídio Coletivo</t>
  </si>
  <si>
    <t xml:space="preserve">D</t>
  </si>
  <si>
    <r>
      <rPr>
        <sz val="11"/>
        <color rgb="FF000000"/>
        <rFont val="Ecofont_Spranq_eco_Sans"/>
        <family val="2"/>
        <charset val="1"/>
      </rPr>
      <t xml:space="preserve">N</t>
    </r>
    <r>
      <rPr>
        <strike val="true"/>
        <sz val="11"/>
        <color rgb="FF000000"/>
        <rFont val="Ecofont_Spranq_eco_Sans"/>
        <family val="2"/>
        <charset val="1"/>
      </rPr>
      <t xml:space="preserve">º</t>
    </r>
    <r>
      <rPr>
        <sz val="11"/>
        <color rgb="FF000000"/>
        <rFont val="Ecofont_Spranq_eco_Sans"/>
        <family val="2"/>
        <charset val="1"/>
      </rPr>
      <t xml:space="preserve"> de meses de execução contratual</t>
    </r>
  </si>
  <si>
    <t xml:space="preserve">E</t>
  </si>
  <si>
    <t xml:space="preserve">Local da prestação de serviços</t>
  </si>
  <si>
    <t xml:space="preserve">Conforme projeto anexo</t>
  </si>
  <si>
    <t xml:space="preserve">Nota 1: Será conciderada a data da apresentação da proposta alinea "A" que deverá coincidir com a data limite da apresentação da proposta da licitação (data da abertura da licitação), para fins de concessão de reajuste.</t>
  </si>
  <si>
    <t xml:space="preserve">2 - Dimensionamento</t>
  </si>
  <si>
    <t xml:space="preserve">2.1-</t>
  </si>
  <si>
    <t xml:space="preserve">PRODUÇÃO </t>
  </si>
  <si>
    <t xml:space="preserve">Tipo de Serviço</t>
  </si>
  <si>
    <t xml:space="preserve">INSEMINAÇÃO ARTIFICIAL (IA)</t>
  </si>
  <si>
    <t xml:space="preserve">Unidade Medida</t>
  </si>
  <si>
    <t xml:space="preserve">CADA SERVIÇO DE INSEMINAÇÃO ARTIFICIAL</t>
  </si>
  <si>
    <t xml:space="preserve">Quantidade Total a Contratar em função da Unidade medida</t>
  </si>
  <si>
    <t xml:space="preserve">NÚMERO DE INSEMINAÇÃO ARTIFICIAL A SER REALIZADA POR DIA(MÉDIA)</t>
  </si>
  <si>
    <t xml:space="preserve">2.2-</t>
  </si>
  <si>
    <t xml:space="preserve">TURNO DE TRABALHO</t>
  </si>
  <si>
    <t xml:space="preserve">1º turno diurno</t>
  </si>
  <si>
    <t xml:space="preserve">Total de horas de trabalho diário =</t>
  </si>
  <si>
    <t xml:space="preserve">QUANTIDADE DE DIAS ÚTEIS POR ANO</t>
  </si>
  <si>
    <t xml:space="preserve">Quantidade de dias no ano =</t>
  </si>
  <si>
    <t xml:space="preserve">Quantidade  de dias trabalhados no ano =</t>
  </si>
  <si>
    <t xml:space="preserve">Quantidade de dias úteis no mês =</t>
  </si>
  <si>
    <t xml:space="preserve">OBSERVAÇÕES</t>
  </si>
  <si>
    <r>
      <rPr>
        <sz val="11"/>
        <rFont val="Arial"/>
        <family val="2"/>
        <charset val="1"/>
      </rPr>
      <t xml:space="preserve">A </t>
    </r>
    <r>
      <rPr>
        <b val="true"/>
        <sz val="11"/>
        <rFont val="Arial"/>
        <family val="2"/>
        <charset val="1"/>
      </rPr>
      <t xml:space="preserve">Quantidade de dias úteis no ano</t>
    </r>
    <r>
      <rPr>
        <sz val="11"/>
        <rFont val="Arial"/>
        <family val="2"/>
        <charset val="1"/>
      </rPr>
      <t xml:space="preserve"> é calculada diminuindo a </t>
    </r>
    <r>
      <rPr>
        <b val="true"/>
        <sz val="11"/>
        <rFont val="Arial"/>
        <family val="2"/>
        <charset val="1"/>
      </rPr>
      <t xml:space="preserve">Quantidade de domingos no ano</t>
    </r>
    <r>
      <rPr>
        <sz val="11"/>
        <rFont val="Arial"/>
        <family val="2"/>
        <charset val="1"/>
      </rPr>
      <t xml:space="preserve"> da </t>
    </r>
    <r>
      <rPr>
        <b val="true"/>
        <sz val="11"/>
        <rFont val="Arial"/>
        <family val="2"/>
        <charset val="1"/>
      </rPr>
      <t xml:space="preserve">Quantidade de dias no ano</t>
    </r>
    <r>
      <rPr>
        <sz val="11"/>
        <rFont val="Arial"/>
        <family val="2"/>
        <charset val="1"/>
      </rPr>
      <t xml:space="preserve">.</t>
    </r>
  </si>
  <si>
    <r>
      <rPr>
        <sz val="11"/>
        <rFont val="Arial"/>
        <family val="2"/>
        <charset val="1"/>
      </rPr>
      <t xml:space="preserve">A </t>
    </r>
    <r>
      <rPr>
        <b val="true"/>
        <sz val="11"/>
        <rFont val="Arial"/>
        <family val="2"/>
        <charset val="1"/>
      </rPr>
      <t xml:space="preserve">Quantidade de dias úteis no mês</t>
    </r>
    <r>
      <rPr>
        <sz val="11"/>
        <rFont val="Arial"/>
        <family val="2"/>
        <charset val="1"/>
      </rPr>
      <t xml:space="preserve"> é calculada dividindo a </t>
    </r>
    <r>
      <rPr>
        <b val="true"/>
        <sz val="11"/>
        <rFont val="Arial"/>
        <family val="2"/>
        <charset val="1"/>
      </rPr>
      <t xml:space="preserve">Quantidade de dias úteis no ano</t>
    </r>
    <r>
      <rPr>
        <sz val="11"/>
        <rFont val="Arial"/>
        <family val="2"/>
        <charset val="1"/>
      </rPr>
      <t xml:space="preserve"> pelos 12 meses do ano.</t>
    </r>
  </si>
  <si>
    <t xml:space="preserve"> ENCARGOS SOCIAIS </t>
  </si>
  <si>
    <t xml:space="preserve">% Salário</t>
  </si>
  <si>
    <t xml:space="preserve">DISCRIMINAÇÃO</t>
  </si>
  <si>
    <t xml:space="preserve">Mensal</t>
  </si>
  <si>
    <t xml:space="preserve">GRUPO A</t>
  </si>
  <si>
    <t xml:space="preserve">Contribuições legais obrigatórias sobre a folha de pagamentos</t>
  </si>
  <si>
    <t xml:space="preserve">INSS</t>
  </si>
  <si>
    <t xml:space="preserve">FGTS</t>
  </si>
  <si>
    <t xml:space="preserve">Salário Educação</t>
  </si>
  <si>
    <t xml:space="preserve">Seguro acidente do trabalho</t>
  </si>
  <si>
    <t xml:space="preserve">SESC OU SESI</t>
  </si>
  <si>
    <t xml:space="preserve">INCRA</t>
  </si>
  <si>
    <t xml:space="preserve">SEBRAE</t>
  </si>
  <si>
    <t xml:space="preserve">SENAI OU SENAC</t>
  </si>
  <si>
    <t xml:space="preserve">TOTAL GRUPO A</t>
  </si>
  <si>
    <t xml:space="preserve">Nota 1: Os percentuais dos encargos previdenciários, do FGTS e demais contribuições são aqueles estabelecidos pela legislação vigente.</t>
  </si>
  <si>
    <t xml:space="preserve">Nota 2: O SAT a depender do grau de risco do serviço irá variar entre 1%, para risco leve, de 2%, para risco médio, e de 3% de risco grave.</t>
  </si>
  <si>
    <t xml:space="preserve">GRUPO B</t>
  </si>
  <si>
    <t xml:space="preserve">Proventos pagos aos trabalhadores, como salário, nos dias em que não há a devida
 prestação de serviços</t>
  </si>
  <si>
    <t xml:space="preserve">Férias gozadas</t>
  </si>
  <si>
    <r>
      <rPr>
        <sz val="10"/>
        <rFont val="Arial"/>
        <family val="2"/>
        <charset val="1"/>
      </rPr>
      <t xml:space="preserve">13</t>
    </r>
    <r>
      <rPr>
        <vertAlign val="superscript"/>
        <sz val="10"/>
        <rFont val="Arial"/>
        <family val="2"/>
        <charset val="1"/>
      </rPr>
      <t xml:space="preserve">o</t>
    </r>
    <r>
      <rPr>
        <sz val="10"/>
        <rFont val="Arial"/>
        <family val="2"/>
        <charset val="1"/>
      </rPr>
      <t xml:space="preserve"> salário ( 100x30/360)</t>
    </r>
  </si>
  <si>
    <t xml:space="preserve">Licença paternidade</t>
  </si>
  <si>
    <t xml:space="preserve">falta justificadas</t>
  </si>
  <si>
    <t xml:space="preserve">auxilio acidente de trabalho</t>
  </si>
  <si>
    <t xml:space="preserve">auxilio doença</t>
  </si>
  <si>
    <t xml:space="preserve">TOTAL GRUPO B</t>
  </si>
  <si>
    <t xml:space="preserve">Nota 1: Como a planilha de custos e formação de preços é calculada mensalmente, provisiona-se proporcionalmente 1/12 (um doze avos) dos valores referentes a gratificação natalina e adicional de férias.</t>
  </si>
  <si>
    <t xml:space="preserve">Nota 2: O adicional de férias contido corresponde a 1/3 (um terço) da remuneração que por sua vez é divido por 12 (doze) conforme Nota 1 acima</t>
  </si>
  <si>
    <t xml:space="preserve">GRUPO C</t>
  </si>
  <si>
    <t xml:space="preserve">Ausencias  Legais, Verbas Indenizatórias</t>
  </si>
  <si>
    <t xml:space="preserve">aviso prévio indenizado</t>
  </si>
  <si>
    <t xml:space="preserve">férias indenizadas</t>
  </si>
  <si>
    <t xml:space="preserve">férias indenizadas s/ aviso previo inden</t>
  </si>
  <si>
    <t xml:space="preserve">depósito rescisão sem justa causa</t>
  </si>
  <si>
    <t xml:space="preserve">indenização adicional</t>
  </si>
  <si>
    <t xml:space="preserve">TOTAL GRUPO C</t>
  </si>
  <si>
    <t xml:space="preserve">Nota: As alíneas do grupo "C" referem-se somente ao custo que será pago ao repositor pelos dias trabalhados quando da necessidade de substituir a mão de obra alocada na prestação do serviço.</t>
  </si>
  <si>
    <t xml:space="preserve">GRUPO D</t>
  </si>
  <si>
    <t xml:space="preserve">Reincidência dos encargos do Grupo A sobre todos os encargos 
do Grupo B.</t>
  </si>
  <si>
    <t xml:space="preserve">Reincidência do Grupo A sobre o Grupo B.</t>
  </si>
  <si>
    <t xml:space="preserve">Reincidência de FGTS do Grupo A sobre Aviso Prévio Indenizado do Grupo C.</t>
  </si>
  <si>
    <t xml:space="preserve">TOTAL (A+B+C+D)</t>
  </si>
  <si>
    <t xml:space="preserve">4 - MÃO DE OBRA</t>
  </si>
  <si>
    <t xml:space="preserve">4.1 - MÃO DE OBRA DIRETA</t>
  </si>
  <si>
    <t xml:space="preserve">Mão de Obra Vinculada à Execução Contratual</t>
  </si>
  <si>
    <t xml:space="preserve">3.1.1 - Dados complementares para composição dos custos referentes à mão-de-obra</t>
  </si>
  <si>
    <t xml:space="preserve">Tipo de serviço 
</t>
  </si>
  <si>
    <t xml:space="preserve">Inseminação Artificial</t>
  </si>
  <si>
    <t xml:space="preserve">Classificação Brasileira de Ocupações (CBO)</t>
  </si>
  <si>
    <t xml:space="preserve">CBO - 6230-10</t>
  </si>
  <si>
    <t xml:space="preserve">Salário normativo da Categoria Profissional </t>
  </si>
  <si>
    <t xml:space="preserve">VALOR PRÁTICADO NO ULTIMO CONTRATO </t>
  </si>
  <si>
    <t xml:space="preserve">Categoria profissional</t>
  </si>
  <si>
    <t xml:space="preserve">Inseminador artificial de animais</t>
  </si>
  <si>
    <t xml:space="preserve">Data base da categoria (dia/mês/ano)</t>
  </si>
  <si>
    <t xml:space="preserve">Nota 1: Deverá ser elaborado um quadro para cada tipo de serviço</t>
  </si>
  <si>
    <t xml:space="preserve">Nota 2: A planilha será calculada considerando o valor mensal do empregado.</t>
  </si>
  <si>
    <t xml:space="preserve">4.1.2-</t>
  </si>
  <si>
    <t xml:space="preserve">INSEMINADOR ARTIFICIAL DE ANIMAIS</t>
  </si>
  <si>
    <t xml:space="preserve">Quantidade =</t>
  </si>
  <si>
    <t xml:space="preserve">Reserva Técnica (domingos+absenteismo+férias) =</t>
  </si>
  <si>
    <t xml:space="preserve">Total =</t>
  </si>
  <si>
    <t xml:space="preserve">Salário Nominal Mensal (R$) =</t>
  </si>
  <si>
    <t xml:space="preserve">Salário Ins. (R$) =</t>
  </si>
  <si>
    <t xml:space="preserve">Base semanal (horas) =</t>
  </si>
  <si>
    <t xml:space="preserve">Base mensal (horas) =</t>
  </si>
  <si>
    <t xml:space="preserve">Quant.</t>
  </si>
  <si>
    <t xml:space="preserve">Valor Unitário</t>
  </si>
  <si>
    <t xml:space="preserve">Total</t>
  </si>
  <si>
    <t xml:space="preserve">Horas Extras (100%) =</t>
  </si>
  <si>
    <t xml:space="preserve">Horas Extras (50%) =</t>
  </si>
  <si>
    <t xml:space="preserve">Adicional de insalubridade (%) =</t>
  </si>
  <si>
    <t xml:space="preserve">Total sem encargos =</t>
  </si>
  <si>
    <t xml:space="preserve">Encargos sociais (%) =</t>
  </si>
  <si>
    <t xml:space="preserve">Total com encargos =</t>
  </si>
  <si>
    <t xml:space="preserve">Vale transporte (passagem de ônibus) (R$) =</t>
  </si>
  <si>
    <t xml:space="preserve">Auxílio alimentação diário (R$) =</t>
  </si>
  <si>
    <t xml:space="preserve">Assistência médica familiar mensal (R$) =</t>
  </si>
  <si>
    <t xml:space="preserve">Bônus auxílio alimentação por assiduidade (R$) =</t>
  </si>
  <si>
    <t xml:space="preserve">Beneficio social familiar mensal (R$)=</t>
  </si>
  <si>
    <t xml:space="preserve">Custo mensal/funcionário (R$) =</t>
  </si>
  <si>
    <t xml:space="preserve">Total do efetivo =</t>
  </si>
  <si>
    <t xml:space="preserve">Nota 1: O Módulo  refere-se ao valor mensal devido ao empregado pela prestação do serviço no período de 12 meses.</t>
  </si>
  <si>
    <t xml:space="preserve">RESUMO DA MÃO DE OBRA</t>
  </si>
  <si>
    <t xml:space="preserve">4.2 - MÃO DE OBRA DIRETA</t>
  </si>
  <si>
    <t xml:space="preserve">4.2.3-</t>
  </si>
  <si>
    <r>
      <rPr>
        <sz val="10"/>
        <rFont val="Arial"/>
        <family val="2"/>
        <charset val="1"/>
      </rPr>
      <t xml:space="preserve">O </t>
    </r>
    <r>
      <rPr>
        <b val="true"/>
        <sz val="10"/>
        <rFont val="Arial"/>
        <family val="2"/>
        <charset val="1"/>
      </rPr>
      <t xml:space="preserve">Total sem encargos</t>
    </r>
    <r>
      <rPr>
        <sz val="10"/>
        <rFont val="Arial"/>
        <family val="2"/>
        <charset val="1"/>
      </rPr>
      <t xml:space="preserve"> é obtido somando o </t>
    </r>
    <r>
      <rPr>
        <b val="true"/>
        <sz val="10"/>
        <rFont val="Arial"/>
        <family val="2"/>
        <charset val="1"/>
      </rPr>
      <t xml:space="preserve">Salário Nominal Mensal (R$)</t>
    </r>
    <r>
      <rPr>
        <sz val="10"/>
        <rFont val="Arial"/>
        <family val="2"/>
        <charset val="1"/>
      </rPr>
      <t xml:space="preserve"> com o valor referente ao adicional de insalubridade, obtido multiplicando o </t>
    </r>
    <r>
      <rPr>
        <b val="true"/>
        <sz val="10"/>
        <rFont val="Arial"/>
        <family val="2"/>
        <charset val="1"/>
      </rPr>
      <t xml:space="preserve">Adicional de insalubridade (%)</t>
    </r>
    <r>
      <rPr>
        <sz val="10"/>
        <rFont val="Arial"/>
        <family val="2"/>
        <charset val="1"/>
      </rPr>
      <t xml:space="preserve"> pelo </t>
    </r>
    <r>
      <rPr>
        <b val="true"/>
        <sz val="10"/>
        <rFont val="Arial"/>
        <family val="2"/>
        <charset val="1"/>
      </rPr>
      <t xml:space="preserve">Salário Ins. (R$)</t>
    </r>
    <r>
      <rPr>
        <sz val="10"/>
        <rFont val="Arial"/>
        <family val="2"/>
        <charset val="1"/>
      </rPr>
      <t xml:space="preserve">.</t>
    </r>
  </si>
  <si>
    <r>
      <rPr>
        <sz val="10"/>
        <rFont val="Arial"/>
        <family val="2"/>
        <charset val="1"/>
      </rPr>
      <t xml:space="preserve">O valor dos </t>
    </r>
    <r>
      <rPr>
        <b val="true"/>
        <sz val="10"/>
        <rFont val="Arial"/>
        <family val="2"/>
        <charset val="1"/>
      </rPr>
      <t xml:space="preserve">Encargos sociais (%)</t>
    </r>
    <r>
      <rPr>
        <sz val="10"/>
        <rFont val="Arial"/>
        <family val="2"/>
        <charset val="1"/>
      </rPr>
      <t xml:space="preserve"> é calculado por meio dos valores preenchidos pela empresa proponente na próxima planilha (</t>
    </r>
    <r>
      <rPr>
        <b val="true"/>
        <sz val="10"/>
        <rFont val="Arial"/>
        <family val="2"/>
        <charset val="1"/>
      </rPr>
      <t xml:space="preserve">Encargos Sociais</t>
    </r>
    <r>
      <rPr>
        <sz val="10"/>
        <rFont val="Arial"/>
        <family val="2"/>
        <charset val="1"/>
      </rPr>
      <t xml:space="preserve">").</t>
    </r>
  </si>
  <si>
    <r>
      <rPr>
        <sz val="10"/>
        <rFont val="Arial"/>
        <family val="2"/>
        <charset val="1"/>
      </rPr>
      <t xml:space="preserve">O </t>
    </r>
    <r>
      <rPr>
        <b val="true"/>
        <sz val="10"/>
        <rFont val="Arial"/>
        <family val="2"/>
        <charset val="1"/>
      </rPr>
      <t xml:space="preserve">Total com encargos</t>
    </r>
    <r>
      <rPr>
        <sz val="10"/>
        <rFont val="Arial"/>
        <family val="2"/>
        <charset val="1"/>
      </rPr>
      <t xml:space="preserve"> é a soma do </t>
    </r>
    <r>
      <rPr>
        <b val="true"/>
        <sz val="10"/>
        <rFont val="Arial"/>
        <family val="2"/>
        <charset val="1"/>
      </rPr>
      <t xml:space="preserve">Total sem encargos</t>
    </r>
    <r>
      <rPr>
        <sz val="10"/>
        <rFont val="Arial"/>
        <family val="2"/>
        <charset val="1"/>
      </rPr>
      <t xml:space="preserve"> com o valor dos encargos, obtido multiplicando os </t>
    </r>
    <r>
      <rPr>
        <b val="true"/>
        <sz val="10"/>
        <rFont val="Arial"/>
        <family val="2"/>
        <charset val="1"/>
      </rPr>
      <t xml:space="preserve">Encargos sociais (%)</t>
    </r>
    <r>
      <rPr>
        <sz val="10"/>
        <rFont val="Arial"/>
        <family val="2"/>
        <charset val="1"/>
      </rPr>
      <t xml:space="preserve"> pelo </t>
    </r>
    <r>
      <rPr>
        <b val="true"/>
        <sz val="10"/>
        <rFont val="Arial"/>
        <family val="2"/>
        <charset val="1"/>
      </rPr>
      <t xml:space="preserve">Salário Nominal Mensal (R$)</t>
    </r>
    <r>
      <rPr>
        <sz val="10"/>
        <rFont val="Arial"/>
        <family val="2"/>
        <charset val="1"/>
      </rPr>
      <t xml:space="preserve">.</t>
    </r>
  </si>
  <si>
    <r>
      <rPr>
        <sz val="10"/>
        <rFont val="Arial"/>
        <family val="2"/>
        <charset val="1"/>
      </rPr>
      <t xml:space="preserve">O </t>
    </r>
    <r>
      <rPr>
        <b val="true"/>
        <sz val="10"/>
        <rFont val="Arial"/>
        <family val="2"/>
        <charset val="1"/>
      </rPr>
      <t xml:space="preserve">Custo mensal/funcionário (R$)</t>
    </r>
    <r>
      <rPr>
        <sz val="10"/>
        <rFont val="Arial"/>
        <family val="2"/>
        <charset val="1"/>
      </rPr>
      <t xml:space="preserve"> é obtido no </t>
    </r>
    <r>
      <rPr>
        <b val="true"/>
        <sz val="10"/>
        <rFont val="Arial"/>
        <family val="2"/>
        <charset val="1"/>
      </rPr>
      <t xml:space="preserve">Total com encargos</t>
    </r>
  </si>
  <si>
    <r>
      <rPr>
        <sz val="10"/>
        <rFont val="Arial"/>
        <family val="2"/>
        <charset val="1"/>
      </rPr>
      <t xml:space="preserve">O </t>
    </r>
    <r>
      <rPr>
        <b val="true"/>
        <sz val="10"/>
        <rFont val="Arial"/>
        <family val="2"/>
        <charset val="1"/>
      </rPr>
      <t xml:space="preserve">Total do efetivo</t>
    </r>
    <r>
      <rPr>
        <sz val="10"/>
        <rFont val="Arial"/>
        <family val="2"/>
        <charset val="1"/>
      </rPr>
      <t xml:space="preserve"> é obtido multiplicando a </t>
    </r>
    <r>
      <rPr>
        <b val="true"/>
        <sz val="10"/>
        <rFont val="Arial"/>
        <family val="2"/>
        <charset val="1"/>
      </rPr>
      <t xml:space="preserve">Quantidade</t>
    </r>
    <r>
      <rPr>
        <sz val="10"/>
        <rFont val="Arial"/>
        <family val="2"/>
        <charset val="1"/>
      </rPr>
      <t xml:space="preserve"> de funcionários pelo </t>
    </r>
    <r>
      <rPr>
        <b val="true"/>
        <sz val="10"/>
        <rFont val="Arial"/>
        <family val="2"/>
        <charset val="1"/>
      </rPr>
      <t xml:space="preserve">Custo mensal/funcionário (R$)</t>
    </r>
    <r>
      <rPr>
        <sz val="10"/>
        <rFont val="Arial"/>
        <family val="2"/>
        <charset val="1"/>
      </rPr>
      <t xml:space="preserve">.</t>
    </r>
  </si>
  <si>
    <t xml:space="preserve">Nota explicativa 1: Caso não conste na planilha de formação de custo, benefícos/auxilos previstos na convenção coletiva referente as funções contratadas, e/ou forem incluídas em convenções coletivas futuras, os mesmso poderão ser adicionados posteriormente ao contrato por ditivo de repactuação.</t>
  </si>
  <si>
    <t xml:space="preserve">6 - DESPESAS INDIRETAS</t>
  </si>
  <si>
    <t xml:space="preserve">Descrição</t>
  </si>
  <si>
    <t xml:space="preserve">Valor</t>
  </si>
  <si>
    <t xml:space="preserve">(R$/mês)</t>
  </si>
  <si>
    <t xml:space="preserve">Consultorias (CONTABILIDADE)</t>
  </si>
  <si>
    <r>
      <rPr>
        <sz val="11"/>
        <color rgb="FF000000"/>
        <rFont val="Arial"/>
        <family val="2"/>
        <charset val="1"/>
      </rPr>
      <t xml:space="preserve">Responsável Técnico - Médico Veterinário</t>
    </r>
    <r>
      <rPr>
        <sz val="9"/>
        <color rgb="FF000000"/>
        <rFont val="Arial"/>
        <family val="2"/>
        <charset val="1"/>
      </rPr>
      <t xml:space="preserve"> (MANUAL DE ORIENTAÇÃO E PROCEDIMENTOS DO RESPONSÁVEL TÉCNICO)</t>
    </r>
  </si>
  <si>
    <t xml:space="preserve"> CRMV anuidade + taxa de registro + taxa de certificação do contrato</t>
  </si>
  <si>
    <t xml:space="preserve">Honorários (Pró-labore)</t>
  </si>
  <si>
    <t xml:space="preserve">Telefone</t>
  </si>
  <si>
    <t xml:space="preserve">Licenças</t>
  </si>
  <si>
    <t xml:space="preserve">TOTAL =</t>
  </si>
  <si>
    <r>
      <rPr>
        <sz val="11"/>
        <color rgb="FF000000"/>
        <rFont val="Calibri"/>
        <family val="2"/>
        <charset val="1"/>
      </rPr>
      <t xml:space="preserve">Nota explicativa 1</t>
    </r>
    <r>
      <rPr>
        <sz val="11"/>
        <color rgb="FF000000"/>
        <rFont val="Arial"/>
        <family val="2"/>
        <charset val="1"/>
      </rPr>
      <t xml:space="preserve">: Caso a proponente considere algum item como valor zero, deverá justificar. </t>
    </r>
  </si>
  <si>
    <r>
      <rPr>
        <sz val="11"/>
        <color rgb="FF000000"/>
        <rFont val="Calibri"/>
        <family val="2"/>
        <charset val="1"/>
      </rPr>
      <t xml:space="preserve">Nota explicativa 2</t>
    </r>
    <r>
      <rPr>
        <sz val="11"/>
        <color rgb="FF000000"/>
        <rFont val="Arial"/>
        <family val="2"/>
        <charset val="1"/>
      </rPr>
      <t xml:space="preserve">: Se houver despesas não listadas acima a proponente poderá incluir na tabela.</t>
    </r>
  </si>
  <si>
    <r>
      <rPr>
        <sz val="14"/>
        <color rgb="FF000000"/>
        <rFont val="Arial"/>
        <family val="2"/>
        <charset val="1"/>
      </rPr>
      <t xml:space="preserve">5 - </t>
    </r>
    <r>
      <rPr>
        <b val="true"/>
        <sz val="14"/>
        <color rgb="FF000000"/>
        <rFont val="Arial"/>
        <family val="2"/>
        <charset val="1"/>
      </rPr>
      <t xml:space="preserve">UNIFORMES E EQUIPAMENTOS DE PROTEÇÃO INDIVIDUAL</t>
    </r>
  </si>
  <si>
    <t xml:space="preserve">Custo</t>
  </si>
  <si>
    <t xml:space="preserve">Inseminador Artificial=</t>
  </si>
  <si>
    <t xml:space="preserve">UNIFORMES E EQUIPAMENTOS</t>
  </si>
  <si>
    <t xml:space="preserve">unitário</t>
  </si>
  <si>
    <t xml:space="preserve">Consumo</t>
  </si>
  <si>
    <t xml:space="preserve">(R$)</t>
  </si>
  <si>
    <t xml:space="preserve">Anual</t>
  </si>
  <si>
    <t xml:space="preserve">Macacão</t>
  </si>
  <si>
    <t xml:space="preserve">Bota de borracha</t>
  </si>
  <si>
    <t xml:space="preserve">Boné</t>
  </si>
  <si>
    <t xml:space="preserve">Capa de chuva </t>
  </si>
  <si>
    <t xml:space="preserve">Protetor solar FPS 60 1 litro</t>
  </si>
  <si>
    <t xml:space="preserve">Custo mensal por funcionário (R$) =</t>
  </si>
  <si>
    <t xml:space="preserve">Custo mensal do efetivo (R$) =</t>
  </si>
  <si>
    <t xml:space="preserve">Nota: Valores mensais por empregado.</t>
  </si>
  <si>
    <t xml:space="preserve">A quantidade estipulada  que está proposto na planilha é obrigatória, sendo que o preço fica  a critério da empresa.</t>
  </si>
  <si>
    <t xml:space="preserve">Caso o preço dos produtos tiverem um desconto superior a 30% referente ao valor estimado, a proponente deverá justificar e apresentar prova com documentos fiscais de compra dos produtos.</t>
  </si>
  <si>
    <t xml:space="preserve">7 - MATERIAIS</t>
  </si>
  <si>
    <t xml:space="preserve">Quilometragem média Mensal</t>
  </si>
  <si>
    <t xml:space="preserve">ITEM </t>
  </si>
  <si>
    <t xml:space="preserve">custo unitario</t>
  </si>
  <si>
    <t xml:space="preserve">QTDE VEÍCULOS</t>
  </si>
  <si>
    <t xml:space="preserve">CUSTO MENSAL</t>
  </si>
  <si>
    <t xml:space="preserve"> CUSTO KM RODADO</t>
  </si>
  <si>
    <t xml:space="preserve">Troca de oleo e filtro </t>
  </si>
  <si>
    <t xml:space="preserve">Limpeza Quimica/higienização</t>
  </si>
  <si>
    <t xml:space="preserve">Combustível (gasolina comum)</t>
  </si>
  <si>
    <t xml:space="preserve">Rodagem Pneus</t>
  </si>
  <si>
    <t xml:space="preserve">Licenciamento +IPVA+ dpvat</t>
  </si>
  <si>
    <t xml:space="preserve">CUSTO POR QUILOMETRO RODADO</t>
  </si>
  <si>
    <t xml:space="preserve">Nota explicativa: A proponente poderá incluir na planilha outros materiais/ferramentas que julgar necesário para a realização dos serviços.</t>
  </si>
  <si>
    <t xml:space="preserve">8 -EQUIPAMENTOS</t>
  </si>
  <si>
    <t xml:space="preserve">2.3-</t>
  </si>
  <si>
    <t xml:space="preserve">VEÍCULO (AUTOMÓVEL 1.0)</t>
  </si>
  <si>
    <t xml:space="preserve">Quantidade de Inseminador =</t>
  </si>
  <si>
    <t xml:space="preserve">Quantidade de veículo=</t>
  </si>
  <si>
    <t xml:space="preserve">Custo unitário do veículo(R$) =</t>
  </si>
  <si>
    <t xml:space="preserve">Vida útil (meses) =</t>
  </si>
  <si>
    <t xml:space="preserve">Valor residual do veículo(%) =</t>
  </si>
  <si>
    <t xml:space="preserve">Fator de manutenção (% do valor do Veículo)=</t>
  </si>
  <si>
    <t xml:space="preserve">Custo total de manutenção mensal (R$) =</t>
  </si>
  <si>
    <t xml:space="preserve">Custo de depreciação mensal (R$)=</t>
  </si>
  <si>
    <t xml:space="preserve">Valor amortizado do custo total do veiculo divido pelo periodo de 60 meses(R$) =</t>
  </si>
  <si>
    <t xml:space="preserve">Custo mensal do valor investido (R$) =</t>
  </si>
  <si>
    <t xml:space="preserve">Custo do capital (% a.m) =</t>
  </si>
  <si>
    <t xml:space="preserve">Custo mensal do capital (R$) =</t>
  </si>
  <si>
    <t xml:space="preserve">Custo total mensal dos Veículos (R$) =</t>
  </si>
  <si>
    <t xml:space="preserve">Nota explicativa 1: Os Veículos propostos deverão ter no maximo 10 anos de uso (durante toda vigencia que o contrato vier a ter), sendo que o preços será aferido pelo fiscal do contrato de acordo com a tabela fipe(vedado valor superior ao preço da fipe).</t>
  </si>
  <si>
    <t xml:space="preserve">Nota explicativa 2:A proponente poderá incluir na tabela de custos equipamentos suplementares, desde que espeficados unitariamente e não de forma global, ainda a inclusão dos mesmos terá que ser aprovada pelo fiscal do contrato e somente poderá ser aceita desde que não majore o valor proposto pelo município.</t>
  </si>
  <si>
    <t xml:space="preserve">Grupo:</t>
  </si>
  <si>
    <t xml:space="preserve">09 - ANÁLISE DO PREÇO DE VENDA</t>
  </si>
  <si>
    <t xml:space="preserve">RESUMO DOS CUSTOS OPERACIONAIS</t>
  </si>
  <si>
    <t xml:space="preserve">Cliente:</t>
  </si>
  <si>
    <t xml:space="preserve">Mão de Obra Direta</t>
  </si>
  <si>
    <t xml:space="preserve">TOTAL ( 1 a 5 )</t>
  </si>
  <si>
    <t xml:space="preserve">OUTROS GASTOS</t>
  </si>
  <si>
    <t xml:space="preserve">Operação:</t>
  </si>
  <si>
    <t xml:space="preserve">DESCRIÇÃO</t>
  </si>
  <si>
    <t xml:space="preserve">Obs.:</t>
  </si>
  <si>
    <t xml:space="preserve">Total dos Custos</t>
  </si>
  <si>
    <t xml:space="preserve">Despesas Indiretas</t>
  </si>
  <si>
    <t xml:space="preserve">Lucro</t>
  </si>
  <si>
    <t xml:space="preserve">Total Despesas Indiretas e Lucro</t>
  </si>
  <si>
    <t xml:space="preserve">TOTAL GERAL </t>
  </si>
  <si>
    <t xml:space="preserve">FORMAÇÃO DO PREÇO DE VENDA</t>
  </si>
  <si>
    <t xml:space="preserve">% SOBRE O PREÇO DE VENDA</t>
  </si>
  <si>
    <t xml:space="preserve">   32 - Preço mensal</t>
  </si>
  <si>
    <t xml:space="preserve">Preço  por IA</t>
  </si>
  <si>
    <t xml:space="preserve">   (+) IRPJ</t>
  </si>
  <si>
    <t xml:space="preserve">   (+) PIS</t>
  </si>
  <si>
    <t xml:space="preserve">   (+) CPP</t>
  </si>
  <si>
    <t xml:space="preserve">   (+) COFINS</t>
  </si>
  <si>
    <t xml:space="preserve">   (+) ISS</t>
  </si>
  <si>
    <t xml:space="preserve">valor anual </t>
  </si>
  <si>
    <t xml:space="preserve">   (+) CSLL</t>
  </si>
  <si>
    <t xml:space="preserve">Soma dos Percentuais</t>
  </si>
  <si>
    <t xml:space="preserve">   1 - (28)</t>
  </si>
  <si>
    <t xml:space="preserve">abril de 2025</t>
  </si>
  <si>
    <t xml:space="preserve">   1 / (30)</t>
  </si>
  <si>
    <t xml:space="preserve">1)  O Imposto de Renda de Pessoa Jurídica - IRPJ - e a Contribuição Social sobre o Lucro Líquido - CSLL, que não podem ser repassados à Administração, não serão incluídos na proposta de preços apresentada.</t>
  </si>
  <si>
    <t xml:space="preserve">Nota 1: O valor dos tributos é obtido aplicando percentual sobre o faturamento.</t>
  </si>
  <si>
    <r>
      <rPr>
        <sz val="10"/>
        <rFont val="Arial"/>
        <family val="2"/>
        <charset val="1"/>
      </rPr>
      <t xml:space="preserve">Nota 2: (*) O percentual efetivo máximo devido ao ISS será de </t>
    </r>
    <r>
      <rPr>
        <sz val="10"/>
        <color rgb="FFFF0000"/>
        <rFont val="Arial"/>
        <family val="2"/>
        <charset val="1"/>
      </rPr>
      <t xml:space="preserve">5%</t>
    </r>
    <r>
      <rPr>
        <sz val="10"/>
        <rFont val="Arial"/>
        <family val="2"/>
        <charset val="1"/>
      </rPr>
      <t xml:space="preserve">, transferindo-se a diferença, de forma proporcional, aos tributos federais da mesma faixa de receita bruta anual. (Os dados dos tributos acima deverão ser preenchidos de acordo com o enquadramento da empresa licitante).</t>
    </r>
  </si>
  <si>
    <t xml:space="preserve">Nota 3: Caso a proponente esteja enquadrado em regime de impostos que gere deduções o mesmo deverá ser aplicado a planilha.</t>
  </si>
</sst>
</file>

<file path=xl/styles.xml><?xml version="1.0" encoding="utf-8"?>
<styleSheet xmlns="http://schemas.openxmlformats.org/spreadsheetml/2006/main">
  <numFmts count="30">
    <numFmt numFmtId="164" formatCode="General"/>
    <numFmt numFmtId="165" formatCode="0%"/>
    <numFmt numFmtId="166" formatCode="d/m/yyyy"/>
    <numFmt numFmtId="167" formatCode="@"/>
    <numFmt numFmtId="168" formatCode="_-* #,##0.00_-;\-* #,##0.00_-;_-* \-??_-;_-@_-"/>
    <numFmt numFmtId="169" formatCode="#,##0.000_ ;\-#,##0.000\ "/>
    <numFmt numFmtId="170" formatCode="hh:mm:ss"/>
    <numFmt numFmtId="171" formatCode="#,##0.00"/>
    <numFmt numFmtId="172" formatCode="#,##0_ ;\-#,##0\ "/>
    <numFmt numFmtId="173" formatCode="hh:mm"/>
    <numFmt numFmtId="174" formatCode="#,##0.00_ ;\-#,##0.00\ "/>
    <numFmt numFmtId="175" formatCode="General"/>
    <numFmt numFmtId="176" formatCode="0.0%"/>
    <numFmt numFmtId="177" formatCode="0.00%"/>
    <numFmt numFmtId="178" formatCode="_-&quot;R$ &quot;* #,##0.00_-;&quot;-R$ &quot;* #,##0.00_-;_-&quot;R$ &quot;* \-??_-;_-@_-"/>
    <numFmt numFmtId="179" formatCode="_-* #,##0_-;\-* #,##0_-;_-* \-??_-;_-@_-"/>
    <numFmt numFmtId="180" formatCode="_(* #,##0.00_);_(* \(#,##0.00\);_(* \-??_);_(@_)"/>
    <numFmt numFmtId="181" formatCode="0.00"/>
    <numFmt numFmtId="182" formatCode="#,##0"/>
    <numFmt numFmtId="183" formatCode="_-* #,##0.0_-;\-* #,##0.0_-;_-* \-??_-;_-@_-"/>
    <numFmt numFmtId="184" formatCode="_-* #,##0.0000_-;\-* #,##0.0000_-;_-* \-??_-;_-@_-"/>
    <numFmt numFmtId="185" formatCode="0.000%"/>
    <numFmt numFmtId="186" formatCode="#,##0.00_);\(#,##0.00\)"/>
    <numFmt numFmtId="187" formatCode="#,##0.000_);\(#,##0.000\)"/>
    <numFmt numFmtId="188" formatCode="_-* #,##0.000_-;\-* #,##0.000_-;_-* \-??_-;_-@_-"/>
    <numFmt numFmtId="189" formatCode="&quot;R$&quot;#,##0.00_);[RED]&quot;(R$&quot;#,##0.00\)"/>
    <numFmt numFmtId="190" formatCode="_(* #,##0.000_);_(* \(#,##0.000\);_(* \-???_);_(@_)"/>
    <numFmt numFmtId="191" formatCode="[$R$-416]\ #,##0.00;[RED]\-[$R$-416]\ #,##0.00"/>
    <numFmt numFmtId="192" formatCode="#,##0.00_);[RED]\(#,##0.00\)"/>
    <numFmt numFmtId="193" formatCode="0.0000"/>
  </numFmts>
  <fonts count="68">
    <font>
      <sz val="11"/>
      <color rgb="FF000000"/>
      <name val="Verdan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Arial MT"/>
      <family val="0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Ecofont_Spranq_eco_Sans"/>
      <family val="2"/>
      <charset val="1"/>
    </font>
    <font>
      <b val="true"/>
      <sz val="12"/>
      <color rgb="FF4F81BD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4"/>
      <color rgb="FF4F81BD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1"/>
      <color rgb="FF000000"/>
      <name val="Calibri"/>
      <family val="0"/>
    </font>
    <font>
      <b val="true"/>
      <sz val="11"/>
      <color rgb="FF000000"/>
      <name val="Arial"/>
      <family val="0"/>
    </font>
    <font>
      <b val="true"/>
      <sz val="10.5"/>
      <color rgb="FF000000"/>
      <name val="Arial"/>
      <family val="0"/>
    </font>
    <font>
      <b val="true"/>
      <sz val="11"/>
      <color rgb="FF000000"/>
      <name val="Ecofont_Spranq_eco_Sans"/>
      <family val="0"/>
      <charset val="1"/>
    </font>
    <font>
      <sz val="11"/>
      <color rgb="FF000000"/>
      <name val="Ecofont_Spranq_eco_Sans"/>
      <family val="2"/>
      <charset val="1"/>
    </font>
    <font>
      <strike val="true"/>
      <sz val="11"/>
      <color rgb="FF000000"/>
      <name val="Ecofont_Spranq_eco_Sans"/>
      <family val="2"/>
      <charset val="1"/>
    </font>
    <font>
      <sz val="11"/>
      <name val="Ecofont_Spranq_eco_Sans"/>
      <family val="2"/>
      <charset val="1"/>
    </font>
    <font>
      <i val="true"/>
      <sz val="10"/>
      <color rgb="FF000000"/>
      <name val="Calibri"/>
      <family val="2"/>
      <charset val="1"/>
    </font>
    <font>
      <i val="true"/>
      <sz val="11"/>
      <color rgb="FF000000"/>
      <name val="Ecofont_Spranq_eco_Sans"/>
      <family val="2"/>
      <charset val="1"/>
    </font>
    <font>
      <sz val="11"/>
      <color rgb="FF4F81BD"/>
      <name val="Arial"/>
      <family val="2"/>
      <charset val="1"/>
    </font>
    <font>
      <b val="true"/>
      <sz val="11"/>
      <color rgb="FF4F81BD"/>
      <name val="Arial"/>
      <family val="2"/>
      <charset val="1"/>
    </font>
    <font>
      <b val="true"/>
      <sz val="14"/>
      <name val="Arial"/>
      <family val="2"/>
      <charset val="1"/>
    </font>
    <font>
      <sz val="8"/>
      <name val="Arial"/>
      <family val="2"/>
      <charset val="1"/>
    </font>
    <font>
      <b val="true"/>
      <sz val="11"/>
      <name val="Arial"/>
      <family val="2"/>
      <charset val="1"/>
    </font>
    <font>
      <sz val="11"/>
      <color rgb="FF00B050"/>
      <name val="Arial"/>
      <family val="2"/>
      <charset val="1"/>
    </font>
    <font>
      <b val="true"/>
      <sz val="11"/>
      <color rgb="FF00B050"/>
      <name val="Arial"/>
      <family val="2"/>
      <charset val="1"/>
    </font>
    <font>
      <sz val="11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  <font>
      <sz val="9"/>
      <name val="Arial"/>
      <family val="2"/>
      <charset val="1"/>
    </font>
    <font>
      <sz val="12"/>
      <name val="Arial"/>
      <family val="2"/>
      <charset val="1"/>
    </font>
    <font>
      <i val="true"/>
      <sz val="11"/>
      <color rgb="FF000000"/>
      <name val="Calibri"/>
      <family val="2"/>
      <charset val="1"/>
    </font>
    <font>
      <vertAlign val="superscript"/>
      <sz val="10"/>
      <name val="Arial"/>
      <family val="2"/>
      <charset val="1"/>
    </font>
    <font>
      <b val="true"/>
      <i val="true"/>
      <sz val="11"/>
      <color rgb="FF000000"/>
      <name val="Ecofont_Spranq_eco_Sans"/>
      <family val="2"/>
      <charset val="1"/>
    </font>
    <font>
      <sz val="10"/>
      <color rgb="FF00B050"/>
      <name val="Arial"/>
      <family val="2"/>
      <charset val="1"/>
    </font>
    <font>
      <b val="true"/>
      <sz val="14"/>
      <color rgb="FF0070C0"/>
      <name val="Arial"/>
      <family val="2"/>
      <charset val="1"/>
    </font>
    <font>
      <b val="true"/>
      <sz val="14"/>
      <color rgb="FF00B05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00B050"/>
      <name val="Arial"/>
      <family val="2"/>
      <charset val="1"/>
    </font>
    <font>
      <sz val="9"/>
      <color rgb="FF000000"/>
      <name val="Tahoma"/>
      <family val="2"/>
      <charset val="1"/>
    </font>
    <font>
      <sz val="9"/>
      <color rgb="FF000000"/>
      <name val="Segoe UI"/>
      <family val="0"/>
      <charset val="1"/>
    </font>
    <font>
      <sz val="8"/>
      <color rgb="FF000000"/>
      <name val="Segoe UI"/>
      <family val="2"/>
      <charset val="1"/>
    </font>
    <font>
      <b val="true"/>
      <sz val="11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11"/>
      <color rgb="FF202124"/>
      <name val="Arial"/>
      <family val="2"/>
      <charset val="1"/>
    </font>
    <font>
      <sz val="11"/>
      <color rgb="FF000000"/>
      <name val="Calibri"/>
      <family val="2"/>
      <charset val="1"/>
    </font>
    <font>
      <b val="true"/>
      <sz val="12"/>
      <color rgb="FF0070C0"/>
      <name val="Arial"/>
      <family val="2"/>
      <charset val="1"/>
    </font>
    <font>
      <sz val="14"/>
      <color rgb="FF000000"/>
      <name val="Arial"/>
      <family val="2"/>
      <charset val="1"/>
    </font>
    <font>
      <sz val="12"/>
      <color rgb="FF000000"/>
      <name val="Times New Roman"/>
      <family val="1"/>
      <charset val="1"/>
    </font>
    <font>
      <b val="true"/>
      <sz val="14"/>
      <color rgb="FF0070C0"/>
      <name val="RaXIAL"/>
      <family val="0"/>
      <charset val="1"/>
    </font>
    <font>
      <b val="true"/>
      <sz val="11"/>
      <color rgb="FF000000"/>
      <name val="Verdana"/>
      <family val="2"/>
      <charset val="1"/>
    </font>
    <font>
      <b val="true"/>
      <sz val="9"/>
      <color rgb="FF000000"/>
      <name val="Verdana"/>
      <family val="2"/>
      <charset val="1"/>
    </font>
    <font>
      <sz val="9"/>
      <name val="RaXIAL"/>
      <family val="0"/>
      <charset val="1"/>
    </font>
    <font>
      <sz val="9"/>
      <color rgb="FF000000"/>
      <name val="Verdana"/>
      <family val="2"/>
      <charset val="1"/>
    </font>
    <font>
      <sz val="9"/>
      <color rgb="FF000000"/>
      <name val="Raxi"/>
      <family val="0"/>
      <charset val="1"/>
    </font>
    <font>
      <sz val="9"/>
      <name val="Verdana"/>
      <family val="2"/>
      <charset val="1"/>
    </font>
    <font>
      <b val="true"/>
      <sz val="9"/>
      <name val="Arial"/>
      <family val="2"/>
      <charset val="1"/>
    </font>
    <font>
      <sz val="6.5"/>
      <name val="Arial"/>
      <family val="2"/>
      <charset val="1"/>
    </font>
    <font>
      <sz val="14"/>
      <name val="Arial"/>
      <family val="2"/>
      <charset val="1"/>
    </font>
    <font>
      <b val="true"/>
      <sz val="6.5"/>
      <name val="Arial"/>
      <family val="2"/>
      <charset val="1"/>
    </font>
    <font>
      <sz val="6"/>
      <name val="Arial"/>
      <family val="2"/>
      <charset val="1"/>
    </font>
    <font>
      <sz val="5.75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5.75"/>
      <name val="Arial"/>
      <family val="2"/>
      <charset val="1"/>
    </font>
    <font>
      <sz val="10"/>
      <color rgb="FFFF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D9D9D9"/>
      </patternFill>
    </fill>
    <fill>
      <patternFill patternType="solid">
        <fgColor rgb="FFD9D9D9"/>
        <bgColor rgb="FFBFBFBF"/>
      </patternFill>
    </fill>
  </fills>
  <borders count="11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/>
      <bottom style="double"/>
      <diagonal/>
    </border>
    <border diagonalUp="false" diagonalDown="false">
      <left style="thin"/>
      <right style="medium"/>
      <top/>
      <bottom style="double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medium"/>
      <top/>
      <bottom style="double"/>
      <diagonal/>
    </border>
    <border diagonalUp="false" diagonalDown="false">
      <left style="thin"/>
      <right/>
      <top/>
      <bottom style="double"/>
      <diagonal/>
    </border>
    <border diagonalUp="false" diagonalDown="false">
      <left style="thin"/>
      <right style="thin"/>
      <top/>
      <bottom style="double"/>
      <diagonal/>
    </border>
    <border diagonalUp="false" diagonalDown="false">
      <left style="medium"/>
      <right/>
      <top/>
      <bottom style="thin"/>
      <diagonal/>
    </border>
    <border diagonalUp="false" diagonalDown="false">
      <left style="double"/>
      <right/>
      <top style="medium"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 style="double"/>
      <right/>
      <top style="medium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double"/>
      <diagonal/>
    </border>
    <border diagonalUp="false" diagonalDown="false">
      <left style="double"/>
      <right/>
      <top/>
      <bottom/>
      <diagonal/>
    </border>
    <border diagonalUp="false" diagonalDown="false">
      <left/>
      <right style="double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double"/>
      <top/>
      <bottom/>
      <diagonal/>
    </border>
    <border diagonalUp="false" diagonalDown="false">
      <left style="double"/>
      <right style="thin"/>
      <top style="double"/>
      <bottom style="thin"/>
      <diagonal/>
    </border>
    <border diagonalUp="false" diagonalDown="false">
      <left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double"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double"/>
      <top/>
      <bottom style="thin"/>
      <diagonal/>
    </border>
    <border diagonalUp="false" diagonalDown="false">
      <left style="double"/>
      <right style="hair"/>
      <top style="thin"/>
      <bottom style="hair"/>
      <diagonal/>
    </border>
    <border diagonalUp="false" diagonalDown="false">
      <left style="hair"/>
      <right/>
      <top style="thin"/>
      <bottom style="hair"/>
      <diagonal/>
    </border>
    <border diagonalUp="false" diagonalDown="false">
      <left/>
      <right/>
      <top style="thin"/>
      <bottom style="hair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double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double"/>
      <right style="hair"/>
      <top style="hair"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thin"/>
      <top style="hair"/>
      <bottom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 style="double"/>
      <right style="hair"/>
      <top style="hair"/>
      <bottom style="medium"/>
      <diagonal/>
    </border>
    <border diagonalUp="false" diagonalDown="false">
      <left style="hair"/>
      <right/>
      <top style="hair"/>
      <bottom style="medium"/>
      <diagonal/>
    </border>
    <border diagonalUp="false" diagonalDown="false">
      <left/>
      <right/>
      <top style="hair"/>
      <bottom style="medium"/>
      <diagonal/>
    </border>
    <border diagonalUp="false" diagonalDown="false">
      <left/>
      <right style="thin"/>
      <top style="hair"/>
      <bottom style="medium"/>
      <diagonal/>
    </border>
    <border diagonalUp="false" diagonalDown="false">
      <left style="thin"/>
      <right style="thin"/>
      <top style="hair"/>
      <bottom style="medium"/>
      <diagonal/>
    </border>
    <border diagonalUp="false" diagonalDown="false">
      <left style="double"/>
      <right style="hair"/>
      <top style="thin"/>
      <bottom style="medium"/>
      <diagonal/>
    </border>
    <border diagonalUp="false" diagonalDown="false">
      <left style="hair"/>
      <right style="thin"/>
      <top style="medium"/>
      <bottom style="medium"/>
      <diagonal/>
    </border>
    <border diagonalUp="false" diagonalDown="false">
      <left style="double"/>
      <right style="thin"/>
      <top/>
      <bottom/>
      <diagonal/>
    </border>
    <border diagonalUp="false" diagonalDown="false">
      <left style="double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 style="double"/>
      <top style="thin"/>
      <bottom/>
      <diagonal/>
    </border>
    <border diagonalUp="false" diagonalDown="false">
      <left style="double"/>
      <right style="hair"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 style="double"/>
      <right style="hair"/>
      <top/>
      <bottom style="medium"/>
      <diagonal/>
    </border>
    <border diagonalUp="false" diagonalDown="false">
      <left style="hair"/>
      <right style="thin"/>
      <top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double"/>
      <right style="hair"/>
      <top/>
      <bottom/>
      <diagonal/>
    </border>
    <border diagonalUp="false" diagonalDown="false">
      <left style="double"/>
      <right style="hair"/>
      <top style="medium"/>
      <bottom style="medium"/>
      <diagonal/>
    </border>
    <border diagonalUp="false" diagonalDown="false">
      <left style="double"/>
      <right style="hair"/>
      <top style="medium"/>
      <bottom style="thin"/>
      <diagonal/>
    </border>
    <border diagonalUp="false" diagonalDown="false">
      <left style="hair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double"/>
      <right/>
      <top/>
      <bottom style="thin"/>
      <diagonal/>
    </border>
    <border diagonalUp="false" diagonalDown="false">
      <left style="double"/>
      <right style="double"/>
      <top style="thin"/>
      <bottom/>
      <diagonal/>
    </border>
    <border diagonalUp="false" diagonalDown="false">
      <left style="thin"/>
      <right style="double"/>
      <top style="medium"/>
      <bottom style="medium"/>
      <diagonal/>
    </border>
    <border diagonalUp="false" diagonalDown="false">
      <left style="double"/>
      <right style="thin"/>
      <top style="medium"/>
      <bottom style="thin"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 style="double"/>
      <right style="hair"/>
      <top style="thin"/>
      <bottom/>
      <diagonal/>
    </border>
    <border diagonalUp="false" diagonalDown="false">
      <left style="thin"/>
      <right style="double"/>
      <top style="thin"/>
      <bottom/>
      <diagonal/>
    </border>
    <border diagonalUp="false" diagonalDown="false">
      <left style="thin"/>
      <right style="double"/>
      <top style="hair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double"/>
      <right style="hair"/>
      <top style="hair"/>
      <bottom style="double"/>
      <diagonal/>
    </border>
    <border diagonalUp="false" diagonalDown="false">
      <left/>
      <right/>
      <top style="hair"/>
      <bottom style="double"/>
      <diagonal/>
    </border>
    <border diagonalUp="false" diagonalDown="false">
      <left style="thin"/>
      <right style="double"/>
      <top style="hair"/>
      <bottom style="double"/>
      <diagonal/>
    </border>
    <border diagonalUp="false" diagonalDown="false">
      <left/>
      <right style="double"/>
      <top/>
      <bottom style="double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8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80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justify" vertical="top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6" fillId="3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7" fontId="19" fillId="0" borderId="3" xfId="0" applyFont="true" applyBorder="true" applyAlignment="true" applyProtection="true">
      <alignment horizontal="left" vertical="center" textRotation="0" wrapText="true" indent="0" shrinkToFit="false" readingOrder="1"/>
      <protection locked="true" hidden="false"/>
    </xf>
    <xf numFmtId="164" fontId="19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5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28" fillId="3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8" fillId="0" borderId="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9" fontId="28" fillId="3" borderId="2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7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1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7" fillId="0" borderId="1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28" fillId="3" borderId="1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1" fontId="2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2" fontId="2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3" fontId="2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5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8" fillId="3" borderId="1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8" fillId="0" borderId="9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2" fontId="28" fillId="0" borderId="10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4" fontId="28" fillId="0" borderId="10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28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8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5" fontId="2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9" fillId="0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2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6" fontId="5" fillId="3" borderId="2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6" fontId="32" fillId="0" borderId="2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2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33" fillId="0" borderId="2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3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3" fillId="0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5" fillId="0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7" fontId="5" fillId="3" borderId="2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32" fillId="0" borderId="2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5" fillId="2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7" fontId="5" fillId="3" borderId="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5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32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29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5" fontId="3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36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3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8" fontId="16" fillId="3" borderId="2" xfId="17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7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6" fillId="2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2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9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0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9" fillId="3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6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79" fontId="5" fillId="0" borderId="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6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0" fontId="5" fillId="3" borderId="15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4" fontId="5" fillId="3" borderId="11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5" fillId="3" borderId="1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5" fillId="0" borderId="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1" fontId="5" fillId="3" borderId="11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5" fillId="0" borderId="1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1" fontId="5" fillId="3" borderId="1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5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3" borderId="1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5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81" fontId="5" fillId="3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36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30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2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3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2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4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6" fontId="5" fillId="0" borderId="0" xfId="19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8" fontId="4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3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8" fontId="6" fillId="0" borderId="0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37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17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4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44" fillId="0" borderId="8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4" fillId="0" borderId="1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44" fillId="0" borderId="19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5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6" fillId="3" borderId="8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1" fontId="47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9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8" fontId="44" fillId="0" borderId="20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8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8" fontId="6" fillId="0" borderId="0" xfId="15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5" fontId="4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0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0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0" fillId="0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2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82" fontId="6" fillId="0" borderId="2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6" fillId="3" borderId="34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3" fontId="6" fillId="3" borderId="1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6" fillId="0" borderId="3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6" fillId="3" borderId="36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3" fontId="6" fillId="3" borderId="37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2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6" fillId="5" borderId="3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6" fillId="0" borderId="1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5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6" fillId="5" borderId="3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6" fillId="0" borderId="4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3" fillId="2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5" fontId="5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3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53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4" fillId="0" borderId="4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4" fillId="0" borderId="4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54" fillId="0" borderId="4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4" fillId="0" borderId="4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5" fillId="0" borderId="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84" fontId="56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56" fillId="0" borderId="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56" fillId="0" borderId="1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5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1" fontId="5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58" fillId="0" borderId="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58" fillId="0" borderId="1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5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6" fontId="5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6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4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3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28" fillId="0" borderId="1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82" fontId="28" fillId="0" borderId="1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1" fontId="28" fillId="3" borderId="1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28" fillId="3" borderId="11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28" fillId="3" borderId="1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1" fontId="28" fillId="2" borderId="1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8" fillId="0" borderId="4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28" fillId="2" borderId="1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5" fontId="28" fillId="3" borderId="1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1" fontId="28" fillId="0" borderId="1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5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1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1" fontId="25" fillId="0" borderId="4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37" fillId="0" borderId="0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46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46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47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1" fillId="0" borderId="44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48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47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49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5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47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5" fillId="0" borderId="44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5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0" borderId="52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52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53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1" fillId="0" borderId="54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9" fillId="0" borderId="55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9" fillId="0" borderId="29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0" borderId="56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0" borderId="10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1" fillId="0" borderId="1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0" borderId="57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9" fillId="0" borderId="58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59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0" fillId="0" borderId="6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6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2" fontId="30" fillId="0" borderId="6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30" fillId="0" borderId="63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0" fillId="0" borderId="64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5" fillId="0" borderId="64" xfId="2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0" fillId="0" borderId="65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66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2" fontId="30" fillId="0" borderId="67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30" fillId="0" borderId="68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0" fillId="0" borderId="69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5" fillId="0" borderId="69" xfId="2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86" fontId="61" fillId="0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7" fontId="23" fillId="0" borderId="48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0" fillId="0" borderId="7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7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2" fontId="30" fillId="0" borderId="7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30" fillId="0" borderId="73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0" fillId="0" borderId="74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8" fontId="25" fillId="0" borderId="48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0" fillId="0" borderId="75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76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2" fontId="30" fillId="0" borderId="77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30" fillId="0" borderId="78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0" fillId="0" borderId="79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5" fillId="0" borderId="79" xfId="2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2" fillId="0" borderId="8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8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30" fillId="0" borderId="39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30" fillId="0" borderId="15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5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8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9" fillId="0" borderId="8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84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57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58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30" fillId="0" borderId="62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0" fillId="0" borderId="62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5" fillId="0" borderId="64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3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85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0" fillId="0" borderId="86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30" fillId="0" borderId="87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0" fillId="0" borderId="87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0" fillId="0" borderId="88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0" fillId="0" borderId="89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67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0" fillId="0" borderId="67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5" fillId="0" borderId="69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77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0" fillId="0" borderId="77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5" fillId="0" borderId="79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0" fillId="0" borderId="9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91" xfId="2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30" fillId="0" borderId="58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30" fillId="0" borderId="58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0" fillId="0" borderId="92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5" fillId="0" borderId="89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93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5" fillId="0" borderId="0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30" fillId="3" borderId="74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7" fontId="5" fillId="0" borderId="69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30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0" fillId="0" borderId="94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0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0" fillId="0" borderId="10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0" fillId="0" borderId="49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5" fillId="0" borderId="58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3" fillId="0" borderId="95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81" xfId="2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34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9" fillId="0" borderId="22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22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3" fillId="0" borderId="96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97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30" fillId="0" borderId="98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5" fillId="0" borderId="98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99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10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0" fillId="0" borderId="34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2" fillId="0" borderId="10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10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0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5" fillId="0" borderId="104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44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48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0" fillId="0" borderId="105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30" fillId="3" borderId="106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9" fontId="30" fillId="0" borderId="9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3" fillId="0" borderId="44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90" fontId="25" fillId="0" borderId="48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72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7" fontId="30" fillId="3" borderId="107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38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5" fillId="0" borderId="35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4" fillId="0" borderId="38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54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2" fillId="0" borderId="4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106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65" fillId="3" borderId="107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5" fillId="0" borderId="0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32" fillId="0" borderId="49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9" fillId="0" borderId="44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91" fontId="5" fillId="0" borderId="48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7" fontId="30" fillId="3" borderId="107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92" fontId="32" fillId="0" borderId="49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44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9" fillId="0" borderId="48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0" fillId="0" borderId="95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22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7" fontId="30" fillId="0" borderId="10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47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32" fillId="0" borderId="49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08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93" fontId="30" fillId="0" borderId="107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6" fillId="0" borderId="47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59" fillId="0" borderId="49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5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0" fillId="0" borderId="109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10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93" fontId="30" fillId="0" borderId="11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92" fontId="5" fillId="0" borderId="46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3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12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5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2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_P2-Exemplo Varrição Manual - Sarj" xfId="20"/>
    <cellStyle name="Porcentagem 2" xfId="21"/>
    <cellStyle name="Excel Built-in Explanatory Text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202124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externalLink" Target="externalLinks/externalLink1.xml"/><Relationship Id="rId1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#&apos;Identifica&#231;&#227;o do servi&#231;o&apos;!A1"/><Relationship Id="rId2" Type="http://schemas.openxmlformats.org/officeDocument/2006/relationships/hyperlink" Target="#Dimensionamento!A1"/><Relationship Id="rId3" Type="http://schemas.openxmlformats.org/officeDocument/2006/relationships/hyperlink" Target="#&apos;M&#227;o de obra&apos;!A1"/><Relationship Id="rId4" Type="http://schemas.openxmlformats.org/officeDocument/2006/relationships/hyperlink" Target="#EPI!A1"/><Relationship Id="rId5" Type="http://schemas.openxmlformats.org/officeDocument/2006/relationships/hyperlink" Target="#&apos;Despesas Indiretas&apos;!A1"/><Relationship Id="rId6" Type="http://schemas.openxmlformats.org/officeDocument/2006/relationships/hyperlink" Target="#PV!A1"/><Relationship Id="rId7" Type="http://schemas.openxmlformats.org/officeDocument/2006/relationships/hyperlink" Target="#Equipamentos!A1"/><Relationship Id="rId8" Type="http://schemas.openxmlformats.org/officeDocument/2006/relationships/hyperlink" Target="#Materiais!A1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23400</xdr:colOff>
      <xdr:row>5</xdr:row>
      <xdr:rowOff>0</xdr:rowOff>
    </xdr:from>
    <xdr:to>
      <xdr:col>3</xdr:col>
      <xdr:colOff>201240</xdr:colOff>
      <xdr:row>7</xdr:row>
      <xdr:rowOff>158040</xdr:rowOff>
    </xdr:to>
    <xdr:sp>
      <xdr:nvSpPr>
        <xdr:cNvPr id="0" name="CustomShape 1">
          <a:hlinkClick r:id="rId1"/>
        </xdr:cNvPr>
        <xdr:cNvSpPr/>
      </xdr:nvSpPr>
      <xdr:spPr>
        <a:xfrm>
          <a:off x="23400" y="1266840"/>
          <a:ext cx="1488600" cy="519840"/>
        </a:xfrm>
        <a:custGeom>
          <a:avLst/>
          <a:gdLst>
            <a:gd name="textAreaLeft" fmla="*/ 0 w 1488600"/>
            <a:gd name="textAreaRight" fmla="*/ 1488960 w 1488600"/>
            <a:gd name="textAreaTop" fmla="*/ 0 h 519840"/>
            <a:gd name="textAreaBottom" fmla="*/ 520200 h 519840"/>
          </a:gdLst>
          <a:ahLst/>
          <a:rect l="textAreaLeft" t="textAreaTop" r="textAreaRight" b="textAreaBottom"/>
          <a:pathLst>
            <a:path w="4159" h="1454">
              <a:moveTo>
                <a:pt x="0" y="714"/>
              </a:moveTo>
              <a:lnTo>
                <a:pt x="714" y="714"/>
              </a:lnTo>
              <a:lnTo>
                <a:pt x="180" y="90"/>
              </a:lnTo>
              <a:lnTo>
                <a:pt x="3445" y="0"/>
              </a:lnTo>
              <a:lnTo>
                <a:pt x="714" y="714"/>
              </a:lnTo>
              <a:lnTo>
                <a:pt x="270" y="90"/>
              </a:lnTo>
              <a:lnTo>
                <a:pt x="4159" y="740"/>
              </a:lnTo>
              <a:lnTo>
                <a:pt x="714" y="714"/>
              </a:lnTo>
              <a:close/>
            </a:path>
          </a:pathLst>
        </a:custGeom>
        <a:solidFill>
          <a:srgbClr val="d6dce5"/>
        </a:solidFill>
        <a:ln w="12600">
          <a:solidFill>
            <a:srgbClr val="32549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t">
          <a:noAutofit/>
        </a:bodyPr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Calibri"/>
            </a:rPr>
            <a:t>1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IDENTIFICAÇÃO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oneCell">
    <xdr:from>
      <xdr:col>1</xdr:col>
      <xdr:colOff>23400</xdr:colOff>
      <xdr:row>9</xdr:row>
      <xdr:rowOff>38160</xdr:rowOff>
    </xdr:from>
    <xdr:to>
      <xdr:col>3</xdr:col>
      <xdr:colOff>191880</xdr:colOff>
      <xdr:row>12</xdr:row>
      <xdr:rowOff>14400</xdr:rowOff>
    </xdr:to>
    <xdr:sp>
      <xdr:nvSpPr>
        <xdr:cNvPr id="1" name="CustomShape 1">
          <a:hlinkClick r:id="rId2"/>
        </xdr:cNvPr>
        <xdr:cNvSpPr/>
      </xdr:nvSpPr>
      <xdr:spPr>
        <a:xfrm>
          <a:off x="23400" y="2028960"/>
          <a:ext cx="1479240" cy="519120"/>
        </a:xfrm>
        <a:custGeom>
          <a:avLst/>
          <a:gdLst>
            <a:gd name="textAreaLeft" fmla="*/ 0 w 1479240"/>
            <a:gd name="textAreaRight" fmla="*/ 1479600 w 1479240"/>
            <a:gd name="textAreaTop" fmla="*/ 0 h 519120"/>
            <a:gd name="textAreaBottom" fmla="*/ 519480 h 519120"/>
          </a:gdLst>
          <a:ahLst/>
          <a:rect l="textAreaLeft" t="textAreaTop" r="textAreaRight" b="textAreaBottom"/>
          <a:pathLst>
            <a:path w="4138" h="1454">
              <a:moveTo>
                <a:pt x="0" y="714"/>
              </a:moveTo>
              <a:lnTo>
                <a:pt x="714" y="714"/>
              </a:lnTo>
              <a:lnTo>
                <a:pt x="180" y="90"/>
              </a:lnTo>
              <a:lnTo>
                <a:pt x="3424" y="0"/>
              </a:lnTo>
              <a:lnTo>
                <a:pt x="714" y="714"/>
              </a:lnTo>
              <a:lnTo>
                <a:pt x="270" y="90"/>
              </a:lnTo>
              <a:lnTo>
                <a:pt x="4138" y="740"/>
              </a:lnTo>
              <a:lnTo>
                <a:pt x="714" y="714"/>
              </a:lnTo>
              <a:close/>
            </a:path>
          </a:pathLst>
        </a:custGeom>
        <a:solidFill>
          <a:srgbClr val="b4c7e7"/>
        </a:solidFill>
        <a:ln w="12600">
          <a:solidFill>
            <a:srgbClr val="32549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t">
          <a:noAutofit/>
        </a:bodyPr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2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050" spc="-1" strike="noStrike">
              <a:solidFill>
                <a:srgbClr val="000000"/>
              </a:solidFill>
              <a:latin typeface="Arial"/>
            </a:rPr>
            <a:t>DIMENSIONAMENTO</a:t>
          </a:r>
          <a:endParaRPr b="0" lang="pt-BR" sz="1050" spc="-1" strike="noStrike">
            <a:latin typeface="Times New Roman"/>
          </a:endParaRPr>
        </a:p>
      </xdr:txBody>
    </xdr:sp>
    <xdr:clientData/>
  </xdr:twoCellAnchor>
  <xdr:twoCellAnchor editAs="oneCell">
    <xdr:from>
      <xdr:col>1</xdr:col>
      <xdr:colOff>75960</xdr:colOff>
      <xdr:row>17</xdr:row>
      <xdr:rowOff>172080</xdr:rowOff>
    </xdr:from>
    <xdr:to>
      <xdr:col>4</xdr:col>
      <xdr:colOff>46440</xdr:colOff>
      <xdr:row>21</xdr:row>
      <xdr:rowOff>165240</xdr:rowOff>
    </xdr:to>
    <xdr:sp>
      <xdr:nvSpPr>
        <xdr:cNvPr id="2" name="CustomShape 1">
          <a:hlinkClick r:id="rId3"/>
        </xdr:cNvPr>
        <xdr:cNvSpPr/>
      </xdr:nvSpPr>
      <xdr:spPr>
        <a:xfrm>
          <a:off x="75960" y="3610440"/>
          <a:ext cx="1545120" cy="717120"/>
        </a:xfrm>
        <a:custGeom>
          <a:avLst/>
          <a:gdLst>
            <a:gd name="textAreaLeft" fmla="*/ 0 w 1545120"/>
            <a:gd name="textAreaRight" fmla="*/ 1545480 w 1545120"/>
            <a:gd name="textAreaTop" fmla="*/ 0 h 717120"/>
            <a:gd name="textAreaBottom" fmla="*/ 717480 h 717120"/>
          </a:gdLst>
          <a:ahLst/>
          <a:rect l="textAreaLeft" t="textAreaTop" r="textAreaRight" b="textAreaBottom"/>
          <a:pathLst>
            <a:path w="4316" h="1999">
              <a:moveTo>
                <a:pt x="0" y="982"/>
              </a:moveTo>
              <a:lnTo>
                <a:pt x="982" y="982"/>
              </a:lnTo>
              <a:lnTo>
                <a:pt x="180" y="90"/>
              </a:lnTo>
              <a:lnTo>
                <a:pt x="3334" y="0"/>
              </a:lnTo>
              <a:lnTo>
                <a:pt x="982" y="982"/>
              </a:lnTo>
              <a:lnTo>
                <a:pt x="270" y="90"/>
              </a:lnTo>
              <a:lnTo>
                <a:pt x="4316" y="1017"/>
              </a:lnTo>
              <a:lnTo>
                <a:pt x="982" y="982"/>
              </a:lnTo>
              <a:close/>
            </a:path>
          </a:pathLst>
        </a:custGeom>
        <a:solidFill>
          <a:srgbClr val="d6dce5"/>
        </a:solidFill>
        <a:ln w="12600">
          <a:solidFill>
            <a:srgbClr val="32549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t">
          <a:noAutofit/>
        </a:bodyPr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4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MÃO DE OBRA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oneCell">
    <xdr:from>
      <xdr:col>1</xdr:col>
      <xdr:colOff>17640</xdr:colOff>
      <xdr:row>13</xdr:row>
      <xdr:rowOff>142560</xdr:rowOff>
    </xdr:from>
    <xdr:to>
      <xdr:col>4</xdr:col>
      <xdr:colOff>36360</xdr:colOff>
      <xdr:row>16</xdr:row>
      <xdr:rowOff>121320</xdr:rowOff>
    </xdr:to>
    <xdr:sp>
      <xdr:nvSpPr>
        <xdr:cNvPr id="3" name="CustomShape 1"/>
        <xdr:cNvSpPr/>
      </xdr:nvSpPr>
      <xdr:spPr>
        <a:xfrm>
          <a:off x="17640" y="2857320"/>
          <a:ext cx="1593360" cy="521640"/>
        </a:xfrm>
        <a:custGeom>
          <a:avLst/>
          <a:gdLst>
            <a:gd name="textAreaLeft" fmla="*/ 0 w 1593360"/>
            <a:gd name="textAreaRight" fmla="*/ 1593720 w 1593360"/>
            <a:gd name="textAreaTop" fmla="*/ 0 h 521640"/>
            <a:gd name="textAreaBottom" fmla="*/ 522000 h 521640"/>
          </a:gdLst>
          <a:ahLst/>
          <a:rect l="textAreaLeft" t="textAreaTop" r="textAreaRight" b="textAreaBottom"/>
          <a:pathLst>
            <a:path w="4448" h="1454">
              <a:moveTo>
                <a:pt x="0" y="714"/>
              </a:moveTo>
              <a:lnTo>
                <a:pt x="714" y="714"/>
              </a:lnTo>
              <a:lnTo>
                <a:pt x="180" y="90"/>
              </a:lnTo>
              <a:lnTo>
                <a:pt x="3734" y="0"/>
              </a:lnTo>
              <a:lnTo>
                <a:pt x="714" y="714"/>
              </a:lnTo>
              <a:lnTo>
                <a:pt x="270" y="90"/>
              </a:lnTo>
              <a:lnTo>
                <a:pt x="4448" y="740"/>
              </a:lnTo>
              <a:lnTo>
                <a:pt x="714" y="714"/>
              </a:lnTo>
              <a:close/>
            </a:path>
          </a:pathLst>
        </a:custGeom>
        <a:solidFill>
          <a:srgbClr val="d6dce5"/>
        </a:solidFill>
        <a:ln w="12600">
          <a:solidFill>
            <a:srgbClr val="32549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t">
          <a:noAutofit/>
        </a:bodyPr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3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ENCARGOS SOCIAIS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oneCell">
    <xdr:from>
      <xdr:col>1</xdr:col>
      <xdr:colOff>0</xdr:colOff>
      <xdr:row>23</xdr:row>
      <xdr:rowOff>123480</xdr:rowOff>
    </xdr:from>
    <xdr:to>
      <xdr:col>4</xdr:col>
      <xdr:colOff>18000</xdr:colOff>
      <xdr:row>28</xdr:row>
      <xdr:rowOff>83880</xdr:rowOff>
    </xdr:to>
    <xdr:sp>
      <xdr:nvSpPr>
        <xdr:cNvPr id="4" name="CustomShape 1">
          <a:hlinkClick r:id="rId4"/>
        </xdr:cNvPr>
        <xdr:cNvSpPr/>
      </xdr:nvSpPr>
      <xdr:spPr>
        <a:xfrm>
          <a:off x="0" y="4647960"/>
          <a:ext cx="1592640" cy="865080"/>
        </a:xfrm>
        <a:custGeom>
          <a:avLst/>
          <a:gdLst>
            <a:gd name="textAreaLeft" fmla="*/ 0 w 1592640"/>
            <a:gd name="textAreaRight" fmla="*/ 1593000 w 1592640"/>
            <a:gd name="textAreaTop" fmla="*/ 0 h 865080"/>
            <a:gd name="textAreaBottom" fmla="*/ 865440 h 865080"/>
          </a:gdLst>
          <a:ahLst/>
          <a:rect l="textAreaLeft" t="textAreaTop" r="textAreaRight" b="textAreaBottom"/>
          <a:pathLst>
            <a:path w="4448" h="2406">
              <a:moveTo>
                <a:pt x="0" y="1182"/>
              </a:moveTo>
              <a:lnTo>
                <a:pt x="1182" y="1182"/>
              </a:lnTo>
              <a:lnTo>
                <a:pt x="180" y="90"/>
              </a:lnTo>
              <a:lnTo>
                <a:pt x="3266" y="0"/>
              </a:lnTo>
              <a:lnTo>
                <a:pt x="1182" y="1182"/>
              </a:lnTo>
              <a:lnTo>
                <a:pt x="270" y="90"/>
              </a:lnTo>
              <a:lnTo>
                <a:pt x="4448" y="1224"/>
              </a:lnTo>
              <a:lnTo>
                <a:pt x="1182" y="1182"/>
              </a:lnTo>
              <a:close/>
            </a:path>
          </a:pathLst>
        </a:custGeom>
        <a:solidFill>
          <a:srgbClr val="d6dce5"/>
        </a:solidFill>
        <a:ln w="12600">
          <a:solidFill>
            <a:srgbClr val="32549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t">
          <a:noAutofit/>
        </a:bodyPr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5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 </a:t>
          </a:r>
          <a:r>
            <a:rPr b="1" lang="pt-BR" sz="1100" spc="-1" strike="noStrike">
              <a:solidFill>
                <a:srgbClr val="000000"/>
              </a:solidFill>
              <a:latin typeface="Arial"/>
            </a:rPr>
            <a:t>UNIFORMES E EQUIPAMENTOS DE PROTEÇÃO INDIVIDUAL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oneCell">
    <xdr:from>
      <xdr:col>4</xdr:col>
      <xdr:colOff>483840</xdr:colOff>
      <xdr:row>5</xdr:row>
      <xdr:rowOff>115920</xdr:rowOff>
    </xdr:from>
    <xdr:to>
      <xdr:col>8</xdr:col>
      <xdr:colOff>87480</xdr:colOff>
      <xdr:row>9</xdr:row>
      <xdr:rowOff>65160</xdr:rowOff>
    </xdr:to>
    <xdr:sp>
      <xdr:nvSpPr>
        <xdr:cNvPr id="5" name="CustomShape 1">
          <a:hlinkClick r:id="rId5"/>
        </xdr:cNvPr>
        <xdr:cNvSpPr/>
      </xdr:nvSpPr>
      <xdr:spPr>
        <a:xfrm>
          <a:off x="2058480" y="1382760"/>
          <a:ext cx="1567080" cy="673200"/>
        </a:xfrm>
        <a:custGeom>
          <a:avLst/>
          <a:gdLst>
            <a:gd name="textAreaLeft" fmla="*/ 0 w 1567080"/>
            <a:gd name="textAreaRight" fmla="*/ 1567440 w 1567080"/>
            <a:gd name="textAreaTop" fmla="*/ 0 h 673200"/>
            <a:gd name="textAreaBottom" fmla="*/ 673560 h 673200"/>
          </a:gdLst>
          <a:ahLst/>
          <a:rect l="textAreaLeft" t="textAreaTop" r="textAreaRight" b="textAreaBottom"/>
          <a:pathLst>
            <a:path w="4378" h="1878">
              <a:moveTo>
                <a:pt x="0" y="923"/>
              </a:moveTo>
              <a:lnTo>
                <a:pt x="923" y="923"/>
              </a:lnTo>
              <a:lnTo>
                <a:pt x="180" y="90"/>
              </a:lnTo>
              <a:lnTo>
                <a:pt x="3455" y="0"/>
              </a:lnTo>
              <a:lnTo>
                <a:pt x="923" y="923"/>
              </a:lnTo>
              <a:lnTo>
                <a:pt x="270" y="90"/>
              </a:lnTo>
              <a:lnTo>
                <a:pt x="4378" y="955"/>
              </a:lnTo>
              <a:lnTo>
                <a:pt x="923" y="923"/>
              </a:lnTo>
              <a:close/>
            </a:path>
          </a:pathLst>
        </a:custGeom>
        <a:solidFill>
          <a:srgbClr val="d6dce5"/>
        </a:solidFill>
        <a:ln w="12600">
          <a:solidFill>
            <a:srgbClr val="32549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t">
          <a:noAutofit/>
        </a:bodyPr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6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DESPESAS INDIRETAS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oneCell">
    <xdr:from>
      <xdr:col>4</xdr:col>
      <xdr:colOff>473040</xdr:colOff>
      <xdr:row>21</xdr:row>
      <xdr:rowOff>99000</xdr:rowOff>
    </xdr:from>
    <xdr:to>
      <xdr:col>8</xdr:col>
      <xdr:colOff>93240</xdr:colOff>
      <xdr:row>26</xdr:row>
      <xdr:rowOff>171360</xdr:rowOff>
    </xdr:to>
    <xdr:sp>
      <xdr:nvSpPr>
        <xdr:cNvPr id="6" name="CustomShape 1">
          <a:hlinkClick r:id="rId6"/>
        </xdr:cNvPr>
        <xdr:cNvSpPr/>
      </xdr:nvSpPr>
      <xdr:spPr>
        <a:xfrm>
          <a:off x="2047680" y="4261320"/>
          <a:ext cx="1583640" cy="977400"/>
        </a:xfrm>
        <a:custGeom>
          <a:avLst/>
          <a:gdLst>
            <a:gd name="textAreaLeft" fmla="*/ 0 w 1583640"/>
            <a:gd name="textAreaRight" fmla="*/ 1584000 w 1583640"/>
            <a:gd name="textAreaTop" fmla="*/ 0 h 977400"/>
            <a:gd name="textAreaBottom" fmla="*/ 977760 h 977400"/>
          </a:gdLst>
          <a:ahLst/>
          <a:rect l="textAreaLeft" t="textAreaTop" r="textAreaRight" b="textAreaBottom"/>
          <a:pathLst>
            <a:path w="4425" h="2719">
              <a:moveTo>
                <a:pt x="0" y="573"/>
              </a:moveTo>
              <a:lnTo>
                <a:pt x="573" y="573"/>
              </a:lnTo>
              <a:lnTo>
                <a:pt x="180" y="90"/>
              </a:lnTo>
              <a:lnTo>
                <a:pt x="3852" y="0"/>
              </a:lnTo>
              <a:lnTo>
                <a:pt x="573" y="573"/>
              </a:lnTo>
              <a:lnTo>
                <a:pt x="270" y="90"/>
              </a:lnTo>
              <a:lnTo>
                <a:pt x="4425" y="2146"/>
              </a:lnTo>
              <a:lnTo>
                <a:pt x="573" y="573"/>
              </a:lnTo>
              <a:close/>
            </a:path>
          </a:pathLst>
        </a:custGeom>
        <a:solidFill>
          <a:srgbClr val="d6dce5"/>
        </a:solidFill>
        <a:ln w="12600">
          <a:solidFill>
            <a:srgbClr val="32549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t">
          <a:noAutofit/>
        </a:bodyPr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9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ANÁLISE DO PREÇO DE VENDA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oneCell">
    <xdr:from>
      <xdr:col>4</xdr:col>
      <xdr:colOff>441360</xdr:colOff>
      <xdr:row>16</xdr:row>
      <xdr:rowOff>68400</xdr:rowOff>
    </xdr:from>
    <xdr:to>
      <xdr:col>8</xdr:col>
      <xdr:colOff>66240</xdr:colOff>
      <xdr:row>20</xdr:row>
      <xdr:rowOff>20160</xdr:rowOff>
    </xdr:to>
    <xdr:sp>
      <xdr:nvSpPr>
        <xdr:cNvPr id="7" name="CustomShape 1">
          <a:hlinkClick r:id="rId7"/>
        </xdr:cNvPr>
        <xdr:cNvSpPr/>
      </xdr:nvSpPr>
      <xdr:spPr>
        <a:xfrm>
          <a:off x="2016000" y="3326040"/>
          <a:ext cx="1588320" cy="675720"/>
        </a:xfrm>
        <a:custGeom>
          <a:avLst/>
          <a:gdLst>
            <a:gd name="textAreaLeft" fmla="*/ 0 w 1588320"/>
            <a:gd name="textAreaRight" fmla="*/ 1588680 w 1588320"/>
            <a:gd name="textAreaTop" fmla="*/ 0 h 675720"/>
            <a:gd name="textAreaBottom" fmla="*/ 676080 h 675720"/>
          </a:gdLst>
          <a:ahLst/>
          <a:rect l="textAreaLeft" t="textAreaTop" r="textAreaRight" b="textAreaBottom"/>
          <a:pathLst>
            <a:path w="4439" h="1883">
              <a:moveTo>
                <a:pt x="0" y="395"/>
              </a:moveTo>
              <a:lnTo>
                <a:pt x="395" y="395"/>
              </a:lnTo>
              <a:lnTo>
                <a:pt x="180" y="90"/>
              </a:lnTo>
              <a:lnTo>
                <a:pt x="4044" y="0"/>
              </a:lnTo>
              <a:lnTo>
                <a:pt x="395" y="395"/>
              </a:lnTo>
              <a:lnTo>
                <a:pt x="270" y="90"/>
              </a:lnTo>
              <a:lnTo>
                <a:pt x="4439" y="1488"/>
              </a:lnTo>
              <a:lnTo>
                <a:pt x="395" y="395"/>
              </a:lnTo>
              <a:close/>
            </a:path>
          </a:pathLst>
        </a:custGeom>
        <a:solidFill>
          <a:srgbClr val="d6dce5"/>
        </a:solidFill>
        <a:ln w="12600">
          <a:solidFill>
            <a:srgbClr val="32549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t">
          <a:noAutofit/>
        </a:bodyPr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8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EQUIPAMENTOS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oneCell">
    <xdr:from>
      <xdr:col>4</xdr:col>
      <xdr:colOff>522360</xdr:colOff>
      <xdr:row>11</xdr:row>
      <xdr:rowOff>152640</xdr:rowOff>
    </xdr:from>
    <xdr:to>
      <xdr:col>8</xdr:col>
      <xdr:colOff>123120</xdr:colOff>
      <xdr:row>14</xdr:row>
      <xdr:rowOff>129960</xdr:rowOff>
    </xdr:to>
    <xdr:sp>
      <xdr:nvSpPr>
        <xdr:cNvPr id="8" name="CustomShape 1">
          <a:hlinkClick r:id="rId8"/>
        </xdr:cNvPr>
        <xdr:cNvSpPr/>
      </xdr:nvSpPr>
      <xdr:spPr>
        <a:xfrm>
          <a:off x="2097000" y="2505240"/>
          <a:ext cx="1564200" cy="520200"/>
        </a:xfrm>
        <a:custGeom>
          <a:avLst/>
          <a:gdLst>
            <a:gd name="textAreaLeft" fmla="*/ 0 w 1564200"/>
            <a:gd name="textAreaRight" fmla="*/ 1564560 w 1564200"/>
            <a:gd name="textAreaTop" fmla="*/ 0 h 520200"/>
            <a:gd name="textAreaBottom" fmla="*/ 520560 h 520200"/>
          </a:gdLst>
          <a:ahLst/>
          <a:rect l="textAreaLeft" t="textAreaTop" r="textAreaRight" b="textAreaBottom"/>
          <a:pathLst>
            <a:path w="4370" h="1454">
              <a:moveTo>
                <a:pt x="0" y="714"/>
              </a:moveTo>
              <a:lnTo>
                <a:pt x="714" y="714"/>
              </a:lnTo>
              <a:lnTo>
                <a:pt x="180" y="90"/>
              </a:lnTo>
              <a:lnTo>
                <a:pt x="3656" y="0"/>
              </a:lnTo>
              <a:lnTo>
                <a:pt x="714" y="714"/>
              </a:lnTo>
              <a:lnTo>
                <a:pt x="270" y="90"/>
              </a:lnTo>
              <a:lnTo>
                <a:pt x="4370" y="740"/>
              </a:lnTo>
              <a:lnTo>
                <a:pt x="714" y="714"/>
              </a:lnTo>
              <a:close/>
            </a:path>
          </a:pathLst>
        </a:custGeom>
        <a:solidFill>
          <a:srgbClr val="d6dce5"/>
        </a:solidFill>
        <a:ln w="12600">
          <a:solidFill>
            <a:srgbClr val="32549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t">
          <a:noAutofit/>
        </a:bodyPr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7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MATERIAIS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1</xdr:col>
      <xdr:colOff>0</xdr:colOff>
      <xdr:row>0</xdr:row>
      <xdr:rowOff>0</xdr:rowOff>
    </xdr:from>
    <xdr:to>
      <xdr:col>16</xdr:col>
      <xdr:colOff>45360</xdr:colOff>
      <xdr:row>50</xdr:row>
      <xdr:rowOff>91440</xdr:rowOff>
    </xdr:to>
    <xdr:sp>
      <xdr:nvSpPr>
        <xdr:cNvPr id="9" name="shapetype_202" hidden="1"/>
        <xdr:cNvSpPr/>
      </xdr:nvSpPr>
      <xdr:spPr>
        <a:xfrm>
          <a:off x="0" y="0"/>
          <a:ext cx="8906040" cy="95220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8</xdr:col>
      <xdr:colOff>2605680</xdr:colOff>
      <xdr:row>41</xdr:row>
      <xdr:rowOff>836640</xdr:rowOff>
    </xdr:to>
    <xdr:sp>
      <xdr:nvSpPr>
        <xdr:cNvPr id="10" name="shapetype_202" hidden="1"/>
        <xdr:cNvSpPr/>
      </xdr:nvSpPr>
      <xdr:spPr>
        <a:xfrm>
          <a:off x="0" y="0"/>
          <a:ext cx="9062280" cy="95234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2605680</xdr:colOff>
      <xdr:row>41</xdr:row>
      <xdr:rowOff>836640</xdr:rowOff>
    </xdr:to>
    <xdr:sp>
      <xdr:nvSpPr>
        <xdr:cNvPr id="11" name="shapetype_202" hidden="1"/>
        <xdr:cNvSpPr/>
      </xdr:nvSpPr>
      <xdr:spPr>
        <a:xfrm>
          <a:off x="0" y="0"/>
          <a:ext cx="9062280" cy="95234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2605680</xdr:colOff>
      <xdr:row>41</xdr:row>
      <xdr:rowOff>836640</xdr:rowOff>
    </xdr:to>
    <xdr:sp>
      <xdr:nvSpPr>
        <xdr:cNvPr id="12" name="shapetype_202" hidden="1"/>
        <xdr:cNvSpPr/>
      </xdr:nvSpPr>
      <xdr:spPr>
        <a:xfrm>
          <a:off x="0" y="0"/>
          <a:ext cx="9062280" cy="95234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2605680</xdr:colOff>
      <xdr:row>41</xdr:row>
      <xdr:rowOff>836640</xdr:rowOff>
    </xdr:to>
    <xdr:sp>
      <xdr:nvSpPr>
        <xdr:cNvPr id="13" name="shapetype_202" hidden="1"/>
        <xdr:cNvSpPr/>
      </xdr:nvSpPr>
      <xdr:spPr>
        <a:xfrm>
          <a:off x="0" y="0"/>
          <a:ext cx="9062280" cy="95234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/F://_%20S&#194;MELA/PLANILHA%20DE%20CUSTOS%20INSEMINA&#199;&#195;O%20ARTIFICIAL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Índice"/>
      <sheetName val="1- Identificação do serviço"/>
      <sheetName val="2-Dimensionamento"/>
      <sheetName val="3-Mão de obra"/>
      <sheetName val="4- Combustivél"/>
      <sheetName val="5-Encargos Sociais"/>
      <sheetName val="6-EPI"/>
      <sheetName val="7-Despesas Indiretas"/>
      <sheetName val="8-PV"/>
    </sheetNames>
    <sheetDataSet>
      <sheetData sheetId="0">
        <row r="1">
          <cell r="B1" t="str">
            <v>SERVIÇO DE INSEMINAÇÃO ARTIFICIAL (IA) EM BOVINOS LEITEIROS</v>
          </cell>
        </row>
      </sheetData>
      <sheetData sheetId="1"/>
      <sheetData sheetId="2">
        <row r="15">
          <cell r="I15">
            <v>0</v>
          </cell>
        </row>
        <row r="15">
          <cell r="M15">
            <v>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N44"/>
  <sheetViews>
    <sheetView showFormulas="false" showGridLines="false" showRowColHeaders="true" showZeros="true" rightToLeft="false" tabSelected="false" showOutlineSymbols="true" defaultGridColor="true" view="pageBreakPreview" topLeftCell="B7" colorId="64" zoomScale="90" zoomScaleNormal="100" zoomScalePageLayoutView="90" workbookViewId="0">
      <selection pane="topLeft" activeCell="B1" activeCellId="0" sqref="B1"/>
    </sheetView>
  </sheetViews>
  <sheetFormatPr defaultColWidth="8.7734375" defaultRowHeight="14.25" zeroHeight="false" outlineLevelRow="0" outlineLevelCol="0"/>
  <cols>
    <col collapsed="false" customWidth="false" hidden="true" outlineLevel="0" max="1" min="1" style="1" width="8.77"/>
    <col collapsed="false" customWidth="true" hidden="false" outlineLevel="0" max="2" min="2" style="1" width="7.47"/>
    <col collapsed="false" customWidth="true" hidden="false" outlineLevel="0" max="3" min="3" style="1" width="7.27"/>
    <col collapsed="false" customWidth="true" hidden="false" outlineLevel="0" max="4" min="4" style="1" width="2.97"/>
    <col collapsed="false" customWidth="true" hidden="false" outlineLevel="0" max="5" min="5" style="1" width="7.27"/>
    <col collapsed="false" customWidth="true" hidden="false" outlineLevel="0" max="6" min="6" style="1" width="5.27"/>
    <col collapsed="false" customWidth="true" hidden="false" outlineLevel="0" max="7" min="7" style="1" width="2.87"/>
    <col collapsed="false" customWidth="true" hidden="false" outlineLevel="0" max="8" min="8" style="1" width="6.67"/>
    <col collapsed="false" customWidth="true" hidden="false" outlineLevel="0" max="9" min="9" style="1" width="6.77"/>
    <col collapsed="false" customWidth="true" hidden="false" outlineLevel="0" max="10" min="10" style="1" width="0.37"/>
    <col collapsed="false" customWidth="true" hidden="false" outlineLevel="0" max="11" min="11" style="1" width="7.47"/>
    <col collapsed="false" customWidth="true" hidden="false" outlineLevel="0" max="12" min="12" style="1" width="10.17"/>
    <col collapsed="false" customWidth="false" hidden="false" outlineLevel="0" max="257" min="13" style="1" width="8.77"/>
  </cols>
  <sheetData>
    <row r="1" customFormat="false" ht="36" hidden="false" customHeight="true" outlineLevel="0" collapsed="false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13.5" hidden="false" customHeight="true" outlineLevel="0" collapsed="false">
      <c r="B2" s="3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customFormat="false" ht="18" hidden="false" customHeight="false" outlineLevel="0" collapsed="false">
      <c r="B3" s="5"/>
    </row>
    <row r="4" customFormat="false" ht="18" hidden="false" customHeight="false" outlineLevel="0" collapsed="false">
      <c r="B4" s="6" t="s">
        <v>2</v>
      </c>
    </row>
    <row r="44" customFormat="false" ht="15.8" hidden="false" customHeight="false" outlineLevel="0" collapsed="false"/>
  </sheetData>
  <mergeCells count="1">
    <mergeCell ref="B1:L1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52"/>
  <sheetViews>
    <sheetView showFormulas="false" showGridLines="false" showRowColHeaders="true" showZeros="true" rightToLeft="false" tabSelected="true" showOutlineSymbols="true" defaultGridColor="true" view="pageBreakPreview" topLeftCell="B37" colorId="64" zoomScale="90" zoomScaleNormal="100" zoomScalePageLayoutView="90" workbookViewId="0">
      <selection pane="topLeft" activeCell="F44" activeCellId="0" sqref="F44"/>
    </sheetView>
  </sheetViews>
  <sheetFormatPr defaultColWidth="7.171875" defaultRowHeight="14.25" zeroHeight="false" outlineLevelRow="0" outlineLevelCol="0"/>
  <cols>
    <col collapsed="false" customWidth="true" hidden="false" outlineLevel="0" max="1" min="1" style="259" width="1.57"/>
    <col collapsed="false" customWidth="true" hidden="false" outlineLevel="0" max="2" min="2" style="259" width="2.07"/>
    <col collapsed="false" customWidth="true" hidden="false" outlineLevel="0" max="3" min="3" style="259" width="17.37"/>
    <col collapsed="false" customWidth="false" hidden="false" outlineLevel="0" max="4" min="4" style="259" width="7.17"/>
    <col collapsed="false" customWidth="true" hidden="false" outlineLevel="0" max="5" min="5" style="259" width="10.67"/>
    <col collapsed="false" customWidth="true" hidden="false" outlineLevel="0" max="6" min="6" style="259" width="12.07"/>
    <col collapsed="false" customWidth="true" hidden="false" outlineLevel="0" max="7" min="7" style="259" width="9.12"/>
    <col collapsed="false" customWidth="true" hidden="false" outlineLevel="0" max="8" min="8" style="259" width="11.78"/>
    <col collapsed="false" customWidth="true" hidden="false" outlineLevel="0" max="9" min="9" style="259" width="11.44"/>
    <col collapsed="false" customWidth="true" hidden="false" outlineLevel="0" max="10" min="10" style="259" width="1.87"/>
    <col collapsed="false" customWidth="false" hidden="false" outlineLevel="0" max="257" min="11" style="259" width="7.17"/>
  </cols>
  <sheetData>
    <row r="2" customFormat="false" ht="18" hidden="false" customHeight="false" outlineLevel="0" collapsed="false">
      <c r="B2" s="260" t="str">
        <f aca="false">Índice!B2</f>
        <v>INSEMINAÇÃO ARTIFICIAL</v>
      </c>
      <c r="C2" s="261"/>
    </row>
    <row r="3" customFormat="false" ht="14.25" hidden="false" customHeight="false" outlineLevel="0" collapsed="false">
      <c r="B3" s="262"/>
      <c r="C3" s="262"/>
      <c r="D3" s="263"/>
      <c r="E3" s="263"/>
      <c r="F3" s="263"/>
      <c r="G3" s="263"/>
      <c r="H3" s="263"/>
      <c r="I3" s="263"/>
    </row>
    <row r="4" customFormat="false" ht="15.75" hidden="false" customHeight="false" outlineLevel="0" collapsed="false">
      <c r="B4" s="264"/>
      <c r="H4" s="265" t="s">
        <v>196</v>
      </c>
      <c r="I4" s="266"/>
    </row>
    <row r="5" customFormat="false" ht="20.25" hidden="false" customHeight="true" outlineLevel="0" collapsed="false">
      <c r="A5" s="267"/>
      <c r="B5" s="268" t="s">
        <v>197</v>
      </c>
      <c r="C5" s="267"/>
      <c r="G5" s="269"/>
      <c r="H5" s="270"/>
      <c r="I5" s="270"/>
    </row>
    <row r="6" customFormat="false" ht="14.25" hidden="false" customHeight="false" outlineLevel="0" collapsed="false">
      <c r="B6" s="271"/>
      <c r="H6" s="272"/>
      <c r="I6" s="266"/>
    </row>
    <row r="7" customFormat="false" ht="14.25" hidden="false" customHeight="false" outlineLevel="0" collapsed="false">
      <c r="B7" s="273" t="s">
        <v>198</v>
      </c>
      <c r="C7" s="273"/>
      <c r="D7" s="273"/>
      <c r="E7" s="273"/>
      <c r="F7" s="273"/>
      <c r="G7" s="274" t="s">
        <v>199</v>
      </c>
      <c r="H7" s="275"/>
      <c r="I7" s="276"/>
    </row>
    <row r="8" customFormat="false" ht="14.25" hidden="false" customHeight="false" outlineLevel="0" collapsed="false">
      <c r="B8" s="277"/>
      <c r="C8" s="278" t="s">
        <v>134</v>
      </c>
      <c r="D8" s="278"/>
      <c r="E8" s="278"/>
      <c r="F8" s="279"/>
      <c r="I8" s="266"/>
    </row>
    <row r="9" customFormat="false" ht="14.25" hidden="false" customHeight="false" outlineLevel="0" collapsed="false">
      <c r="B9" s="280"/>
      <c r="C9" s="281"/>
      <c r="D9" s="282"/>
      <c r="E9" s="283"/>
      <c r="F9" s="284" t="s">
        <v>136</v>
      </c>
      <c r="G9" s="285"/>
      <c r="H9" s="285"/>
      <c r="I9" s="286"/>
    </row>
    <row r="10" customFormat="false" ht="14.25" hidden="false" customHeight="false" outlineLevel="0" collapsed="false">
      <c r="B10" s="287" t="n">
        <v>1</v>
      </c>
      <c r="C10" s="288" t="s">
        <v>200</v>
      </c>
      <c r="D10" s="289"/>
      <c r="E10" s="290"/>
      <c r="F10" s="291" t="n">
        <f aca="false">'Mão de obra'!F38</f>
        <v>13384.48116</v>
      </c>
      <c r="G10" s="292" t="n">
        <f aca="false">F10/F$34</f>
        <v>0.445579782257016</v>
      </c>
      <c r="I10" s="266"/>
    </row>
    <row r="11" customFormat="false" ht="13.5" hidden="false" customHeight="true" outlineLevel="0" collapsed="false">
      <c r="B11" s="293" t="n">
        <v>2</v>
      </c>
      <c r="C11" s="294"/>
      <c r="D11" s="295"/>
      <c r="E11" s="296"/>
      <c r="F11" s="297"/>
      <c r="G11" s="298" t="n">
        <f aca="false">F11/F$34</f>
        <v>0</v>
      </c>
      <c r="H11" s="299"/>
      <c r="I11" s="300"/>
    </row>
    <row r="12" customFormat="false" ht="15" hidden="false" customHeight="false" outlineLevel="0" collapsed="false">
      <c r="B12" s="301" t="n">
        <v>3</v>
      </c>
      <c r="C12" s="302"/>
      <c r="D12" s="303"/>
      <c r="E12" s="304"/>
      <c r="F12" s="305"/>
      <c r="G12" s="298"/>
      <c r="I12" s="306"/>
    </row>
    <row r="13" customFormat="false" ht="14.25" hidden="false" customHeight="false" outlineLevel="0" collapsed="false">
      <c r="B13" s="301" t="n">
        <v>4</v>
      </c>
      <c r="C13" s="302"/>
      <c r="D13" s="303"/>
      <c r="E13" s="304"/>
      <c r="F13" s="305"/>
      <c r="G13" s="298"/>
      <c r="I13" s="266"/>
    </row>
    <row r="14" customFormat="false" ht="14.25" hidden="false" customHeight="false" outlineLevel="0" collapsed="false">
      <c r="B14" s="307" t="n">
        <v>5</v>
      </c>
      <c r="C14" s="308"/>
      <c r="D14" s="309"/>
      <c r="E14" s="310"/>
      <c r="F14" s="311"/>
      <c r="G14" s="312"/>
      <c r="I14" s="266"/>
    </row>
    <row r="15" customFormat="false" ht="18" hidden="false" customHeight="true" outlineLevel="0" collapsed="false">
      <c r="B15" s="313"/>
      <c r="C15" s="314" t="s">
        <v>201</v>
      </c>
      <c r="D15" s="314"/>
      <c r="E15" s="314"/>
      <c r="F15" s="315" t="n">
        <f aca="false">SUM(F10:F14)</f>
        <v>13384.48116</v>
      </c>
      <c r="G15" s="316" t="n">
        <f aca="false">F15/F$34</f>
        <v>0.445579782257016</v>
      </c>
      <c r="H15" s="317"/>
      <c r="I15" s="286"/>
    </row>
    <row r="16" customFormat="false" ht="15.75" hidden="false" customHeight="false" outlineLevel="0" collapsed="false">
      <c r="B16" s="318" t="s">
        <v>202</v>
      </c>
      <c r="C16" s="318"/>
      <c r="D16" s="318"/>
      <c r="E16" s="318"/>
      <c r="F16" s="318"/>
      <c r="G16" s="259" t="s">
        <v>203</v>
      </c>
      <c r="H16" s="319"/>
      <c r="I16" s="266"/>
    </row>
    <row r="17" customFormat="false" ht="16.5" hidden="false" customHeight="true" outlineLevel="0" collapsed="false">
      <c r="B17" s="320" t="s">
        <v>204</v>
      </c>
      <c r="C17" s="320"/>
      <c r="D17" s="320"/>
      <c r="E17" s="320"/>
      <c r="F17" s="321"/>
      <c r="G17" s="270"/>
      <c r="H17" s="270"/>
      <c r="I17" s="270"/>
    </row>
    <row r="18" customFormat="false" ht="14.25" hidden="false" customHeight="false" outlineLevel="0" collapsed="false">
      <c r="B18" s="280"/>
      <c r="C18" s="282"/>
      <c r="D18" s="322"/>
      <c r="E18" s="323"/>
      <c r="F18" s="324" t="s">
        <v>136</v>
      </c>
      <c r="I18" s="266"/>
    </row>
    <row r="19" customFormat="false" ht="14.25" hidden="false" customHeight="false" outlineLevel="0" collapsed="false">
      <c r="B19" s="287" t="n">
        <v>1</v>
      </c>
      <c r="C19" s="325" t="str">
        <f aca="false">Materiais!B4</f>
        <v>7 - MATERIAIS</v>
      </c>
      <c r="D19" s="326"/>
      <c r="E19" s="290"/>
      <c r="F19" s="291" t="n">
        <f aca="false">Materiais!F13</f>
        <v>5858.56951111111</v>
      </c>
      <c r="G19" s="327" t="n">
        <f aca="false">F19/F34</f>
        <v>0.195036333190108</v>
      </c>
      <c r="H19" s="328" t="s">
        <v>205</v>
      </c>
      <c r="I19" s="329"/>
    </row>
    <row r="20" customFormat="false" ht="14.25" hidden="false" customHeight="false" outlineLevel="0" collapsed="false">
      <c r="B20" s="330" t="n">
        <v>2</v>
      </c>
      <c r="C20" s="331" t="str">
        <f aca="false">EPI!B4</f>
        <v>5 - UNIFORMES E EQUIPAMENTOS DE PROTEÇÃO INDIVIDUAL</v>
      </c>
      <c r="D20" s="332"/>
      <c r="E20" s="333"/>
      <c r="F20" s="334" t="n">
        <f aca="false">EPI!E14</f>
        <v>598.235</v>
      </c>
      <c r="G20" s="327" t="n">
        <f aca="false">F20/F34</f>
        <v>0.0199157081886113</v>
      </c>
      <c r="I20" s="266"/>
    </row>
    <row r="21" customFormat="false" ht="14.25" hidden="false" customHeight="false" outlineLevel="0" collapsed="false">
      <c r="B21" s="330" t="n">
        <v>3</v>
      </c>
      <c r="C21" s="331" t="str">
        <f aca="false">Equipamentos!A1</f>
        <v>8 -EQUIPAMENTOS</v>
      </c>
      <c r="D21" s="332"/>
      <c r="E21" s="333"/>
      <c r="F21" s="334" t="n">
        <f aca="false">Equipamentos!F18</f>
        <v>3590.30464149437</v>
      </c>
      <c r="G21" s="327" t="n">
        <f aca="false">F21/F34</f>
        <v>0.119524032442466</v>
      </c>
      <c r="I21" s="266"/>
    </row>
    <row r="22" customFormat="false" ht="14.25" hidden="false" customHeight="false" outlineLevel="0" collapsed="false">
      <c r="B22" s="293" t="n">
        <v>4</v>
      </c>
      <c r="C22" s="335"/>
      <c r="D22" s="336"/>
      <c r="E22" s="296"/>
      <c r="F22" s="297"/>
      <c r="G22" s="337"/>
      <c r="I22" s="266"/>
    </row>
    <row r="23" customFormat="false" ht="14.25" hidden="false" customHeight="false" outlineLevel="0" collapsed="false">
      <c r="B23" s="293" t="n">
        <v>5</v>
      </c>
      <c r="C23" s="335"/>
      <c r="D23" s="336"/>
      <c r="E23" s="296"/>
      <c r="F23" s="297"/>
      <c r="G23" s="337"/>
      <c r="I23" s="266"/>
    </row>
    <row r="24" customFormat="false" ht="14.25" hidden="false" customHeight="false" outlineLevel="0" collapsed="false">
      <c r="B24" s="293" t="n">
        <v>6</v>
      </c>
      <c r="C24" s="335"/>
      <c r="D24" s="336"/>
      <c r="E24" s="296"/>
      <c r="F24" s="297"/>
      <c r="G24" s="337"/>
      <c r="I24" s="266"/>
    </row>
    <row r="25" customFormat="false" ht="14.25" hidden="false" customHeight="false" outlineLevel="0" collapsed="false">
      <c r="B25" s="307" t="n">
        <v>7</v>
      </c>
      <c r="C25" s="338"/>
      <c r="D25" s="339"/>
      <c r="E25" s="310"/>
      <c r="F25" s="311"/>
      <c r="G25" s="340"/>
      <c r="I25" s="266"/>
    </row>
    <row r="26" customFormat="false" ht="14.25" hidden="false" customHeight="true" outlineLevel="0" collapsed="false">
      <c r="B26" s="341"/>
      <c r="C26" s="342" t="s">
        <v>206</v>
      </c>
      <c r="D26" s="342"/>
      <c r="E26" s="342"/>
      <c r="F26" s="343" t="n">
        <f aca="false">F15+F19+F20+F21+F22</f>
        <v>23431.5903126055</v>
      </c>
      <c r="G26" s="344" t="n">
        <f aca="false">F26/F34</f>
        <v>0.780055856078201</v>
      </c>
      <c r="I26" s="266"/>
    </row>
    <row r="27" customFormat="false" ht="14.25" hidden="false" customHeight="false" outlineLevel="0" collapsed="false">
      <c r="B27" s="330" t="n">
        <v>1</v>
      </c>
      <c r="C27" s="331"/>
      <c r="D27" s="332"/>
      <c r="E27" s="333"/>
      <c r="F27" s="345"/>
      <c r="G27" s="346"/>
      <c r="I27" s="266"/>
    </row>
    <row r="28" customFormat="false" ht="14.25" hidden="false" customHeight="true" outlineLevel="0" collapsed="false">
      <c r="B28" s="293" t="n">
        <v>2</v>
      </c>
      <c r="C28" s="347" t="s">
        <v>207</v>
      </c>
      <c r="D28" s="347"/>
      <c r="E28" s="347"/>
      <c r="F28" s="305" t="n">
        <f aca="false">'Despesas Indiretas'!C13</f>
        <v>3876</v>
      </c>
      <c r="G28" s="337" t="n">
        <f aca="false">F28/F$34</f>
        <v>0.129035053012708</v>
      </c>
      <c r="I28" s="266"/>
    </row>
    <row r="29" customFormat="false" ht="14.25" hidden="false" customHeight="false" outlineLevel="0" collapsed="false">
      <c r="B29" s="293" t="n">
        <v>3</v>
      </c>
      <c r="C29" s="335"/>
      <c r="D29" s="336"/>
      <c r="E29" s="296"/>
      <c r="F29" s="305"/>
      <c r="G29" s="337"/>
      <c r="H29" s="348"/>
      <c r="I29" s="266"/>
    </row>
    <row r="30" customFormat="false" ht="14.25" hidden="false" customHeight="true" outlineLevel="0" collapsed="false">
      <c r="B30" s="293" t="n">
        <v>4</v>
      </c>
      <c r="C30" s="347" t="s">
        <v>208</v>
      </c>
      <c r="D30" s="347"/>
      <c r="E30" s="347"/>
      <c r="F30" s="349" t="n">
        <v>0.1</v>
      </c>
      <c r="G30" s="350" t="n">
        <f aca="false">(F32-F28)/F34</f>
        <v>0.0909090909090909</v>
      </c>
      <c r="H30" s="351"/>
      <c r="I30" s="266"/>
    </row>
    <row r="31" customFormat="false" ht="14.25" hidden="false" customHeight="false" outlineLevel="0" collapsed="false">
      <c r="B31" s="352" t="n">
        <v>5</v>
      </c>
      <c r="C31" s="353"/>
      <c r="D31" s="354"/>
      <c r="E31" s="355"/>
      <c r="F31" s="311"/>
      <c r="G31" s="356"/>
      <c r="I31" s="266"/>
    </row>
    <row r="32" customFormat="false" ht="18" hidden="false" customHeight="true" outlineLevel="0" collapsed="false">
      <c r="B32" s="357"/>
      <c r="C32" s="358" t="s">
        <v>209</v>
      </c>
      <c r="D32" s="358"/>
      <c r="E32" s="358"/>
      <c r="F32" s="334" t="n">
        <f aca="false">(F26+F28)*F30+F28</f>
        <v>6606.75903126055</v>
      </c>
      <c r="G32" s="344" t="n">
        <f aca="false">G28+G30</f>
        <v>0.219944143921799</v>
      </c>
      <c r="I32" s="266"/>
    </row>
    <row r="33" customFormat="false" ht="14.25" hidden="false" customHeight="false" outlineLevel="0" collapsed="false">
      <c r="B33" s="359"/>
      <c r="C33" s="360"/>
      <c r="D33" s="361"/>
      <c r="E33" s="361"/>
      <c r="F33" s="361"/>
      <c r="I33" s="266"/>
    </row>
    <row r="34" customFormat="false" ht="14.25" hidden="false" customHeight="true" outlineLevel="0" collapsed="false">
      <c r="B34" s="362"/>
      <c r="C34" s="363" t="s">
        <v>210</v>
      </c>
      <c r="D34" s="363"/>
      <c r="E34" s="363"/>
      <c r="F34" s="364" t="n">
        <f aca="false">F26+F32</f>
        <v>30038.349343866</v>
      </c>
      <c r="G34" s="365" t="n">
        <f aca="false">G26+G32</f>
        <v>1</v>
      </c>
      <c r="I34" s="266"/>
    </row>
    <row r="35" customFormat="false" ht="14.25" hidden="false" customHeight="false" outlineLevel="0" collapsed="false">
      <c r="B35" s="366"/>
      <c r="I35" s="266"/>
    </row>
    <row r="36" customFormat="false" ht="14.25" hidden="false" customHeight="false" outlineLevel="0" collapsed="false">
      <c r="B36" s="367" t="s">
        <v>211</v>
      </c>
      <c r="C36" s="367"/>
      <c r="D36" s="367"/>
      <c r="E36" s="367"/>
      <c r="F36" s="367"/>
      <c r="G36" s="367"/>
      <c r="H36" s="367"/>
      <c r="I36" s="367"/>
    </row>
    <row r="37" customFormat="false" ht="15.75" hidden="false" customHeight="true" outlineLevel="0" collapsed="false">
      <c r="B37" s="368"/>
      <c r="C37" s="369" t="s">
        <v>212</v>
      </c>
      <c r="D37" s="369"/>
      <c r="E37" s="370" t="s">
        <v>213</v>
      </c>
      <c r="F37" s="371"/>
      <c r="G37" s="372"/>
      <c r="H37" s="373" t="s">
        <v>214</v>
      </c>
      <c r="I37" s="374"/>
    </row>
    <row r="38" customFormat="false" ht="19.5" hidden="false" customHeight="true" outlineLevel="0" collapsed="false">
      <c r="B38" s="375" t="n">
        <v>1</v>
      </c>
      <c r="C38" s="328" t="s">
        <v>215</v>
      </c>
      <c r="D38" s="376" t="n">
        <v>0.0035</v>
      </c>
      <c r="E38" s="370"/>
      <c r="F38" s="377" t="n">
        <f aca="false">F34*D46-(8100/12)</f>
        <v>32232.9199647962</v>
      </c>
      <c r="G38" s="377"/>
      <c r="H38" s="378" t="n">
        <f aca="false">F38/(Dimensionamento!D10/12)</f>
        <v>74.3836614572221</v>
      </c>
      <c r="I38" s="379"/>
    </row>
    <row r="39" customFormat="false" ht="14.25" hidden="false" customHeight="false" outlineLevel="0" collapsed="false">
      <c r="B39" s="301" t="n">
        <v>2</v>
      </c>
      <c r="C39" s="380" t="s">
        <v>216</v>
      </c>
      <c r="D39" s="381" t="n">
        <v>0.0026</v>
      </c>
      <c r="E39" s="370"/>
      <c r="F39" s="382"/>
      <c r="G39" s="383"/>
      <c r="H39" s="384"/>
      <c r="I39" s="286"/>
    </row>
    <row r="40" customFormat="false" ht="14.25" hidden="false" customHeight="false" outlineLevel="0" collapsed="false">
      <c r="B40" s="301"/>
      <c r="C40" s="380" t="s">
        <v>217</v>
      </c>
      <c r="D40" s="381" t="n">
        <v>0.0378</v>
      </c>
      <c r="E40" s="370"/>
      <c r="F40" s="382"/>
      <c r="G40" s="383"/>
      <c r="H40" s="384"/>
      <c r="I40" s="286"/>
    </row>
    <row r="41" customFormat="false" ht="15" hidden="false" customHeight="false" outlineLevel="0" collapsed="false">
      <c r="B41" s="301" t="n">
        <v>3</v>
      </c>
      <c r="C41" s="380" t="s">
        <v>218</v>
      </c>
      <c r="D41" s="381" t="n">
        <v>0.0122</v>
      </c>
      <c r="E41" s="385"/>
      <c r="F41" s="385"/>
      <c r="G41" s="386"/>
      <c r="H41" s="387"/>
      <c r="I41" s="387"/>
    </row>
    <row r="42" customFormat="false" ht="17" hidden="false" customHeight="false" outlineLevel="0" collapsed="false">
      <c r="B42" s="301" t="n">
        <v>4</v>
      </c>
      <c r="C42" s="380" t="s">
        <v>219</v>
      </c>
      <c r="D42" s="388" t="n">
        <v>0.0281</v>
      </c>
      <c r="E42" s="271"/>
      <c r="F42" s="389"/>
      <c r="G42" s="390"/>
      <c r="H42" s="391" t="s">
        <v>220</v>
      </c>
      <c r="I42" s="392" t="n">
        <f aca="false">H38*Dimensionamento!D10</f>
        <v>386795.039577555</v>
      </c>
    </row>
    <row r="43" customFormat="false" ht="17" hidden="false" customHeight="false" outlineLevel="0" collapsed="false">
      <c r="B43" s="301" t="n">
        <v>6</v>
      </c>
      <c r="C43" s="380" t="s">
        <v>221</v>
      </c>
      <c r="D43" s="393" t="n">
        <v>0.003</v>
      </c>
      <c r="E43" s="271"/>
      <c r="G43" s="394"/>
      <c r="H43" s="395"/>
      <c r="I43" s="396"/>
    </row>
    <row r="44" customFormat="false" ht="17" hidden="false" customHeight="false" outlineLevel="0" collapsed="false">
      <c r="B44" s="397"/>
      <c r="C44" s="398" t="s">
        <v>222</v>
      </c>
      <c r="D44" s="399" t="n">
        <f aca="false">SUM(D38:D43)</f>
        <v>0.0872</v>
      </c>
      <c r="E44" s="400"/>
      <c r="F44" s="267"/>
      <c r="G44" s="401"/>
      <c r="H44" s="402"/>
      <c r="I44" s="329"/>
    </row>
    <row r="45" customFormat="false" ht="15.75" hidden="false" customHeight="false" outlineLevel="0" collapsed="false">
      <c r="B45" s="301" t="n">
        <v>1</v>
      </c>
      <c r="C45" s="380" t="s">
        <v>223</v>
      </c>
      <c r="D45" s="403" t="n">
        <f aca="false">1-D44</f>
        <v>0.9128</v>
      </c>
      <c r="E45" s="404"/>
      <c r="G45" s="405"/>
      <c r="H45" s="406" t="s">
        <v>224</v>
      </c>
      <c r="I45" s="406"/>
    </row>
    <row r="46" customFormat="false" ht="14.25" hidden="false" customHeight="false" outlineLevel="0" collapsed="false">
      <c r="B46" s="407" t="n">
        <v>2</v>
      </c>
      <c r="C46" s="408" t="s">
        <v>225</v>
      </c>
      <c r="D46" s="409" t="n">
        <f aca="false">1/D45</f>
        <v>1.09553023663453</v>
      </c>
      <c r="E46" s="263"/>
      <c r="F46" s="263"/>
      <c r="G46" s="410"/>
      <c r="H46" s="411"/>
      <c r="I46" s="412"/>
    </row>
    <row r="47" customFormat="false" ht="36.75" hidden="false" customHeight="true" outlineLevel="0" collapsed="false">
      <c r="B47" s="413" t="s">
        <v>226</v>
      </c>
      <c r="C47" s="413"/>
      <c r="D47" s="413"/>
      <c r="E47" s="413"/>
      <c r="F47" s="413"/>
      <c r="G47" s="413"/>
      <c r="H47" s="413"/>
      <c r="I47" s="413"/>
    </row>
    <row r="48" customFormat="false" ht="15" hidden="false" customHeight="false" outlineLevel="0" collapsed="false">
      <c r="B48" s="414" t="s">
        <v>227</v>
      </c>
      <c r="C48" s="414"/>
      <c r="D48" s="414"/>
      <c r="E48" s="414"/>
    </row>
    <row r="50" customFormat="false" ht="38.25" hidden="false" customHeight="true" outlineLevel="0" collapsed="false">
      <c r="B50" s="415" t="s">
        <v>228</v>
      </c>
      <c r="C50" s="415"/>
      <c r="D50" s="415"/>
      <c r="E50" s="415"/>
      <c r="F50" s="415"/>
      <c r="G50" s="415"/>
      <c r="H50" s="415"/>
      <c r="I50" s="415"/>
    </row>
    <row r="52" customFormat="false" ht="26.25" hidden="false" customHeight="true" outlineLevel="0" collapsed="false">
      <c r="B52" s="415" t="s">
        <v>229</v>
      </c>
      <c r="C52" s="415"/>
      <c r="D52" s="415"/>
      <c r="E52" s="415"/>
      <c r="F52" s="415"/>
      <c r="G52" s="415"/>
      <c r="H52" s="415"/>
      <c r="I52" s="415"/>
    </row>
  </sheetData>
  <mergeCells count="23">
    <mergeCell ref="B3:C3"/>
    <mergeCell ref="H5:I5"/>
    <mergeCell ref="B7:F7"/>
    <mergeCell ref="C8:E8"/>
    <mergeCell ref="C15:E15"/>
    <mergeCell ref="B16:F16"/>
    <mergeCell ref="B17:E17"/>
    <mergeCell ref="G17:I17"/>
    <mergeCell ref="C26:E26"/>
    <mergeCell ref="C28:E28"/>
    <mergeCell ref="C30:E30"/>
    <mergeCell ref="C32:E32"/>
    <mergeCell ref="C34:E34"/>
    <mergeCell ref="B36:I36"/>
    <mergeCell ref="C37:D37"/>
    <mergeCell ref="E37:E39"/>
    <mergeCell ref="F38:G38"/>
    <mergeCell ref="E41:F41"/>
    <mergeCell ref="H41:I41"/>
    <mergeCell ref="H45:I45"/>
    <mergeCell ref="B47:I47"/>
    <mergeCell ref="B50:I50"/>
    <mergeCell ref="B52:I52"/>
  </mergeCells>
  <printOptions headings="false" gridLines="false" gridLinesSet="true" horizontalCentered="true" verticalCentered="true"/>
  <pageMargins left="0.39375" right="0.39375" top="0.679861111111111" bottom="0.629861111111111" header="0.511811023622047" footer="0.511811023622047"/>
  <pageSetup paperSize="9" scale="9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5"/>
  <sheetViews>
    <sheetView showFormulas="false" showGridLines="true" showRowColHeaders="true" showZeros="true" rightToLeft="false" tabSelected="false" showOutlineSymbols="true" defaultGridColor="true" view="pageBreakPreview" topLeftCell="A1" colorId="64" zoomScale="90" zoomScaleNormal="100" zoomScalePageLayoutView="90" workbookViewId="0">
      <selection pane="topLeft" activeCell="A1" activeCellId="0" sqref="A1"/>
    </sheetView>
  </sheetViews>
  <sheetFormatPr defaultColWidth="8.47265625" defaultRowHeight="14.25" zeroHeight="false" outlineLevelRow="0" outlineLevelCol="0"/>
  <cols>
    <col collapsed="false" customWidth="true" hidden="false" outlineLevel="0" max="1" min="1" style="7" width="9.37"/>
    <col collapsed="false" customWidth="true" hidden="false" outlineLevel="0" max="2" min="2" style="7" width="24.27"/>
    <col collapsed="false" customWidth="true" hidden="false" outlineLevel="0" max="3" min="3" style="7" width="22.37"/>
    <col collapsed="false" customWidth="true" hidden="false" outlineLevel="0" max="4" min="4" style="7" width="17.97"/>
  </cols>
  <sheetData>
    <row r="1" customFormat="false" ht="27.75" hidden="false" customHeight="true" outlineLevel="0" collapsed="false">
      <c r="A1" s="8" t="s">
        <v>3</v>
      </c>
      <c r="B1" s="8"/>
      <c r="C1" s="8"/>
      <c r="D1" s="8"/>
    </row>
    <row r="2" customFormat="false" ht="15" hidden="false" customHeight="false" outlineLevel="0" collapsed="false">
      <c r="A2" s="9"/>
      <c r="B2" s="9" t="s">
        <v>4</v>
      </c>
      <c r="C2" s="10"/>
      <c r="D2" s="10"/>
    </row>
    <row r="3" customFormat="false" ht="13.5" hidden="false" customHeight="true" outlineLevel="0" collapsed="false">
      <c r="A3" s="9"/>
      <c r="B3" s="9" t="s">
        <v>5</v>
      </c>
      <c r="C3" s="11" t="s">
        <v>6</v>
      </c>
      <c r="D3" s="11"/>
    </row>
    <row r="4" customFormat="false" ht="14.25" hidden="false" customHeight="false" outlineLevel="0" collapsed="false">
      <c r="A4" s="12"/>
      <c r="B4" s="12"/>
      <c r="C4" s="13"/>
      <c r="D4" s="14"/>
    </row>
    <row r="5" customFormat="false" ht="14.25" hidden="false" customHeight="false" outlineLevel="0" collapsed="false">
      <c r="A5" s="15" t="s">
        <v>7</v>
      </c>
      <c r="B5" s="15"/>
      <c r="C5" s="15"/>
      <c r="D5" s="14"/>
    </row>
    <row r="6" customFormat="false" ht="15" hidden="false" customHeight="true" outlineLevel="0" collapsed="false">
      <c r="A6" s="16" t="s">
        <v>8</v>
      </c>
      <c r="B6" s="17" t="s">
        <v>9</v>
      </c>
      <c r="C6" s="17"/>
      <c r="D6" s="18"/>
    </row>
    <row r="7" customFormat="false" ht="13.5" hidden="false" customHeight="true" outlineLevel="0" collapsed="false">
      <c r="A7" s="16" t="s">
        <v>10</v>
      </c>
      <c r="B7" s="17" t="s">
        <v>11</v>
      </c>
      <c r="C7" s="17"/>
      <c r="D7" s="19" t="s">
        <v>12</v>
      </c>
    </row>
    <row r="8" customFormat="false" ht="15" hidden="false" customHeight="true" outlineLevel="0" collapsed="false">
      <c r="A8" s="16" t="s">
        <v>13</v>
      </c>
      <c r="B8" s="17" t="s">
        <v>14</v>
      </c>
      <c r="C8" s="17"/>
      <c r="D8" s="20" t="n">
        <v>2025</v>
      </c>
    </row>
    <row r="9" customFormat="false" ht="15" hidden="false" customHeight="true" outlineLevel="0" collapsed="false">
      <c r="A9" s="16" t="s">
        <v>15</v>
      </c>
      <c r="B9" s="17" t="s">
        <v>16</v>
      </c>
      <c r="C9" s="17"/>
      <c r="D9" s="21" t="n">
        <v>12</v>
      </c>
    </row>
    <row r="10" customFormat="false" ht="27" hidden="false" customHeight="true" outlineLevel="0" collapsed="false">
      <c r="A10" s="16" t="s">
        <v>17</v>
      </c>
      <c r="B10" s="17" t="s">
        <v>18</v>
      </c>
      <c r="C10" s="17"/>
      <c r="D10" s="21" t="s">
        <v>19</v>
      </c>
    </row>
    <row r="11" customFormat="false" ht="15" hidden="false" customHeight="false" outlineLevel="0" collapsed="false">
      <c r="A11" s="22"/>
      <c r="B11" s="12"/>
      <c r="C11" s="23"/>
      <c r="D11" s="14"/>
    </row>
    <row r="12" customFormat="false" ht="38.25" hidden="false" customHeight="true" outlineLevel="0" collapsed="false">
      <c r="A12" s="24" t="s">
        <v>20</v>
      </c>
      <c r="B12" s="24"/>
      <c r="C12" s="24"/>
      <c r="D12" s="24"/>
    </row>
    <row r="13" customFormat="false" ht="14.25" hidden="false" customHeight="false" outlineLevel="0" collapsed="false">
      <c r="A13" s="25"/>
      <c r="B13" s="25"/>
      <c r="C13" s="25"/>
      <c r="D13" s="25"/>
    </row>
    <row r="14" customFormat="false" ht="14.25" hidden="false" customHeight="false" outlineLevel="0" collapsed="false">
      <c r="A14" s="26"/>
      <c r="B14" s="26"/>
      <c r="C14" s="26"/>
      <c r="D14" s="14"/>
    </row>
    <row r="15" customFormat="false" ht="15" hidden="false" customHeight="false" outlineLevel="0" collapsed="false">
      <c r="B15" s="27"/>
      <c r="C15" s="27"/>
      <c r="D15" s="27"/>
    </row>
  </sheetData>
  <mergeCells count="10">
    <mergeCell ref="A1:D1"/>
    <mergeCell ref="C2:D2"/>
    <mergeCell ref="C3:D3"/>
    <mergeCell ref="A5:C5"/>
    <mergeCell ref="B6:C6"/>
    <mergeCell ref="B7:C7"/>
    <mergeCell ref="B8:C8"/>
    <mergeCell ref="B9:C9"/>
    <mergeCell ref="B10:C10"/>
    <mergeCell ref="A12:D12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J32"/>
  <sheetViews>
    <sheetView showFormulas="false" showGridLines="false" showRowColHeaders="true" showZeros="true" rightToLeft="false" tabSelected="false" showOutlineSymbols="true" defaultGridColor="true" view="pageBreakPreview" topLeftCell="A16" colorId="64" zoomScale="90" zoomScaleNormal="100" zoomScalePageLayoutView="90" workbookViewId="0">
      <selection pane="topLeft" activeCell="A1" activeCellId="0" sqref="A1"/>
    </sheetView>
  </sheetViews>
  <sheetFormatPr defaultColWidth="8.671875" defaultRowHeight="15" zeroHeight="false" outlineLevelRow="0" outlineLevelCol="0"/>
  <cols>
    <col collapsed="false" customWidth="true" hidden="false" outlineLevel="0" max="1" min="1" style="28" width="2.07"/>
    <col collapsed="false" customWidth="true" hidden="false" outlineLevel="0" max="2" min="2" style="29" width="4.27"/>
    <col collapsed="false" customWidth="true" hidden="false" outlineLevel="0" max="3" min="3" style="28" width="26.37"/>
    <col collapsed="false" customWidth="true" hidden="false" outlineLevel="0" max="4" min="4" style="28" width="10.57"/>
    <col collapsed="false" customWidth="true" hidden="false" outlineLevel="0" max="5" min="5" style="28" width="9.87"/>
    <col collapsed="false" customWidth="true" hidden="false" outlineLevel="0" max="6" min="6" style="28" width="11.67"/>
    <col collapsed="false" customWidth="true" hidden="true" outlineLevel="0" max="7" min="7" style="28" width="32.47"/>
    <col collapsed="false" customWidth="true" hidden="false" outlineLevel="0" max="8" min="8" style="28" width="6.47"/>
    <col collapsed="false" customWidth="true" hidden="false" outlineLevel="0" max="9" min="9" style="28" width="7.37"/>
    <col collapsed="false" customWidth="false" hidden="false" outlineLevel="0" max="257" min="10" style="28" width="8.67"/>
  </cols>
  <sheetData>
    <row r="2" customFormat="false" ht="18" hidden="false" customHeight="false" outlineLevel="0" collapsed="false">
      <c r="B2" s="5" t="str">
        <f aca="false">[1]Índice!B1</f>
        <v>SERVIÇO DE INSEMINAÇÃO ARTIFICIAL (IA) EM BOVINOS LEITEIROS</v>
      </c>
    </row>
    <row r="3" customFormat="false" ht="18" hidden="false" customHeight="false" outlineLevel="0" collapsed="false">
      <c r="B3" s="5"/>
    </row>
    <row r="4" customFormat="false" ht="18" hidden="false" customHeight="false" outlineLevel="0" collapsed="false">
      <c r="B4" s="30" t="s">
        <v>21</v>
      </c>
      <c r="C4" s="30"/>
      <c r="D4" s="30"/>
      <c r="E4" s="30"/>
      <c r="F4" s="30"/>
    </row>
    <row r="6" customFormat="false" ht="15" hidden="false" customHeight="false" outlineLevel="0" collapsed="false">
      <c r="A6" s="31"/>
      <c r="B6" s="32" t="s">
        <v>22</v>
      </c>
      <c r="C6" s="33" t="s">
        <v>23</v>
      </c>
      <c r="D6" s="34"/>
      <c r="E6" s="34"/>
      <c r="F6" s="34"/>
      <c r="G6" s="35"/>
      <c r="H6" s="36"/>
      <c r="I6" s="36"/>
      <c r="J6" s="36"/>
    </row>
    <row r="7" customFormat="false" ht="15" hidden="false" customHeight="false" outlineLevel="0" collapsed="false">
      <c r="A7" s="31"/>
      <c r="B7" s="37"/>
      <c r="C7" s="36"/>
      <c r="D7" s="36"/>
      <c r="E7" s="38"/>
      <c r="F7" s="36"/>
      <c r="G7" s="38"/>
      <c r="H7" s="36"/>
      <c r="I7" s="36"/>
      <c r="J7" s="36"/>
    </row>
    <row r="8" customFormat="false" ht="14.25" hidden="false" customHeight="true" outlineLevel="0" collapsed="false">
      <c r="A8" s="31"/>
      <c r="B8" s="39" t="s">
        <v>24</v>
      </c>
      <c r="C8" s="39"/>
      <c r="D8" s="40" t="s">
        <v>25</v>
      </c>
      <c r="E8" s="40"/>
      <c r="F8" s="40"/>
      <c r="G8" s="38"/>
      <c r="H8" s="36"/>
      <c r="I8" s="36"/>
      <c r="J8" s="36"/>
    </row>
    <row r="9" customFormat="false" ht="27.75" hidden="false" customHeight="true" outlineLevel="0" collapsed="false">
      <c r="A9" s="31"/>
      <c r="B9" s="39" t="s">
        <v>26</v>
      </c>
      <c r="C9" s="39"/>
      <c r="D9" s="41" t="s">
        <v>27</v>
      </c>
      <c r="E9" s="41"/>
      <c r="F9" s="41"/>
      <c r="G9" s="38"/>
      <c r="H9" s="36"/>
      <c r="I9" s="36"/>
      <c r="J9" s="36"/>
    </row>
    <row r="10" customFormat="false" ht="34.5" hidden="false" customHeight="true" outlineLevel="0" collapsed="false">
      <c r="A10" s="31"/>
      <c r="B10" s="39" t="s">
        <v>28</v>
      </c>
      <c r="C10" s="39"/>
      <c r="D10" s="42" t="n">
        <v>5200</v>
      </c>
      <c r="E10" s="42"/>
      <c r="F10" s="42"/>
      <c r="G10" s="43"/>
      <c r="H10" s="36"/>
      <c r="I10" s="36"/>
      <c r="J10" s="36"/>
    </row>
    <row r="11" customFormat="false" ht="14.25" hidden="false" customHeight="false" outlineLevel="0" collapsed="false">
      <c r="A11" s="31"/>
      <c r="B11" s="44" t="s">
        <v>29</v>
      </c>
      <c r="C11" s="44"/>
      <c r="D11" s="44"/>
      <c r="E11" s="44"/>
      <c r="F11" s="45" t="n">
        <f aca="false">D10/365</f>
        <v>14.2465753424658</v>
      </c>
    </row>
    <row r="12" customFormat="false" ht="15" hidden="false" customHeight="false" outlineLevel="0" collapsed="false">
      <c r="A12" s="31"/>
      <c r="B12" s="37"/>
      <c r="C12" s="46"/>
      <c r="D12" s="46"/>
      <c r="E12" s="46"/>
      <c r="F12" s="47"/>
    </row>
    <row r="13" customFormat="false" ht="15" hidden="false" customHeight="false" outlineLevel="0" collapsed="false">
      <c r="A13" s="31"/>
      <c r="B13" s="37"/>
      <c r="C13" s="46"/>
      <c r="D13" s="46"/>
      <c r="E13" s="46"/>
      <c r="F13" s="47"/>
    </row>
    <row r="14" customFormat="false" ht="15" hidden="false" customHeight="false" outlineLevel="0" collapsed="false">
      <c r="A14" s="31"/>
      <c r="B14" s="48"/>
      <c r="C14" s="49"/>
      <c r="D14" s="49"/>
      <c r="E14" s="49"/>
      <c r="F14" s="50"/>
    </row>
    <row r="15" customFormat="false" ht="15" hidden="false" customHeight="false" outlineLevel="0" collapsed="false">
      <c r="A15" s="31"/>
      <c r="B15" s="51"/>
      <c r="C15" s="36"/>
      <c r="D15" s="36"/>
      <c r="E15" s="36"/>
      <c r="F15" s="36"/>
    </row>
    <row r="16" customFormat="false" ht="15" hidden="false" customHeight="false" outlineLevel="0" collapsed="false">
      <c r="A16" s="31"/>
      <c r="B16" s="32" t="s">
        <v>30</v>
      </c>
      <c r="C16" s="33" t="s">
        <v>31</v>
      </c>
      <c r="D16" s="34"/>
      <c r="E16" s="34"/>
      <c r="F16" s="34"/>
    </row>
    <row r="17" customFormat="false" ht="15" hidden="false" customHeight="false" outlineLevel="0" collapsed="false">
      <c r="A17" s="31"/>
      <c r="B17" s="37"/>
      <c r="C17" s="52" t="s">
        <v>32</v>
      </c>
      <c r="D17" s="52"/>
      <c r="E17" s="52"/>
      <c r="F17" s="53" t="n">
        <v>0.333333333333333</v>
      </c>
      <c r="G17" s="36"/>
      <c r="H17" s="54"/>
      <c r="I17" s="55"/>
      <c r="J17" s="36"/>
    </row>
    <row r="18" customFormat="false" ht="15" hidden="false" customHeight="false" outlineLevel="0" collapsed="false">
      <c r="A18" s="31"/>
      <c r="B18" s="37"/>
      <c r="C18" s="52" t="s">
        <v>33</v>
      </c>
      <c r="D18" s="52"/>
      <c r="E18" s="52"/>
      <c r="F18" s="56" t="n">
        <f aca="false">SUM(F17:F17)</f>
        <v>0.333333333333333</v>
      </c>
      <c r="G18" s="36"/>
      <c r="H18" s="54"/>
      <c r="I18" s="55"/>
      <c r="J18" s="36"/>
    </row>
    <row r="19" customFormat="false" ht="15" hidden="false" customHeight="false" outlineLevel="0" collapsed="false">
      <c r="A19" s="31"/>
      <c r="B19" s="57" t="s">
        <v>34</v>
      </c>
      <c r="C19" s="58"/>
      <c r="D19" s="58"/>
      <c r="E19" s="58"/>
      <c r="F19" s="43"/>
      <c r="G19" s="36"/>
      <c r="H19" s="54"/>
      <c r="I19" s="55"/>
      <c r="J19" s="36"/>
    </row>
    <row r="20" customFormat="false" ht="14.25" hidden="false" customHeight="false" outlineLevel="0" collapsed="false">
      <c r="A20" s="31"/>
      <c r="B20" s="59" t="s">
        <v>35</v>
      </c>
      <c r="C20" s="59"/>
      <c r="D20" s="59"/>
      <c r="E20" s="59"/>
      <c r="F20" s="60" t="n">
        <v>365</v>
      </c>
      <c r="G20" s="36"/>
      <c r="H20" s="54"/>
      <c r="I20" s="55"/>
      <c r="J20" s="36"/>
    </row>
    <row r="21" customFormat="false" ht="14.25" hidden="false" customHeight="false" outlineLevel="0" collapsed="false">
      <c r="A21" s="31"/>
      <c r="B21" s="59" t="s">
        <v>36</v>
      </c>
      <c r="C21" s="59"/>
      <c r="D21" s="59"/>
      <c r="E21" s="59"/>
      <c r="F21" s="43" t="n">
        <v>365</v>
      </c>
      <c r="G21" s="36"/>
      <c r="H21" s="54"/>
      <c r="I21" s="55"/>
      <c r="J21" s="36"/>
    </row>
    <row r="22" customFormat="false" ht="14.25" hidden="false" customHeight="false" outlineLevel="0" collapsed="false">
      <c r="A22" s="31"/>
      <c r="B22" s="61" t="s">
        <v>37</v>
      </c>
      <c r="C22" s="61"/>
      <c r="D22" s="61"/>
      <c r="E22" s="61"/>
      <c r="F22" s="62" t="n">
        <f aca="false">(F21/12)-(52/12)</f>
        <v>26.0833333333333</v>
      </c>
      <c r="G22" s="36"/>
      <c r="H22" s="54"/>
      <c r="I22" s="55"/>
      <c r="J22" s="36"/>
    </row>
    <row r="23" customFormat="false" ht="14.25" hidden="false" customHeight="false" outlineLevel="0" collapsed="false">
      <c r="A23" s="31"/>
      <c r="B23" s="61" t="s">
        <v>37</v>
      </c>
      <c r="C23" s="61"/>
      <c r="D23" s="61"/>
      <c r="E23" s="61"/>
      <c r="F23" s="63" t="n">
        <f aca="false">F22/12</f>
        <v>2.17361111111111</v>
      </c>
      <c r="G23" s="36"/>
      <c r="H23" s="54"/>
      <c r="I23" s="55"/>
      <c r="J23" s="36"/>
    </row>
    <row r="24" customFormat="false" ht="15" hidden="false" customHeight="false" outlineLevel="0" collapsed="false">
      <c r="A24" s="31"/>
      <c r="B24" s="51"/>
      <c r="C24" s="43"/>
      <c r="D24" s="43"/>
      <c r="E24" s="43"/>
      <c r="F24" s="64"/>
      <c r="G24" s="36"/>
      <c r="H24" s="54"/>
      <c r="I24" s="55"/>
      <c r="J24" s="36"/>
    </row>
    <row r="25" customFormat="false" ht="15" hidden="false" customHeight="false" outlineLevel="0" collapsed="false">
      <c r="A25" s="31"/>
      <c r="B25" s="51"/>
      <c r="C25" s="38"/>
      <c r="D25" s="38"/>
      <c r="E25" s="38"/>
      <c r="F25" s="38"/>
      <c r="G25" s="36"/>
      <c r="H25" s="36"/>
      <c r="I25" s="36"/>
      <c r="J25" s="36"/>
    </row>
    <row r="27" customFormat="false" ht="15" hidden="false" customHeight="false" outlineLevel="0" collapsed="false">
      <c r="B27" s="35" t="s">
        <v>38</v>
      </c>
      <c r="C27" s="65"/>
      <c r="D27" s="65"/>
      <c r="E27" s="54"/>
      <c r="F27" s="54"/>
    </row>
    <row r="28" customFormat="false" ht="14.25" hidden="false" customHeight="false" outlineLevel="0" collapsed="false">
      <c r="B28" s="36"/>
      <c r="C28" s="65"/>
      <c r="D28" s="65"/>
      <c r="E28" s="54"/>
      <c r="F28" s="54"/>
    </row>
    <row r="29" customFormat="false" ht="13.5" hidden="false" customHeight="true" outlineLevel="0" collapsed="false">
      <c r="B29" s="66" t="s">
        <v>39</v>
      </c>
      <c r="C29" s="66"/>
      <c r="D29" s="66"/>
      <c r="E29" s="66"/>
      <c r="F29" s="66"/>
      <c r="G29" s="66"/>
    </row>
    <row r="30" customFormat="false" ht="14.25" hidden="false" customHeight="false" outlineLevel="0" collapsed="false">
      <c r="B30" s="66"/>
      <c r="C30" s="66"/>
      <c r="D30" s="66"/>
      <c r="E30" s="66"/>
      <c r="F30" s="66"/>
      <c r="G30" s="66"/>
    </row>
    <row r="31" customFormat="false" ht="13.5" hidden="false" customHeight="true" outlineLevel="0" collapsed="false">
      <c r="B31" s="66" t="s">
        <v>40</v>
      </c>
      <c r="C31" s="66"/>
      <c r="D31" s="66"/>
      <c r="E31" s="66"/>
      <c r="F31" s="66"/>
      <c r="G31" s="66"/>
    </row>
    <row r="32" customFormat="false" ht="14.25" hidden="false" customHeight="false" outlineLevel="0" collapsed="false">
      <c r="B32" s="66"/>
      <c r="C32" s="66"/>
      <c r="D32" s="66"/>
      <c r="E32" s="66"/>
      <c r="F32" s="66"/>
      <c r="G32" s="66"/>
    </row>
  </sheetData>
  <mergeCells count="19">
    <mergeCell ref="B4:F4"/>
    <mergeCell ref="B8:C8"/>
    <mergeCell ref="D8:F8"/>
    <mergeCell ref="B9:C9"/>
    <mergeCell ref="D9:F9"/>
    <mergeCell ref="B10:C10"/>
    <mergeCell ref="D10:F10"/>
    <mergeCell ref="B11:E11"/>
    <mergeCell ref="C12:E12"/>
    <mergeCell ref="C13:E13"/>
    <mergeCell ref="C14:E14"/>
    <mergeCell ref="C17:E17"/>
    <mergeCell ref="C18:E18"/>
    <mergeCell ref="B20:E20"/>
    <mergeCell ref="B21:E21"/>
    <mergeCell ref="B22:E22"/>
    <mergeCell ref="B23:E23"/>
    <mergeCell ref="B29:G30"/>
    <mergeCell ref="B31:G32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43"/>
  <sheetViews>
    <sheetView showFormulas="false" showGridLines="true" showRowColHeaders="true" showZeros="true" rightToLeft="false" tabSelected="false" showOutlineSymbols="true" defaultGridColor="true" view="pageBreakPreview" topLeftCell="A31" colorId="64" zoomScale="90" zoomScaleNormal="100" zoomScalePageLayoutView="90" workbookViewId="0">
      <selection pane="topLeft" activeCell="D1" activeCellId="0" sqref="D1"/>
    </sheetView>
  </sheetViews>
  <sheetFormatPr defaultColWidth="9.12890625" defaultRowHeight="15.8" zeroHeight="false" outlineLevelRow="0" outlineLevelCol="0"/>
  <cols>
    <col collapsed="false" customWidth="true" hidden="false" outlineLevel="0" max="2" min="2" style="7" width="38.88"/>
    <col collapsed="false" customWidth="true" hidden="false" outlineLevel="0" max="3" min="3" style="7" width="15.62"/>
    <col collapsed="false" customWidth="true" hidden="false" outlineLevel="0" max="4" min="4" style="7" width="13.29"/>
    <col collapsed="false" customWidth="true" hidden="false" outlineLevel="0" max="5" min="5" style="7" width="19.77"/>
  </cols>
  <sheetData>
    <row r="1" customFormat="false" ht="57.2" hidden="false" customHeight="true" outlineLevel="0" collapsed="false">
      <c r="A1" s="67" t="str">
        <f aca="false">Dimensionamento!B2</f>
        <v>SERVIÇO DE INSEMINAÇÃO ARTIFICIAL (IA) EM BOVINOS LEITEIROS</v>
      </c>
      <c r="B1" s="67"/>
      <c r="C1" s="67"/>
      <c r="D1" s="68"/>
      <c r="E1" s="68"/>
    </row>
    <row r="2" customFormat="false" ht="17" hidden="false" customHeight="false" outlineLevel="0" collapsed="false">
      <c r="B2" s="69" t="s">
        <v>41</v>
      </c>
      <c r="C2" s="69" t="s">
        <v>42</v>
      </c>
      <c r="D2" s="70"/>
      <c r="E2" s="70"/>
    </row>
    <row r="3" customFormat="false" ht="17" hidden="false" customHeight="false" outlineLevel="0" collapsed="false">
      <c r="B3" s="69" t="s">
        <v>43</v>
      </c>
      <c r="C3" s="69" t="s">
        <v>44</v>
      </c>
      <c r="D3" s="71"/>
      <c r="E3" s="71"/>
    </row>
    <row r="4" customFormat="false" ht="17" hidden="false" customHeight="false" outlineLevel="0" collapsed="false">
      <c r="A4" s="72"/>
      <c r="B4" s="73" t="s">
        <v>45</v>
      </c>
      <c r="C4" s="73"/>
      <c r="D4" s="74"/>
      <c r="E4" s="74"/>
    </row>
    <row r="5" customFormat="false" ht="15.8" hidden="false" customHeight="false" outlineLevel="0" collapsed="false">
      <c r="A5" s="72"/>
      <c r="B5" s="75" t="s">
        <v>46</v>
      </c>
      <c r="C5" s="75"/>
      <c r="D5" s="74"/>
      <c r="E5" s="74"/>
    </row>
    <row r="6" customFormat="false" ht="15.8" hidden="false" customHeight="false" outlineLevel="0" collapsed="false">
      <c r="A6" s="76" t="n">
        <v>1</v>
      </c>
      <c r="B6" s="77" t="s">
        <v>47</v>
      </c>
      <c r="C6" s="78" t="n">
        <v>0.2</v>
      </c>
      <c r="D6" s="74"/>
      <c r="E6" s="74"/>
    </row>
    <row r="7" customFormat="false" ht="15.8" hidden="false" customHeight="false" outlineLevel="0" collapsed="false">
      <c r="A7" s="76" t="n">
        <v>2</v>
      </c>
      <c r="B7" s="77" t="s">
        <v>48</v>
      </c>
      <c r="C7" s="78" t="n">
        <v>0.08</v>
      </c>
      <c r="D7" s="74"/>
      <c r="E7" s="74"/>
    </row>
    <row r="8" customFormat="false" ht="15.8" hidden="false" customHeight="false" outlineLevel="0" collapsed="false">
      <c r="A8" s="76" t="n">
        <v>3</v>
      </c>
      <c r="B8" s="77" t="s">
        <v>49</v>
      </c>
      <c r="C8" s="78" t="n">
        <v>0.025</v>
      </c>
      <c r="D8" s="74"/>
      <c r="E8" s="74"/>
    </row>
    <row r="9" customFormat="false" ht="15.8" hidden="false" customHeight="false" outlineLevel="0" collapsed="false">
      <c r="A9" s="76" t="n">
        <v>4</v>
      </c>
      <c r="B9" s="77" t="s">
        <v>50</v>
      </c>
      <c r="C9" s="78" t="n">
        <v>0.03</v>
      </c>
      <c r="D9" s="74"/>
      <c r="E9" s="74"/>
    </row>
    <row r="10" customFormat="false" ht="15.8" hidden="false" customHeight="false" outlineLevel="0" collapsed="false">
      <c r="A10" s="76" t="n">
        <v>5</v>
      </c>
      <c r="B10" s="79" t="s">
        <v>51</v>
      </c>
      <c r="C10" s="78" t="n">
        <v>0.015</v>
      </c>
      <c r="D10" s="74"/>
      <c r="E10" s="74"/>
    </row>
    <row r="11" customFormat="false" ht="15.8" hidden="false" customHeight="false" outlineLevel="0" collapsed="false">
      <c r="A11" s="76" t="n">
        <v>6</v>
      </c>
      <c r="B11" s="79" t="s">
        <v>52</v>
      </c>
      <c r="C11" s="78" t="n">
        <v>0.002</v>
      </c>
      <c r="D11" s="74"/>
      <c r="E11" s="74"/>
    </row>
    <row r="12" customFormat="false" ht="15.8" hidden="false" customHeight="false" outlineLevel="0" collapsed="false">
      <c r="A12" s="76" t="n">
        <v>7</v>
      </c>
      <c r="B12" s="79" t="s">
        <v>53</v>
      </c>
      <c r="C12" s="78" t="n">
        <v>0.006</v>
      </c>
      <c r="D12" s="74"/>
      <c r="E12" s="74"/>
    </row>
    <row r="13" customFormat="false" ht="15.8" hidden="false" customHeight="false" outlineLevel="0" collapsed="false">
      <c r="A13" s="76" t="n">
        <v>8</v>
      </c>
      <c r="B13" s="79" t="s">
        <v>54</v>
      </c>
      <c r="C13" s="78" t="n">
        <v>0.01</v>
      </c>
      <c r="D13" s="74"/>
      <c r="E13" s="74"/>
    </row>
    <row r="14" customFormat="false" ht="17" hidden="false" customHeight="false" outlineLevel="0" collapsed="false">
      <c r="A14" s="76"/>
      <c r="B14" s="80" t="s">
        <v>55</v>
      </c>
      <c r="C14" s="81" t="n">
        <f aca="false">SUM(C6:C13)</f>
        <v>0.368</v>
      </c>
      <c r="D14" s="74"/>
      <c r="E14" s="74"/>
    </row>
    <row r="15" customFormat="false" ht="30.65" hidden="false" customHeight="true" outlineLevel="0" collapsed="false">
      <c r="A15" s="82" t="s">
        <v>56</v>
      </c>
      <c r="B15" s="82"/>
      <c r="C15" s="82"/>
      <c r="D15" s="83"/>
      <c r="E15" s="83"/>
    </row>
    <row r="16" customFormat="false" ht="25.35" hidden="false" customHeight="true" outlineLevel="0" collapsed="false">
      <c r="A16" s="76"/>
      <c r="B16" s="84" t="s">
        <v>57</v>
      </c>
      <c r="C16" s="84"/>
      <c r="D16" s="85"/>
      <c r="E16" s="85"/>
    </row>
    <row r="17" customFormat="false" ht="17" hidden="false" customHeight="false" outlineLevel="0" collapsed="false">
      <c r="A17" s="76"/>
      <c r="B17" s="73" t="s">
        <v>58</v>
      </c>
      <c r="C17" s="73"/>
      <c r="D17" s="74"/>
      <c r="E17" s="74"/>
    </row>
    <row r="18" customFormat="false" ht="61.35" hidden="false" customHeight="true" outlineLevel="0" collapsed="false">
      <c r="A18" s="76"/>
      <c r="B18" s="86" t="s">
        <v>59</v>
      </c>
      <c r="C18" s="86"/>
      <c r="D18" s="74"/>
      <c r="E18" s="74"/>
    </row>
    <row r="19" customFormat="false" ht="15.8" hidden="false" customHeight="false" outlineLevel="0" collapsed="false">
      <c r="A19" s="76" t="n">
        <v>1</v>
      </c>
      <c r="B19" s="79" t="s">
        <v>60</v>
      </c>
      <c r="C19" s="87" t="n">
        <v>0.0581</v>
      </c>
      <c r="D19" s="74"/>
      <c r="E19" s="74"/>
    </row>
    <row r="20" customFormat="false" ht="15.8" hidden="false" customHeight="false" outlineLevel="0" collapsed="false">
      <c r="A20" s="76" t="n">
        <v>2</v>
      </c>
      <c r="B20" s="79" t="s">
        <v>61</v>
      </c>
      <c r="C20" s="87" t="n">
        <f aca="false">ROUND(30/360,4)</f>
        <v>0.0833</v>
      </c>
      <c r="D20" s="74"/>
      <c r="E20" s="74"/>
    </row>
    <row r="21" customFormat="false" ht="15.8" hidden="false" customHeight="false" outlineLevel="0" collapsed="false">
      <c r="A21" s="76" t="n">
        <v>3</v>
      </c>
      <c r="B21" s="79" t="s">
        <v>62</v>
      </c>
      <c r="C21" s="87" t="n">
        <v>0.0006</v>
      </c>
      <c r="D21" s="74"/>
      <c r="E21" s="74"/>
    </row>
    <row r="22" customFormat="false" ht="15.8" hidden="false" customHeight="false" outlineLevel="0" collapsed="false">
      <c r="A22" s="76" t="n">
        <v>4</v>
      </c>
      <c r="B22" s="79" t="s">
        <v>63</v>
      </c>
      <c r="C22" s="87" t="n">
        <v>0.0082</v>
      </c>
      <c r="D22" s="74"/>
      <c r="E22" s="74"/>
    </row>
    <row r="23" customFormat="false" ht="15.8" hidden="false" customHeight="false" outlineLevel="0" collapsed="false">
      <c r="A23" s="76" t="n">
        <v>5</v>
      </c>
      <c r="B23" s="79" t="s">
        <v>64</v>
      </c>
      <c r="C23" s="87" t="n">
        <v>0.0025</v>
      </c>
      <c r="D23" s="74"/>
      <c r="E23" s="74"/>
    </row>
    <row r="24" customFormat="false" ht="15.8" hidden="false" customHeight="false" outlineLevel="0" collapsed="false">
      <c r="A24" s="76" t="n">
        <v>6</v>
      </c>
      <c r="B24" s="77" t="s">
        <v>65</v>
      </c>
      <c r="C24" s="87" t="n">
        <v>0.0166</v>
      </c>
      <c r="D24" s="74"/>
      <c r="E24" s="74"/>
    </row>
    <row r="25" customFormat="false" ht="17" hidden="false" customHeight="false" outlineLevel="0" collapsed="false">
      <c r="A25" s="76"/>
      <c r="B25" s="80" t="s">
        <v>66</v>
      </c>
      <c r="C25" s="88" t="n">
        <f aca="false">SUM(C19:C24)</f>
        <v>0.1693</v>
      </c>
      <c r="D25" s="74"/>
      <c r="E25" s="74"/>
    </row>
    <row r="26" customFormat="false" ht="104.45" hidden="false" customHeight="true" outlineLevel="0" collapsed="false">
      <c r="A26" s="76"/>
      <c r="B26" s="89" t="s">
        <v>67</v>
      </c>
      <c r="C26" s="89"/>
      <c r="D26" s="74"/>
      <c r="E26" s="74"/>
    </row>
    <row r="27" customFormat="false" ht="70.45" hidden="false" customHeight="true" outlineLevel="0" collapsed="false">
      <c r="A27" s="76"/>
      <c r="B27" s="89" t="s">
        <v>68</v>
      </c>
      <c r="C27" s="89"/>
      <c r="D27" s="74"/>
      <c r="E27" s="74"/>
    </row>
    <row r="28" customFormat="false" ht="17" hidden="false" customHeight="false" outlineLevel="0" collapsed="false">
      <c r="A28" s="76"/>
      <c r="B28" s="73" t="s">
        <v>69</v>
      </c>
      <c r="C28" s="73"/>
      <c r="D28" s="85"/>
      <c r="E28" s="85"/>
    </row>
    <row r="29" customFormat="false" ht="15.8" hidden="false" customHeight="false" outlineLevel="0" collapsed="false">
      <c r="A29" s="76"/>
      <c r="B29" s="75" t="s">
        <v>70</v>
      </c>
      <c r="C29" s="75"/>
      <c r="D29" s="90"/>
      <c r="E29" s="90"/>
    </row>
    <row r="30" customFormat="false" ht="15.8" hidden="false" customHeight="false" outlineLevel="0" collapsed="false">
      <c r="A30" s="76" t="n">
        <v>1</v>
      </c>
      <c r="B30" s="79" t="s">
        <v>71</v>
      </c>
      <c r="C30" s="87" t="n">
        <v>0.0354</v>
      </c>
      <c r="D30" s="74"/>
      <c r="E30" s="74"/>
    </row>
    <row r="31" customFormat="false" ht="15.8" hidden="false" customHeight="false" outlineLevel="0" collapsed="false">
      <c r="A31" s="76" t="n">
        <v>2</v>
      </c>
      <c r="B31" s="79" t="s">
        <v>72</v>
      </c>
      <c r="C31" s="91" t="n">
        <v>0.053</v>
      </c>
      <c r="D31" s="74"/>
      <c r="E31" s="74"/>
    </row>
    <row r="32" customFormat="false" ht="15.8" hidden="false" customHeight="false" outlineLevel="0" collapsed="false">
      <c r="A32" s="76" t="n">
        <v>3</v>
      </c>
      <c r="B32" s="79" t="s">
        <v>73</v>
      </c>
      <c r="C32" s="91" t="n">
        <v>0.0039</v>
      </c>
      <c r="D32" s="74"/>
      <c r="E32" s="74"/>
    </row>
    <row r="33" customFormat="false" ht="15.8" hidden="false" customHeight="false" outlineLevel="0" collapsed="false">
      <c r="A33" s="76" t="n">
        <v>4</v>
      </c>
      <c r="B33" s="79" t="s">
        <v>74</v>
      </c>
      <c r="C33" s="91" t="n">
        <v>0.033</v>
      </c>
      <c r="D33" s="74"/>
      <c r="E33" s="74"/>
    </row>
    <row r="34" customFormat="false" ht="15.8" hidden="false" customHeight="false" outlineLevel="0" collapsed="false">
      <c r="A34" s="76" t="n">
        <v>5</v>
      </c>
      <c r="B34" s="79" t="s">
        <v>75</v>
      </c>
      <c r="C34" s="87" t="n">
        <v>0.0025</v>
      </c>
      <c r="D34" s="74"/>
      <c r="E34" s="74"/>
    </row>
    <row r="35" customFormat="false" ht="17" hidden="false" customHeight="false" outlineLevel="0" collapsed="false">
      <c r="A35" s="76"/>
      <c r="B35" s="80" t="s">
        <v>76</v>
      </c>
      <c r="C35" s="88" t="n">
        <f aca="false">SUM(C30:C34)</f>
        <v>0.1278</v>
      </c>
      <c r="D35" s="74"/>
      <c r="E35" s="74"/>
    </row>
    <row r="36" customFormat="false" ht="92.85" hidden="false" customHeight="true" outlineLevel="0" collapsed="false">
      <c r="A36" s="74"/>
      <c r="B36" s="84" t="s">
        <v>77</v>
      </c>
      <c r="C36" s="84"/>
      <c r="D36" s="74"/>
      <c r="E36" s="74"/>
    </row>
    <row r="37" customFormat="false" ht="17" hidden="false" customHeight="false" outlineLevel="0" collapsed="false">
      <c r="A37" s="74"/>
      <c r="B37" s="73" t="s">
        <v>78</v>
      </c>
      <c r="C37" s="73"/>
      <c r="D37" s="74"/>
      <c r="E37" s="74"/>
    </row>
    <row r="38" customFormat="false" ht="49.75" hidden="false" customHeight="true" outlineLevel="0" collapsed="false">
      <c r="A38" s="74"/>
      <c r="B38" s="92" t="s">
        <v>79</v>
      </c>
      <c r="C38" s="92"/>
      <c r="D38" s="85"/>
      <c r="E38" s="85"/>
    </row>
    <row r="39" customFormat="false" ht="15.8" hidden="false" customHeight="false" outlineLevel="0" collapsed="false">
      <c r="A39" s="74"/>
      <c r="B39" s="79" t="s">
        <v>80</v>
      </c>
      <c r="C39" s="87" t="n">
        <v>0.0623</v>
      </c>
      <c r="D39" s="93"/>
      <c r="E39" s="74"/>
    </row>
    <row r="40" customFormat="false" ht="15.8" hidden="false" customHeight="false" outlineLevel="0" collapsed="false">
      <c r="A40" s="74"/>
      <c r="B40" s="79" t="s">
        <v>81</v>
      </c>
      <c r="C40" s="94" t="n">
        <v>0.0028</v>
      </c>
      <c r="D40" s="1"/>
      <c r="E40" s="1"/>
    </row>
    <row r="41" customFormat="false" ht="17" hidden="false" customHeight="false" outlineLevel="0" collapsed="false">
      <c r="A41" s="74"/>
      <c r="B41" s="80" t="s">
        <v>76</v>
      </c>
      <c r="C41" s="95" t="n">
        <f aca="false">C40+C39</f>
        <v>0.0651</v>
      </c>
      <c r="D41" s="1"/>
      <c r="E41" s="1"/>
    </row>
    <row r="42" customFormat="false" ht="17" hidden="false" customHeight="false" outlineLevel="0" collapsed="false">
      <c r="A42" s="74"/>
      <c r="B42" s="80" t="s">
        <v>82</v>
      </c>
      <c r="C42" s="96" t="n">
        <f aca="false">C41+C35+C25+C14</f>
        <v>0.7302</v>
      </c>
      <c r="D42" s="1"/>
      <c r="E42" s="1"/>
    </row>
    <row r="43" customFormat="false" ht="15.8" hidden="false" customHeight="false" outlineLevel="0" collapsed="false">
      <c r="A43" s="74"/>
      <c r="B43" s="74"/>
      <c r="C43" s="74"/>
      <c r="D43" s="1"/>
      <c r="E43" s="1"/>
    </row>
  </sheetData>
  <mergeCells count="14">
    <mergeCell ref="A1:C1"/>
    <mergeCell ref="B4:C4"/>
    <mergeCell ref="B5:C5"/>
    <mergeCell ref="A15:C15"/>
    <mergeCell ref="B16:C16"/>
    <mergeCell ref="B17:C17"/>
    <mergeCell ref="B18:C18"/>
    <mergeCell ref="B26:C26"/>
    <mergeCell ref="B27:C27"/>
    <mergeCell ref="B28:C28"/>
    <mergeCell ref="B29:C29"/>
    <mergeCell ref="B36:C36"/>
    <mergeCell ref="B37:C37"/>
    <mergeCell ref="B38:C3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Roman,Normal"&amp;12ffffff&amp;A</oddHeader>
    <oddFooter>&amp;C&amp;"Times New Roman,Normal"&amp;12ffffffPágina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59"/>
  <sheetViews>
    <sheetView showFormulas="false" showGridLines="false" showRowColHeaders="true" showZeros="true" rightToLeft="false" tabSelected="false" showOutlineSymbols="true" defaultGridColor="true" view="pageBreakPreview" topLeftCell="A31" colorId="64" zoomScale="90" zoomScaleNormal="100" zoomScalePageLayoutView="90" workbookViewId="0">
      <selection pane="topLeft" activeCell="A1" activeCellId="0" sqref="A1"/>
    </sheetView>
  </sheetViews>
  <sheetFormatPr defaultColWidth="8.671875" defaultRowHeight="14.25" zeroHeight="false" outlineLevelRow="0" outlineLevelCol="0"/>
  <cols>
    <col collapsed="false" customWidth="true" hidden="false" outlineLevel="0" max="1" min="1" style="97" width="3.57"/>
    <col collapsed="false" customWidth="true" hidden="false" outlineLevel="0" max="2" min="2" style="97" width="4.97"/>
    <col collapsed="false" customWidth="true" hidden="false" outlineLevel="0" max="3" min="3" style="97" width="30.37"/>
    <col collapsed="false" customWidth="true" hidden="false" outlineLevel="0" max="5" min="4" style="97" width="11.57"/>
    <col collapsed="false" customWidth="true" hidden="false" outlineLevel="0" max="6" min="6" style="97" width="10.57"/>
    <col collapsed="false" customWidth="true" hidden="true" outlineLevel="0" max="7" min="7" style="97" width="2.37"/>
    <col collapsed="false" customWidth="true" hidden="true" outlineLevel="0" max="8" min="8" style="97" width="2.17"/>
    <col collapsed="false" customWidth="true" hidden="false" outlineLevel="0" max="9" min="9" style="97" width="49.37"/>
    <col collapsed="false" customWidth="true" hidden="false" outlineLevel="0" max="10" min="10" style="97" width="8.27"/>
    <col collapsed="false" customWidth="false" hidden="false" outlineLevel="0" max="257" min="11" style="97" width="8.67"/>
  </cols>
  <sheetData>
    <row r="1" customFormat="false" ht="18" hidden="false" customHeight="false" outlineLevel="0" collapsed="false">
      <c r="B1" s="98" t="str">
        <f aca="false">[1]Índice!B1</f>
        <v>SERVIÇO DE INSEMINAÇÃO ARTIFICIAL (IA) EM BOVINOS LEITEIROS</v>
      </c>
    </row>
    <row r="2" customFormat="false" ht="18" hidden="false" customHeight="false" outlineLevel="0" collapsed="false">
      <c r="B2" s="98"/>
    </row>
    <row r="3" customFormat="false" ht="18" hidden="false" customHeight="false" outlineLevel="0" collapsed="false">
      <c r="B3" s="99" t="s">
        <v>83</v>
      </c>
    </row>
    <row r="4" customFormat="false" ht="18" hidden="false" customHeight="false" outlineLevel="0" collapsed="false">
      <c r="B4" s="100"/>
    </row>
    <row r="5" customFormat="false" ht="15.75" hidden="false" customHeight="false" outlineLevel="0" collapsed="false">
      <c r="A5" s="101"/>
      <c r="B5" s="102" t="s">
        <v>84</v>
      </c>
      <c r="E5" s="103"/>
      <c r="I5" s="104"/>
    </row>
    <row r="6" customFormat="false" ht="15.75" hidden="false" customHeight="false" outlineLevel="0" collapsed="false">
      <c r="A6" s="101"/>
      <c r="B6" s="105"/>
      <c r="C6" s="105"/>
      <c r="D6" s="105"/>
      <c r="E6" s="105"/>
      <c r="I6" s="104"/>
    </row>
    <row r="7" customFormat="false" ht="15.75" hidden="false" customHeight="false" outlineLevel="0" collapsed="false">
      <c r="A7" s="101"/>
      <c r="B7" s="106" t="s">
        <v>85</v>
      </c>
      <c r="C7" s="106"/>
      <c r="D7" s="106"/>
      <c r="E7" s="106"/>
      <c r="I7" s="104"/>
    </row>
    <row r="8" customFormat="false" ht="15.75" hidden="false" customHeight="false" outlineLevel="0" collapsed="false">
      <c r="A8" s="101"/>
      <c r="B8" s="107" t="s">
        <v>86</v>
      </c>
      <c r="C8" s="107"/>
      <c r="D8" s="107"/>
      <c r="E8" s="107"/>
      <c r="F8" s="107"/>
      <c r="I8" s="104"/>
    </row>
    <row r="9" customFormat="false" ht="26.25" hidden="false" customHeight="true" outlineLevel="0" collapsed="false">
      <c r="A9" s="101"/>
      <c r="B9" s="16" t="n">
        <v>1</v>
      </c>
      <c r="C9" s="9" t="s">
        <v>87</v>
      </c>
      <c r="D9" s="108" t="s">
        <v>88</v>
      </c>
      <c r="E9" s="108"/>
      <c r="F9" s="108"/>
      <c r="I9" s="104"/>
    </row>
    <row r="10" customFormat="false" ht="27" hidden="false" customHeight="true" outlineLevel="0" collapsed="false">
      <c r="A10" s="101"/>
      <c r="B10" s="16" t="n">
        <v>2</v>
      </c>
      <c r="C10" s="9" t="s">
        <v>89</v>
      </c>
      <c r="D10" s="20" t="s">
        <v>90</v>
      </c>
      <c r="E10" s="20"/>
      <c r="F10" s="20"/>
      <c r="I10" s="104"/>
    </row>
    <row r="11" customFormat="false" ht="34.5" hidden="false" customHeight="true" outlineLevel="0" collapsed="false">
      <c r="A11" s="101"/>
      <c r="B11" s="109" t="n">
        <v>3</v>
      </c>
      <c r="C11" s="9" t="s">
        <v>91</v>
      </c>
      <c r="D11" s="110" t="s">
        <v>92</v>
      </c>
      <c r="E11" s="110"/>
      <c r="F11" s="110"/>
      <c r="I11" s="104"/>
    </row>
    <row r="12" customFormat="false" ht="15.75" hidden="false" customHeight="true" outlineLevel="0" collapsed="false">
      <c r="A12" s="101"/>
      <c r="B12" s="109" t="n">
        <v>4</v>
      </c>
      <c r="C12" s="9" t="s">
        <v>93</v>
      </c>
      <c r="D12" s="111" t="s">
        <v>94</v>
      </c>
      <c r="E12" s="111"/>
      <c r="F12" s="111"/>
      <c r="I12" s="104"/>
    </row>
    <row r="13" customFormat="false" ht="15.75" hidden="false" customHeight="false" outlineLevel="0" collapsed="false">
      <c r="A13" s="101"/>
      <c r="B13" s="109" t="n">
        <v>5</v>
      </c>
      <c r="C13" s="9" t="s">
        <v>95</v>
      </c>
      <c r="D13" s="18"/>
      <c r="E13" s="18"/>
      <c r="F13" s="18"/>
      <c r="I13" s="104"/>
    </row>
    <row r="14" customFormat="false" ht="15.75" hidden="false" customHeight="false" outlineLevel="0" collapsed="false">
      <c r="A14" s="101"/>
      <c r="B14" s="112"/>
      <c r="C14" s="113"/>
      <c r="D14" s="114"/>
      <c r="E14" s="115"/>
      <c r="F14" s="115"/>
      <c r="I14" s="104"/>
    </row>
    <row r="15" customFormat="false" ht="15" hidden="false" customHeight="true" outlineLevel="0" collapsed="false">
      <c r="A15" s="101"/>
      <c r="B15" s="116" t="s">
        <v>96</v>
      </c>
      <c r="C15" s="116"/>
      <c r="D15" s="116"/>
      <c r="E15" s="116"/>
      <c r="F15" s="116"/>
      <c r="I15" s="104"/>
    </row>
    <row r="16" customFormat="false" ht="15" hidden="false" customHeight="true" outlineLevel="0" collapsed="false">
      <c r="A16" s="101"/>
      <c r="B16" s="117" t="s">
        <v>97</v>
      </c>
      <c r="C16" s="117"/>
      <c r="D16" s="117"/>
      <c r="E16" s="117"/>
      <c r="F16" s="117"/>
      <c r="I16" s="104"/>
    </row>
    <row r="17" customFormat="false" ht="15.75" hidden="false" customHeight="false" outlineLevel="0" collapsed="false">
      <c r="A17" s="101"/>
      <c r="I17" s="104"/>
    </row>
    <row r="18" customFormat="false" ht="15" hidden="false" customHeight="true" outlineLevel="0" collapsed="false">
      <c r="A18" s="101"/>
      <c r="B18" s="118" t="s">
        <v>98</v>
      </c>
      <c r="C18" s="119" t="s">
        <v>99</v>
      </c>
      <c r="D18" s="119"/>
      <c r="E18" s="119"/>
      <c r="F18" s="120"/>
      <c r="I18" s="104"/>
    </row>
    <row r="19" customFormat="false" ht="24" hidden="false" customHeight="true" outlineLevel="0" collapsed="false">
      <c r="A19" s="101"/>
      <c r="B19" s="121"/>
      <c r="C19" s="122" t="s">
        <v>100</v>
      </c>
      <c r="D19" s="123" t="n">
        <v>3</v>
      </c>
      <c r="F19" s="124"/>
      <c r="I19" s="104"/>
    </row>
    <row r="20" customFormat="false" ht="15.75" hidden="false" customHeight="false" outlineLevel="0" collapsed="false">
      <c r="A20" s="101"/>
      <c r="B20" s="121"/>
      <c r="C20" s="122" t="s">
        <v>101</v>
      </c>
      <c r="D20" s="123" t="n">
        <f aca="false">'[1]2-Dimensionamento'!M15-'[1]2-Dimensionamento'!I15</f>
        <v>0</v>
      </c>
      <c r="F20" s="124"/>
      <c r="I20" s="104"/>
    </row>
    <row r="21" customFormat="false" ht="15.75" hidden="false" customHeight="false" outlineLevel="0" collapsed="false">
      <c r="A21" s="101"/>
      <c r="B21" s="121"/>
      <c r="C21" s="122" t="s">
        <v>102</v>
      </c>
      <c r="D21" s="123" t="n">
        <v>3</v>
      </c>
      <c r="F21" s="124"/>
      <c r="I21" s="104"/>
    </row>
    <row r="22" customFormat="false" ht="15.75" hidden="false" customHeight="false" outlineLevel="0" collapsed="false">
      <c r="A22" s="101"/>
      <c r="B22" s="121"/>
      <c r="C22" s="122" t="s">
        <v>103</v>
      </c>
      <c r="D22" s="125" t="n">
        <f aca="false">(2275)</f>
        <v>2275</v>
      </c>
      <c r="E22" s="126" t="s">
        <v>104</v>
      </c>
      <c r="F22" s="127" t="n">
        <v>1518</v>
      </c>
      <c r="I22" s="104"/>
    </row>
    <row r="23" customFormat="false" ht="15.75" hidden="false" customHeight="false" outlineLevel="0" collapsed="false">
      <c r="A23" s="101"/>
      <c r="B23" s="121"/>
      <c r="C23" s="122" t="s">
        <v>105</v>
      </c>
      <c r="D23" s="128" t="n">
        <v>44</v>
      </c>
      <c r="E23" s="129"/>
      <c r="F23" s="130"/>
      <c r="I23" s="104"/>
    </row>
    <row r="24" customFormat="false" ht="15.75" hidden="false" customHeight="false" outlineLevel="0" collapsed="false">
      <c r="A24" s="101"/>
      <c r="B24" s="121"/>
      <c r="C24" s="122" t="s">
        <v>106</v>
      </c>
      <c r="D24" s="131" t="n">
        <f aca="false">D23/6*30</f>
        <v>220</v>
      </c>
      <c r="E24" s="131"/>
      <c r="F24" s="130"/>
      <c r="I24" s="104"/>
    </row>
    <row r="25" customFormat="false" ht="15.75" hidden="false" customHeight="false" outlineLevel="0" collapsed="false">
      <c r="A25" s="101"/>
      <c r="B25" s="121"/>
      <c r="C25" s="129"/>
      <c r="D25" s="132" t="s">
        <v>107</v>
      </c>
      <c r="E25" s="133" t="s">
        <v>108</v>
      </c>
      <c r="F25" s="134" t="s">
        <v>109</v>
      </c>
      <c r="I25" s="104"/>
    </row>
    <row r="26" customFormat="false" ht="15.75" hidden="false" customHeight="true" outlineLevel="0" collapsed="false">
      <c r="A26" s="101"/>
      <c r="B26" s="121"/>
      <c r="C26" s="122" t="s">
        <v>110</v>
      </c>
      <c r="D26" s="135" t="n">
        <v>0</v>
      </c>
      <c r="E26" s="131" t="n">
        <f aca="false">D22/D24*2</f>
        <v>20.6818181818182</v>
      </c>
      <c r="F26" s="136" t="n">
        <f aca="false">D26*E26</f>
        <v>0</v>
      </c>
      <c r="I26" s="104"/>
    </row>
    <row r="27" customFormat="false" ht="15.75" hidden="false" customHeight="false" outlineLevel="0" collapsed="false">
      <c r="A27" s="101"/>
      <c r="B27" s="121"/>
      <c r="C27" s="122" t="s">
        <v>111</v>
      </c>
      <c r="D27" s="137" t="n">
        <v>0</v>
      </c>
      <c r="E27" s="138" t="n">
        <f aca="false">D22/D24*1.5</f>
        <v>15.5113636363636</v>
      </c>
      <c r="F27" s="136" t="n">
        <f aca="false">D27*E27</f>
        <v>0</v>
      </c>
      <c r="I27" s="104"/>
    </row>
    <row r="28" customFormat="false" ht="15.75" hidden="false" customHeight="false" outlineLevel="0" collapsed="false">
      <c r="A28" s="101"/>
      <c r="B28" s="121"/>
      <c r="C28" s="122" t="s">
        <v>112</v>
      </c>
      <c r="D28" s="139" t="n">
        <v>0.2</v>
      </c>
      <c r="E28" s="129"/>
      <c r="F28" s="140" t="n">
        <f aca="false">D28*F22</f>
        <v>303.6</v>
      </c>
      <c r="I28" s="104"/>
    </row>
    <row r="29" customFormat="false" ht="15" hidden="false" customHeight="true" outlineLevel="0" collapsed="false">
      <c r="A29" s="101"/>
      <c r="B29" s="121"/>
      <c r="E29" s="122" t="s">
        <v>113</v>
      </c>
      <c r="F29" s="140" t="n">
        <f aca="false">D22+F26+F27+F28</f>
        <v>2578.6</v>
      </c>
      <c r="I29" s="104"/>
    </row>
    <row r="30" customFormat="false" ht="15" hidden="false" customHeight="true" outlineLevel="0" collapsed="false">
      <c r="A30" s="101"/>
      <c r="B30" s="121"/>
      <c r="C30" s="122" t="s">
        <v>114</v>
      </c>
      <c r="D30" s="141" t="n">
        <f aca="false">encargos!C42</f>
        <v>0.7302</v>
      </c>
      <c r="E30" s="129"/>
      <c r="F30" s="140" t="n">
        <f aca="false">D30*F29</f>
        <v>1882.89372</v>
      </c>
      <c r="I30" s="104"/>
    </row>
    <row r="31" customFormat="false" ht="14.25" hidden="false" customHeight="false" outlineLevel="0" collapsed="false">
      <c r="B31" s="121"/>
      <c r="E31" s="122" t="s">
        <v>115</v>
      </c>
      <c r="F31" s="140" t="n">
        <f aca="false">F29+F30</f>
        <v>4461.49372</v>
      </c>
    </row>
    <row r="32" customFormat="false" ht="14.25" hidden="false" customHeight="false" outlineLevel="0" collapsed="false">
      <c r="A32" s="31"/>
      <c r="B32" s="121"/>
      <c r="C32" s="122" t="s">
        <v>116</v>
      </c>
      <c r="D32" s="142"/>
      <c r="E32" s="122"/>
      <c r="F32" s="140"/>
    </row>
    <row r="33" customFormat="false" ht="14.25" hidden="false" customHeight="false" outlineLevel="0" collapsed="false">
      <c r="A33" s="31"/>
      <c r="B33" s="121"/>
      <c r="C33" s="122" t="s">
        <v>117</v>
      </c>
      <c r="D33" s="142"/>
      <c r="E33" s="122"/>
      <c r="F33" s="140" t="n">
        <f aca="false">((D33*30)*80%)</f>
        <v>0</v>
      </c>
      <c r="G33" s="143"/>
    </row>
    <row r="34" customFormat="false" ht="14.25" hidden="false" customHeight="true" outlineLevel="0" collapsed="false">
      <c r="A34" s="31"/>
      <c r="B34" s="121"/>
      <c r="C34" s="122" t="s">
        <v>118</v>
      </c>
      <c r="D34" s="142"/>
      <c r="E34" s="129"/>
      <c r="F34" s="136" t="n">
        <f aca="false">D34</f>
        <v>0</v>
      </c>
      <c r="G34" s="103"/>
    </row>
    <row r="35" customFormat="false" ht="14.25" hidden="false" customHeight="false" outlineLevel="0" collapsed="false">
      <c r="A35" s="31"/>
      <c r="B35" s="121"/>
      <c r="C35" s="122" t="s">
        <v>119</v>
      </c>
      <c r="D35" s="142"/>
      <c r="E35" s="129"/>
      <c r="F35" s="136" t="n">
        <f aca="false">D35*80%</f>
        <v>0</v>
      </c>
    </row>
    <row r="36" customFormat="false" ht="14.25" hidden="false" customHeight="false" outlineLevel="0" collapsed="false">
      <c r="A36" s="31"/>
      <c r="B36" s="121"/>
      <c r="C36" s="122" t="s">
        <v>120</v>
      </c>
      <c r="D36" s="142"/>
      <c r="E36" s="129"/>
      <c r="F36" s="136" t="n">
        <f aca="false">D36</f>
        <v>0</v>
      </c>
    </row>
    <row r="37" customFormat="false" ht="14.25" hidden="false" customHeight="false" outlineLevel="0" collapsed="false">
      <c r="A37" s="31"/>
      <c r="B37" s="121"/>
      <c r="D37" s="144"/>
      <c r="E37" s="122" t="s">
        <v>121</v>
      </c>
      <c r="F37" s="140" t="n">
        <f aca="false">SUM(F31:F36)</f>
        <v>4461.49372</v>
      </c>
      <c r="G37" s="143"/>
    </row>
    <row r="38" customFormat="false" ht="14.25" hidden="false" customHeight="false" outlineLevel="0" collapsed="false">
      <c r="A38" s="31"/>
      <c r="B38" s="145"/>
      <c r="C38" s="146"/>
      <c r="D38" s="146"/>
      <c r="E38" s="147" t="s">
        <v>122</v>
      </c>
      <c r="F38" s="148" t="n">
        <f aca="false">D21*F37</f>
        <v>13384.48116</v>
      </c>
      <c r="G38" s="103"/>
    </row>
    <row r="39" customFormat="false" ht="14.25" hidden="false" customHeight="false" outlineLevel="0" collapsed="false">
      <c r="A39" s="31"/>
      <c r="G39" s="103"/>
    </row>
    <row r="40" customFormat="false" ht="14.25" hidden="false" customHeight="true" outlineLevel="0" collapsed="false">
      <c r="A40" s="31"/>
      <c r="B40" s="149" t="s">
        <v>123</v>
      </c>
      <c r="C40" s="149"/>
      <c r="D40" s="149"/>
      <c r="E40" s="149"/>
      <c r="F40" s="149"/>
      <c r="G40" s="103"/>
    </row>
    <row r="41" customFormat="false" ht="15" hidden="false" customHeight="false" outlineLevel="0" collapsed="false">
      <c r="A41" s="31"/>
      <c r="B41" s="150"/>
      <c r="C41" s="150"/>
      <c r="D41" s="150"/>
      <c r="E41" s="150"/>
      <c r="F41" s="150"/>
      <c r="G41" s="103"/>
    </row>
    <row r="42" customFormat="false" ht="75" hidden="false" customHeight="true" outlineLevel="0" collapsed="false">
      <c r="A42" s="31"/>
      <c r="B42" s="150"/>
      <c r="C42" s="150"/>
      <c r="D42" s="150"/>
      <c r="E42" s="150"/>
      <c r="F42" s="150"/>
      <c r="G42" s="103"/>
    </row>
    <row r="43" customFormat="false" ht="14.25" hidden="false" customHeight="true" outlineLevel="0" collapsed="false">
      <c r="A43" s="31"/>
      <c r="B43" s="151" t="s">
        <v>124</v>
      </c>
      <c r="C43" s="152"/>
      <c r="D43" s="152"/>
      <c r="E43" s="122"/>
      <c r="F43" s="153"/>
      <c r="G43" s="103"/>
    </row>
    <row r="44" customFormat="false" ht="14.25" hidden="false" customHeight="true" outlineLevel="0" collapsed="false">
      <c r="A44" s="31"/>
      <c r="B44" s="102" t="s">
        <v>125</v>
      </c>
      <c r="C44" s="129"/>
      <c r="D44" s="154" t="n">
        <f aca="false">SUM(D46:D46)</f>
        <v>13384.48116</v>
      </c>
      <c r="E44" s="155" t="n">
        <f aca="false">D44/D$44</f>
        <v>1</v>
      </c>
      <c r="G44" s="156"/>
    </row>
    <row r="45" customFormat="false" ht="14.25" hidden="false" customHeight="true" outlineLevel="0" collapsed="false">
      <c r="A45" s="31"/>
      <c r="B45" s="129"/>
      <c r="C45" s="129"/>
      <c r="D45" s="157"/>
      <c r="E45" s="155"/>
      <c r="G45" s="156"/>
    </row>
    <row r="46" customFormat="false" ht="15" hidden="false" customHeight="true" outlineLevel="0" collapsed="false">
      <c r="A46" s="31"/>
      <c r="B46" s="158" t="s">
        <v>126</v>
      </c>
      <c r="C46" s="157" t="str">
        <f aca="false">C18</f>
        <v>INSEMINADOR ARTIFICIAL DE ANIMAIS</v>
      </c>
      <c r="D46" s="154" t="n">
        <f aca="false">F38</f>
        <v>13384.48116</v>
      </c>
      <c r="E46" s="155" t="n">
        <f aca="false">D46/D$44</f>
        <v>1</v>
      </c>
    </row>
    <row r="47" customFormat="false" ht="14.25" hidden="false" customHeight="false" outlineLevel="0" collapsed="false">
      <c r="A47" s="31"/>
      <c r="E47" s="122"/>
      <c r="F47" s="154"/>
    </row>
    <row r="48" customFormat="false" ht="14.25" hidden="false" customHeight="false" outlineLevel="0" collapsed="false">
      <c r="A48" s="31"/>
      <c r="E48" s="122"/>
      <c r="F48" s="154"/>
    </row>
    <row r="49" customFormat="false" ht="14.25" hidden="false" customHeight="false" outlineLevel="0" collapsed="false">
      <c r="A49" s="157" t="s">
        <v>38</v>
      </c>
    </row>
    <row r="50" customFormat="false" ht="14.25" hidden="false" customHeight="false" outlineLevel="0" collapsed="false">
      <c r="A50" s="159"/>
      <c r="B50" s="159"/>
      <c r="C50" s="159"/>
      <c r="D50" s="159"/>
      <c r="E50" s="159"/>
      <c r="F50" s="159"/>
    </row>
    <row r="51" customFormat="false" ht="12.75" hidden="false" customHeight="true" outlineLevel="0" collapsed="false">
      <c r="A51" s="159" t="s">
        <v>127</v>
      </c>
      <c r="B51" s="159"/>
      <c r="C51" s="159"/>
      <c r="D51" s="159"/>
      <c r="E51" s="159"/>
      <c r="F51" s="159"/>
    </row>
    <row r="52" customFormat="false" ht="14.25" hidden="false" customHeight="false" outlineLevel="0" collapsed="false">
      <c r="A52" s="159"/>
      <c r="B52" s="159"/>
      <c r="C52" s="159"/>
      <c r="D52" s="159"/>
      <c r="E52" s="159"/>
      <c r="F52" s="159"/>
    </row>
    <row r="53" customFormat="false" ht="12.75" hidden="false" customHeight="true" outlineLevel="0" collapsed="false">
      <c r="A53" s="159" t="s">
        <v>128</v>
      </c>
      <c r="B53" s="159"/>
      <c r="C53" s="159"/>
      <c r="D53" s="159"/>
      <c r="E53" s="159"/>
      <c r="F53" s="159"/>
    </row>
    <row r="54" customFormat="false" ht="14.25" hidden="false" customHeight="false" outlineLevel="0" collapsed="false">
      <c r="A54" s="159"/>
      <c r="B54" s="159"/>
      <c r="C54" s="159"/>
      <c r="D54" s="159"/>
      <c r="E54" s="159"/>
      <c r="F54" s="159"/>
    </row>
    <row r="55" customFormat="false" ht="12.75" hidden="false" customHeight="true" outlineLevel="0" collapsed="false">
      <c r="A55" s="159" t="s">
        <v>129</v>
      </c>
      <c r="B55" s="159"/>
      <c r="C55" s="159"/>
      <c r="D55" s="159"/>
      <c r="E55" s="159"/>
      <c r="F55" s="159"/>
    </row>
    <row r="56" customFormat="false" ht="14.25" hidden="false" customHeight="false" outlineLevel="0" collapsed="false">
      <c r="A56" s="159"/>
      <c r="B56" s="159"/>
      <c r="C56" s="159"/>
      <c r="D56" s="159"/>
      <c r="E56" s="159"/>
      <c r="F56" s="159"/>
    </row>
    <row r="57" customFormat="false" ht="14.25" hidden="false" customHeight="true" outlineLevel="0" collapsed="false">
      <c r="A57" s="159" t="s">
        <v>130</v>
      </c>
      <c r="B57" s="159"/>
      <c r="C57" s="159"/>
      <c r="D57" s="159"/>
      <c r="E57" s="159"/>
      <c r="F57" s="159"/>
    </row>
    <row r="58" customFormat="false" ht="14.25" hidden="false" customHeight="false" outlineLevel="0" collapsed="false">
      <c r="A58" s="129" t="s">
        <v>131</v>
      </c>
      <c r="B58" s="160"/>
      <c r="C58" s="160"/>
      <c r="D58" s="160"/>
      <c r="E58" s="160"/>
      <c r="F58" s="160"/>
    </row>
    <row r="59" customFormat="false" ht="45.75" hidden="false" customHeight="true" outlineLevel="0" collapsed="false">
      <c r="A59" s="161" t="s">
        <v>132</v>
      </c>
      <c r="B59" s="161"/>
      <c r="C59" s="161"/>
      <c r="D59" s="161"/>
      <c r="E59" s="161"/>
      <c r="F59" s="161"/>
    </row>
  </sheetData>
  <mergeCells count="18">
    <mergeCell ref="B6:E6"/>
    <mergeCell ref="B7:E7"/>
    <mergeCell ref="B8:F8"/>
    <mergeCell ref="D9:F9"/>
    <mergeCell ref="D10:F10"/>
    <mergeCell ref="D11:F11"/>
    <mergeCell ref="D12:F12"/>
    <mergeCell ref="D13:F13"/>
    <mergeCell ref="B15:F15"/>
    <mergeCell ref="B16:F16"/>
    <mergeCell ref="C18:E18"/>
    <mergeCell ref="B40:F40"/>
    <mergeCell ref="A50:F50"/>
    <mergeCell ref="A51:F52"/>
    <mergeCell ref="A53:F54"/>
    <mergeCell ref="A55:F56"/>
    <mergeCell ref="A57:F57"/>
    <mergeCell ref="A59:F59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31"/>
  <sheetViews>
    <sheetView showFormulas="false" showGridLines="false" showRowColHeaders="true" showZeros="true" rightToLeft="false" tabSelected="false" showOutlineSymbols="true" defaultGridColor="true" view="pageBreakPreview" topLeftCell="A4" colorId="64" zoomScale="90" zoomScaleNormal="100" zoomScalePageLayoutView="90" workbookViewId="0">
      <selection pane="topLeft" activeCell="A1" activeCellId="0" sqref="A1"/>
    </sheetView>
  </sheetViews>
  <sheetFormatPr defaultColWidth="8.7734375" defaultRowHeight="14.25" zeroHeight="false" outlineLevelRow="0" outlineLevelCol="0"/>
  <cols>
    <col collapsed="false" customWidth="true" hidden="false" outlineLevel="0" max="1" min="1" style="162" width="2.07"/>
    <col collapsed="false" customWidth="true" hidden="false" outlineLevel="0" max="2" min="2" style="162" width="38.17"/>
    <col collapsed="false" customWidth="true" hidden="false" outlineLevel="0" max="3" min="3" style="163" width="11.67"/>
    <col collapsed="false" customWidth="true" hidden="false" outlineLevel="0" max="4" min="4" style="162" width="2.47"/>
    <col collapsed="false" customWidth="true" hidden="false" outlineLevel="0" max="5" min="5" style="162" width="14.07"/>
    <col collapsed="false" customWidth="true" hidden="false" outlineLevel="0" max="6" min="6" style="162" width="10.77"/>
    <col collapsed="false" customWidth="false" hidden="false" outlineLevel="0" max="257" min="7" style="162" width="8.77"/>
  </cols>
  <sheetData>
    <row r="1" customFormat="false" ht="15.8" hidden="false" customHeight="false" outlineLevel="0" collapsed="false"/>
    <row r="2" customFormat="false" ht="18" hidden="false" customHeight="false" outlineLevel="0" collapsed="false">
      <c r="B2" s="98" t="str">
        <f aca="false">Índice!B2</f>
        <v>INSEMINAÇÃO ARTIFICIAL</v>
      </c>
      <c r="C2" s="164"/>
    </row>
    <row r="4" customFormat="false" ht="13.5" hidden="false" customHeight="true" outlineLevel="0" collapsed="false">
      <c r="B4" s="165" t="s">
        <v>133</v>
      </c>
      <c r="C4" s="165"/>
    </row>
    <row r="5" customFormat="false" ht="15" hidden="false" customHeight="false" outlineLevel="0" collapsed="false">
      <c r="B5" s="166" t="s">
        <v>134</v>
      </c>
      <c r="C5" s="167" t="s">
        <v>135</v>
      </c>
    </row>
    <row r="6" customFormat="false" ht="15" hidden="false" customHeight="false" outlineLevel="0" collapsed="false">
      <c r="B6" s="168"/>
      <c r="C6" s="169" t="s">
        <v>136</v>
      </c>
    </row>
    <row r="7" customFormat="false" ht="15.8" hidden="false" customHeight="false" outlineLevel="0" collapsed="false">
      <c r="A7" s="170"/>
      <c r="B7" s="171" t="s">
        <v>137</v>
      </c>
      <c r="C7" s="172" t="n">
        <v>600</v>
      </c>
    </row>
    <row r="8" customFormat="false" ht="26.25" hidden="false" customHeight="false" outlineLevel="0" collapsed="false">
      <c r="A8" s="170"/>
      <c r="B8" s="171" t="s">
        <v>138</v>
      </c>
      <c r="C8" s="173" t="n">
        <v>1518</v>
      </c>
    </row>
    <row r="9" customFormat="false" ht="28.5" hidden="false" customHeight="false" outlineLevel="0" collapsed="false">
      <c r="A9" s="170"/>
      <c r="B9" s="171" t="s">
        <v>139</v>
      </c>
      <c r="C9" s="172" t="n">
        <v>70</v>
      </c>
    </row>
    <row r="10" customFormat="false" ht="15.8" hidden="false" customHeight="false" outlineLevel="0" collapsed="false">
      <c r="A10" s="170"/>
      <c r="B10" s="171" t="s">
        <v>140</v>
      </c>
      <c r="C10" s="172" t="n">
        <v>1518</v>
      </c>
    </row>
    <row r="11" customFormat="false" ht="14.25" hidden="false" customHeight="false" outlineLevel="0" collapsed="false">
      <c r="A11" s="170"/>
      <c r="B11" s="171" t="s">
        <v>141</v>
      </c>
      <c r="C11" s="172" t="n">
        <v>100</v>
      </c>
    </row>
    <row r="12" customFormat="false" ht="15.8" hidden="false" customHeight="false" outlineLevel="0" collapsed="false">
      <c r="A12" s="170"/>
      <c r="B12" s="171" t="s">
        <v>142</v>
      </c>
      <c r="C12" s="172" t="n">
        <v>70</v>
      </c>
    </row>
    <row r="13" customFormat="false" ht="15" hidden="false" customHeight="false" outlineLevel="0" collapsed="false">
      <c r="A13" s="170"/>
      <c r="B13" s="174" t="s">
        <v>143</v>
      </c>
      <c r="C13" s="175" t="n">
        <f aca="false">SUM(C7:C12)</f>
        <v>3876</v>
      </c>
    </row>
    <row r="14" customFormat="false" ht="14.25" hidden="false" customHeight="false" outlineLevel="0" collapsed="false">
      <c r="A14" s="170"/>
    </row>
    <row r="15" customFormat="false" ht="14.25" hidden="false" customHeight="false" outlineLevel="0" collapsed="false">
      <c r="A15" s="170"/>
    </row>
    <row r="16" customFormat="false" ht="14.25" hidden="false" customHeight="false" outlineLevel="0" collapsed="false">
      <c r="A16" s="170"/>
    </row>
    <row r="17" customFormat="false" ht="45.75" hidden="false" customHeight="true" outlineLevel="0" collapsed="false">
      <c r="A17" s="170"/>
      <c r="B17" s="176" t="s">
        <v>144</v>
      </c>
      <c r="C17" s="176"/>
    </row>
    <row r="18" customFormat="false" ht="14.25" hidden="false" customHeight="false" outlineLevel="0" collapsed="false">
      <c r="A18" s="170"/>
      <c r="B18" s="177"/>
      <c r="C18" s="178"/>
    </row>
    <row r="19" customFormat="false" ht="42" hidden="false" customHeight="true" outlineLevel="0" collapsed="false">
      <c r="A19" s="170"/>
      <c r="B19" s="176" t="s">
        <v>145</v>
      </c>
      <c r="C19" s="176"/>
    </row>
    <row r="28" customFormat="false" ht="12.8" hidden="false" customHeight="false" outlineLevel="0" collapsed="false"/>
    <row r="29" customFormat="false" ht="28.5" hidden="false" customHeight="true" outlineLevel="0" collapsed="false"/>
    <row r="31" customFormat="false" ht="33.75" hidden="false" customHeight="true" outlineLevel="0" collapsed="false"/>
  </sheetData>
  <mergeCells count="3">
    <mergeCell ref="B4:C4"/>
    <mergeCell ref="B17:C17"/>
    <mergeCell ref="B19:C19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L20"/>
  <sheetViews>
    <sheetView showFormulas="false" showGridLines="false" showRowColHeaders="true" showZeros="true" rightToLeft="false" tabSelected="false" showOutlineSymbols="true" defaultGridColor="true" view="pageBreakPreview" topLeftCell="A1" colorId="64" zoomScale="90" zoomScaleNormal="100" zoomScalePageLayoutView="90" workbookViewId="0">
      <selection pane="topLeft" activeCell="B15" activeCellId="0" sqref="B15"/>
    </sheetView>
  </sheetViews>
  <sheetFormatPr defaultColWidth="8.7734375" defaultRowHeight="14.25" zeroHeight="false" outlineLevelRow="0" outlineLevelCol="0"/>
  <cols>
    <col collapsed="false" customWidth="true" hidden="false" outlineLevel="0" max="1" min="1" style="179" width="2.07"/>
    <col collapsed="false" customWidth="true" hidden="false" outlineLevel="0" max="2" min="2" style="179" width="27.27"/>
    <col collapsed="false" customWidth="true" hidden="false" outlineLevel="0" max="3" min="3" style="179" width="9.87"/>
    <col collapsed="false" customWidth="true" hidden="false" outlineLevel="0" max="4" min="4" style="179" width="16.77"/>
    <col collapsed="false" customWidth="true" hidden="false" outlineLevel="0" max="5" min="5" style="179" width="10.57"/>
    <col collapsed="false" customWidth="true" hidden="false" outlineLevel="0" max="6" min="6" style="179" width="13.67"/>
    <col collapsed="false" customWidth="true" hidden="false" outlineLevel="0" max="7" min="7" style="179" width="7.17"/>
    <col collapsed="false" customWidth="true" hidden="true" outlineLevel="0" max="8" min="8" style="179" width="10.17"/>
    <col collapsed="false" customWidth="true" hidden="true" outlineLevel="0" max="10" min="9" style="179" width="9.27"/>
    <col collapsed="false" customWidth="true" hidden="false" outlineLevel="0" max="11" min="11" style="179" width="4.27"/>
    <col collapsed="false" customWidth="false" hidden="false" outlineLevel="0" max="257" min="12" style="179" width="8.77"/>
  </cols>
  <sheetData>
    <row r="2" customFormat="false" ht="15.75" hidden="false" customHeight="false" outlineLevel="0" collapsed="false">
      <c r="B2" s="180" t="str">
        <f aca="false">Índice!B2</f>
        <v>INSEMINAÇÃO ARTIFICIAL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customFormat="false" ht="15.75" hidden="false" customHeight="false" outlineLevel="0" collapsed="false">
      <c r="B3" s="180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customFormat="false" ht="18" hidden="false" customHeight="false" outlineLevel="0" collapsed="false">
      <c r="B4" s="182" t="s">
        <v>146</v>
      </c>
      <c r="C4" s="183"/>
      <c r="D4" s="183"/>
      <c r="E4" s="184"/>
      <c r="F4" s="181"/>
      <c r="G4" s="181"/>
      <c r="H4" s="181"/>
      <c r="I4" s="181"/>
      <c r="J4" s="181"/>
      <c r="K4" s="181"/>
    </row>
    <row r="5" customFormat="false" ht="15" hidden="false" customHeight="false" outlineLevel="0" collapsed="false">
      <c r="B5" s="185"/>
      <c r="C5" s="186" t="s">
        <v>147</v>
      </c>
      <c r="D5" s="187" t="s">
        <v>148</v>
      </c>
      <c r="E5" s="188" t="n">
        <v>3</v>
      </c>
      <c r="F5" s="181"/>
      <c r="G5" s="181"/>
      <c r="H5" s="181"/>
      <c r="I5" s="181"/>
      <c r="J5" s="181"/>
      <c r="K5" s="181"/>
    </row>
    <row r="6" customFormat="false" ht="15" hidden="false" customHeight="false" outlineLevel="0" collapsed="false">
      <c r="B6" s="189" t="s">
        <v>149</v>
      </c>
      <c r="C6" s="190" t="s">
        <v>150</v>
      </c>
      <c r="D6" s="191" t="s">
        <v>151</v>
      </c>
      <c r="E6" s="192" t="s">
        <v>147</v>
      </c>
      <c r="F6" s="181"/>
      <c r="G6" s="181"/>
      <c r="H6" s="181"/>
      <c r="I6" s="181"/>
      <c r="J6" s="181"/>
      <c r="K6" s="181"/>
    </row>
    <row r="7" customFormat="false" ht="15" hidden="false" customHeight="false" outlineLevel="0" collapsed="false">
      <c r="B7" s="193"/>
      <c r="C7" s="194" t="s">
        <v>152</v>
      </c>
      <c r="D7" s="195" t="s">
        <v>153</v>
      </c>
      <c r="E7" s="196" t="s">
        <v>44</v>
      </c>
      <c r="F7" s="181"/>
      <c r="G7" s="181"/>
      <c r="H7" s="181"/>
      <c r="I7" s="181"/>
      <c r="J7" s="181"/>
      <c r="K7" s="181"/>
    </row>
    <row r="8" customFormat="false" ht="17" hidden="false" customHeight="false" outlineLevel="0" collapsed="false">
      <c r="B8" s="197" t="s">
        <v>154</v>
      </c>
      <c r="C8" s="198" t="n">
        <v>179.9</v>
      </c>
      <c r="D8" s="199" t="n">
        <v>8</v>
      </c>
      <c r="E8" s="200" t="n">
        <f aca="false">(C8*D8)/12</f>
        <v>119.933333333333</v>
      </c>
      <c r="F8" s="181"/>
      <c r="G8" s="181"/>
      <c r="H8" s="181"/>
      <c r="I8" s="181"/>
      <c r="J8" s="181"/>
      <c r="K8" s="181"/>
    </row>
    <row r="9" customFormat="false" ht="17" hidden="false" customHeight="false" outlineLevel="0" collapsed="false">
      <c r="B9" s="201" t="s">
        <v>155</v>
      </c>
      <c r="C9" s="198" t="n">
        <v>77.7</v>
      </c>
      <c r="D9" s="199" t="n">
        <v>6</v>
      </c>
      <c r="E9" s="200" t="n">
        <f aca="false">(C9*D9)/12</f>
        <v>38.85</v>
      </c>
      <c r="F9" s="181"/>
      <c r="G9" s="181"/>
      <c r="H9" s="181"/>
      <c r="I9" s="181"/>
      <c r="J9" s="181"/>
      <c r="K9" s="181"/>
    </row>
    <row r="10" customFormat="false" ht="17" hidden="false" customHeight="false" outlineLevel="0" collapsed="false">
      <c r="B10" s="197" t="s">
        <v>156</v>
      </c>
      <c r="C10" s="198" t="n">
        <v>29.99</v>
      </c>
      <c r="D10" s="199" t="n">
        <v>6</v>
      </c>
      <c r="E10" s="200" t="n">
        <f aca="false">(C10*D10)/12</f>
        <v>14.995</v>
      </c>
      <c r="F10" s="181"/>
      <c r="G10" s="181"/>
      <c r="H10" s="181"/>
      <c r="I10" s="181"/>
      <c r="J10" s="181"/>
      <c r="K10" s="181"/>
    </row>
    <row r="11" customFormat="false" ht="17" hidden="false" customHeight="false" outlineLevel="0" collapsed="false">
      <c r="B11" s="201" t="s">
        <v>157</v>
      </c>
      <c r="C11" s="198" t="n">
        <v>25.9</v>
      </c>
      <c r="D11" s="199" t="n">
        <v>3</v>
      </c>
      <c r="E11" s="200" t="n">
        <f aca="false">(C11*D11)/12</f>
        <v>6.475</v>
      </c>
      <c r="F11" s="181"/>
      <c r="G11" s="181"/>
      <c r="H11" s="181"/>
      <c r="I11" s="181"/>
      <c r="J11" s="181"/>
      <c r="K11" s="181"/>
    </row>
    <row r="12" customFormat="false" ht="17" hidden="false" customHeight="false" outlineLevel="0" collapsed="false">
      <c r="B12" s="201" t="s">
        <v>158</v>
      </c>
      <c r="C12" s="202" t="n">
        <v>229.9</v>
      </c>
      <c r="D12" s="203" t="n">
        <v>1</v>
      </c>
      <c r="E12" s="200" t="n">
        <f aca="false">(C12*D12)/12</f>
        <v>19.1583333333333</v>
      </c>
      <c r="F12" s="181"/>
      <c r="G12" s="181"/>
      <c r="H12" s="181"/>
      <c r="I12" s="181"/>
      <c r="J12" s="181"/>
      <c r="K12" s="181"/>
    </row>
    <row r="13" customFormat="false" ht="14.25" hidden="false" customHeight="false" outlineLevel="0" collapsed="false">
      <c r="B13" s="204" t="s">
        <v>159</v>
      </c>
      <c r="C13" s="205"/>
      <c r="D13" s="206"/>
      <c r="E13" s="207" t="n">
        <f aca="false">SUM(E8:E12)</f>
        <v>199.411666666667</v>
      </c>
    </row>
    <row r="14" customFormat="false" ht="14.25" hidden="false" customHeight="false" outlineLevel="0" collapsed="false">
      <c r="A14" s="208"/>
      <c r="B14" s="209" t="s">
        <v>160</v>
      </c>
      <c r="C14" s="210"/>
      <c r="D14" s="211"/>
      <c r="E14" s="212" t="n">
        <f aca="false">E13*E5</f>
        <v>598.235</v>
      </c>
    </row>
    <row r="15" customFormat="false" ht="15" hidden="false" customHeight="false" outlineLevel="0" collapsed="false">
      <c r="B15" s="213" t="s">
        <v>161</v>
      </c>
      <c r="C15" s="213"/>
      <c r="D15" s="213"/>
      <c r="E15" s="213"/>
    </row>
    <row r="18" customFormat="false" ht="40.5" hidden="false" customHeight="true" outlineLevel="0" collapsed="false">
      <c r="B18" s="214" t="s">
        <v>162</v>
      </c>
      <c r="C18" s="214"/>
      <c r="D18" s="214"/>
      <c r="E18" s="214"/>
      <c r="F18" s="214"/>
      <c r="G18" s="214"/>
    </row>
    <row r="20" customFormat="false" ht="36" hidden="false" customHeight="true" outlineLevel="0" collapsed="false">
      <c r="B20" s="215" t="s">
        <v>163</v>
      </c>
      <c r="C20" s="215"/>
      <c r="D20" s="215"/>
      <c r="E20" s="215"/>
      <c r="F20" s="215"/>
      <c r="G20" s="215"/>
    </row>
  </sheetData>
  <mergeCells count="3">
    <mergeCell ref="B15:E15"/>
    <mergeCell ref="B18:G18"/>
    <mergeCell ref="B20:G20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G16"/>
  <sheetViews>
    <sheetView showFormulas="false" showGridLines="true" showRowColHeaders="true" showZeros="true" rightToLeft="false" tabSelected="false" showOutlineSymbols="true" defaultGridColor="true" view="pageBreakPreview" topLeftCell="A1" colorId="64" zoomScale="90" zoomScaleNormal="100" zoomScalePageLayoutView="90" workbookViewId="0">
      <selection pane="topLeft" activeCell="G12" activeCellId="0" sqref="G12"/>
    </sheetView>
  </sheetViews>
  <sheetFormatPr defaultColWidth="8.47265625" defaultRowHeight="14.25" zeroHeight="false" outlineLevelRow="0" outlineLevelCol="0"/>
  <cols>
    <col collapsed="false" customWidth="true" hidden="false" outlineLevel="0" max="1" min="1" style="7" width="3.57"/>
    <col collapsed="false" customWidth="true" hidden="false" outlineLevel="0" max="2" min="2" style="7" width="35.17"/>
    <col collapsed="false" customWidth="true" hidden="false" outlineLevel="0" max="3" min="3" style="7" width="7.17"/>
    <col collapsed="false" customWidth="true" hidden="false" outlineLevel="0" max="4" min="4" style="7" width="14.87"/>
    <col collapsed="false" customWidth="true" hidden="false" outlineLevel="0" max="5" min="5" style="7" width="13.77"/>
    <col collapsed="false" customWidth="true" hidden="false" outlineLevel="0" max="6" min="6" style="7" width="13.87"/>
    <col collapsed="false" customWidth="true" hidden="false" outlineLevel="0" max="7" min="7" style="7" width="16.37"/>
    <col collapsed="false" customWidth="true" hidden="false" outlineLevel="0" max="8" min="8" style="7" width="6.37"/>
    <col collapsed="false" customWidth="true" hidden="false" outlineLevel="0" max="9" min="9" style="7" width="7.47"/>
  </cols>
  <sheetData>
    <row r="1" customFormat="false" ht="14.25" hidden="false" customHeight="false" outlineLevel="0" collapsed="false">
      <c r="D1" s="216"/>
      <c r="F1" s="216"/>
    </row>
    <row r="2" customFormat="false" ht="18" hidden="false" customHeight="false" outlineLevel="0" collapsed="false">
      <c r="B2" s="217" t="str">
        <f aca="false">Índice!B2</f>
        <v>INSEMINAÇÃO ARTIFICIAL</v>
      </c>
      <c r="D2" s="216"/>
      <c r="F2" s="216"/>
    </row>
    <row r="3" customFormat="false" ht="14.25" hidden="false" customHeight="false" outlineLevel="0" collapsed="false">
      <c r="D3" s="216"/>
      <c r="F3" s="216"/>
    </row>
    <row r="4" customFormat="false" ht="14.25" hidden="false" customHeight="false" outlineLevel="0" collapsed="false">
      <c r="B4" s="218" t="s">
        <v>164</v>
      </c>
      <c r="D4" s="216"/>
      <c r="F4" s="216"/>
    </row>
    <row r="5" customFormat="false" ht="14.25" hidden="false" customHeight="false" outlineLevel="0" collapsed="false">
      <c r="B5" s="219" t="s">
        <v>165</v>
      </c>
      <c r="C5" s="220" t="n">
        <v>4200</v>
      </c>
      <c r="D5" s="221"/>
      <c r="E5" s="218"/>
      <c r="F5" s="221"/>
      <c r="G5" s="218"/>
    </row>
    <row r="6" customFormat="false" ht="14.25" hidden="false" customHeight="false" outlineLevel="0" collapsed="false">
      <c r="B6" s="222" t="s">
        <v>166</v>
      </c>
      <c r="C6" s="223"/>
      <c r="D6" s="224" t="s">
        <v>167</v>
      </c>
      <c r="E6" s="223" t="s">
        <v>168</v>
      </c>
      <c r="F6" s="224" t="s">
        <v>169</v>
      </c>
      <c r="G6" s="225" t="s">
        <v>170</v>
      </c>
    </row>
    <row r="7" customFormat="false" ht="14.25" hidden="false" customHeight="false" outlineLevel="0" collapsed="false">
      <c r="B7" s="226" t="s">
        <v>171</v>
      </c>
      <c r="C7" s="227"/>
      <c r="D7" s="228" t="n">
        <v>183</v>
      </c>
      <c r="E7" s="229" t="n">
        <v>2</v>
      </c>
      <c r="F7" s="230" t="n">
        <f aca="false">(D7/10000*C5*E7)</f>
        <v>153.72</v>
      </c>
      <c r="G7" s="231" t="n">
        <f aca="false">F7/C5</f>
        <v>0.0366</v>
      </c>
    </row>
    <row r="8" customFormat="false" ht="14.25" hidden="false" customHeight="false" outlineLevel="0" collapsed="false">
      <c r="B8" s="226" t="s">
        <v>172</v>
      </c>
      <c r="C8" s="229"/>
      <c r="D8" s="228" t="n">
        <v>50</v>
      </c>
      <c r="E8" s="229" t="n">
        <v>2</v>
      </c>
      <c r="F8" s="230" t="n">
        <f aca="false">D8*E8</f>
        <v>100</v>
      </c>
      <c r="G8" s="231" t="n">
        <f aca="false">F8/C5</f>
        <v>0.0238095238095238</v>
      </c>
    </row>
    <row r="9" customFormat="false" ht="14.25" hidden="false" customHeight="false" outlineLevel="0" collapsed="false">
      <c r="B9" s="232" t="s">
        <v>173</v>
      </c>
      <c r="C9" s="231"/>
      <c r="D9" s="228" t="n">
        <v>5.99</v>
      </c>
      <c r="E9" s="229" t="n">
        <v>2</v>
      </c>
      <c r="F9" s="230" t="n">
        <f aca="false">C5*D9/10*E9</f>
        <v>5031.6</v>
      </c>
      <c r="G9" s="231" t="n">
        <f aca="false">F9/C5</f>
        <v>1.198</v>
      </c>
    </row>
    <row r="10" customFormat="false" ht="14.25" hidden="false" customHeight="false" outlineLevel="0" collapsed="false">
      <c r="B10" s="233" t="s">
        <v>174</v>
      </c>
      <c r="C10" s="234"/>
      <c r="D10" s="235" t="n">
        <v>254.13</v>
      </c>
      <c r="E10" s="233" t="n">
        <v>2</v>
      </c>
      <c r="F10" s="236" t="n">
        <f aca="false">G10*C5</f>
        <v>426.9384</v>
      </c>
      <c r="G10" s="237" t="n">
        <f aca="false">(D10*4)/10000</f>
        <v>0.101652</v>
      </c>
    </row>
    <row r="11" customFormat="false" ht="14.25" hidden="false" customHeight="false" outlineLevel="0" collapsed="false">
      <c r="B11" s="229" t="s">
        <v>175</v>
      </c>
      <c r="C11" s="238"/>
      <c r="D11" s="228" t="n">
        <f aca="false">Equipamentos!F7</f>
        <v>43893.3333333333</v>
      </c>
      <c r="E11" s="229" t="n">
        <v>2</v>
      </c>
      <c r="F11" s="230" t="n">
        <f aca="false">D11*0.04/12</f>
        <v>146.311111111111</v>
      </c>
      <c r="G11" s="231" t="n">
        <f aca="false">F11/C5</f>
        <v>0.0348359788359788</v>
      </c>
    </row>
    <row r="12" customFormat="false" ht="14.25" hidden="false" customHeight="false" outlineLevel="0" collapsed="false">
      <c r="B12" s="239" t="s">
        <v>176</v>
      </c>
      <c r="C12" s="239"/>
      <c r="D12" s="239"/>
      <c r="E12" s="239"/>
      <c r="F12" s="239"/>
      <c r="G12" s="231" t="n">
        <f aca="false">SUM(G7:G11)</f>
        <v>1.3948975026455</v>
      </c>
    </row>
    <row r="13" customFormat="false" ht="15.8" hidden="false" customHeight="false" outlineLevel="0" collapsed="false">
      <c r="B13" s="240" t="s">
        <v>169</v>
      </c>
      <c r="C13" s="240"/>
      <c r="D13" s="240"/>
      <c r="E13" s="240"/>
      <c r="F13" s="241" t="n">
        <f aca="false">SUM(F7:F11)</f>
        <v>5858.56951111111</v>
      </c>
    </row>
    <row r="14" customFormat="false" ht="29.85" hidden="false" customHeight="true" outlineLevel="0" collapsed="false">
      <c r="B14" s="242" t="s">
        <v>177</v>
      </c>
      <c r="C14" s="242"/>
      <c r="D14" s="242"/>
      <c r="E14" s="242"/>
      <c r="F14" s="242"/>
      <c r="G14" s="242"/>
    </row>
    <row r="16" customFormat="false" ht="13.5" hidden="false" customHeight="true" outlineLevel="0" collapsed="false">
      <c r="B16" s="242"/>
      <c r="C16" s="242"/>
      <c r="D16" s="242"/>
      <c r="E16" s="242"/>
      <c r="F16" s="242"/>
      <c r="G16" s="242"/>
    </row>
  </sheetData>
  <mergeCells count="4">
    <mergeCell ref="B12:F12"/>
    <mergeCell ref="B13:E13"/>
    <mergeCell ref="B14:G14"/>
    <mergeCell ref="B16:G16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37"/>
  <sheetViews>
    <sheetView showFormulas="false" showGridLines="true" showRowColHeaders="true" showZeros="true" rightToLeft="false" tabSelected="false" showOutlineSymbols="true" defaultGridColor="true" view="pageBreakPreview" topLeftCell="A10" colorId="64" zoomScale="90" zoomScaleNormal="100" zoomScalePageLayoutView="90" workbookViewId="0">
      <selection pane="topLeft" activeCell="F14" activeCellId="0" sqref="F14"/>
    </sheetView>
  </sheetViews>
  <sheetFormatPr defaultColWidth="8.47265625" defaultRowHeight="14.25" zeroHeight="false" outlineLevelRow="0" outlineLevelCol="0"/>
  <cols>
    <col collapsed="false" customWidth="true" hidden="false" outlineLevel="0" max="1" min="1" style="7" width="5.37"/>
    <col collapsed="false" customWidth="true" hidden="false" outlineLevel="0" max="2" min="2" style="7" width="11.07"/>
    <col collapsed="false" customWidth="true" hidden="false" outlineLevel="0" max="5" min="5" style="7" width="21.87"/>
    <col collapsed="false" customWidth="true" hidden="false" outlineLevel="0" max="6" min="6" style="7" width="18.37"/>
  </cols>
  <sheetData>
    <row r="1" customFormat="false" ht="14.25" hidden="false" customHeight="false" outlineLevel="0" collapsed="false">
      <c r="A1" s="243" t="s">
        <v>178</v>
      </c>
      <c r="B1" s="243"/>
      <c r="C1" s="243"/>
      <c r="D1" s="243"/>
      <c r="E1" s="243"/>
      <c r="F1" s="243"/>
    </row>
    <row r="3" customFormat="false" ht="15" hidden="false" customHeight="false" outlineLevel="0" collapsed="false">
      <c r="A3" s="32" t="s">
        <v>179</v>
      </c>
      <c r="B3" s="33" t="s">
        <v>180</v>
      </c>
      <c r="C3" s="34"/>
      <c r="D3" s="34"/>
      <c r="E3" s="34"/>
      <c r="F3" s="244"/>
    </row>
    <row r="4" customFormat="false" ht="15" hidden="false" customHeight="false" outlineLevel="0" collapsed="false">
      <c r="A4" s="57"/>
      <c r="B4" s="35"/>
      <c r="C4" s="36"/>
      <c r="D4" s="36"/>
      <c r="E4" s="36"/>
      <c r="F4" s="245"/>
    </row>
    <row r="5" customFormat="false" ht="15" hidden="false" customHeight="false" outlineLevel="0" collapsed="false">
      <c r="A5" s="37"/>
      <c r="B5" s="52" t="s">
        <v>181</v>
      </c>
      <c r="C5" s="52"/>
      <c r="D5" s="52"/>
      <c r="E5" s="52"/>
      <c r="F5" s="246" t="n">
        <v>3</v>
      </c>
    </row>
    <row r="6" customFormat="false" ht="15" hidden="false" customHeight="false" outlineLevel="0" collapsed="false">
      <c r="A6" s="37"/>
      <c r="B6" s="52" t="s">
        <v>182</v>
      </c>
      <c r="C6" s="52"/>
      <c r="D6" s="52"/>
      <c r="E6" s="52"/>
      <c r="F6" s="247" t="n">
        <v>2</v>
      </c>
    </row>
    <row r="7" customFormat="false" ht="15" hidden="false" customHeight="false" outlineLevel="0" collapsed="false">
      <c r="A7" s="37"/>
      <c r="B7" s="52" t="s">
        <v>183</v>
      </c>
      <c r="C7" s="52"/>
      <c r="D7" s="52"/>
      <c r="E7" s="52"/>
      <c r="F7" s="248" t="n">
        <f aca="false">(44524+46494+40662)/3</f>
        <v>43893.3333333333</v>
      </c>
    </row>
    <row r="8" customFormat="false" ht="15" hidden="false" customHeight="false" outlineLevel="0" collapsed="false">
      <c r="A8" s="37"/>
      <c r="B8" s="52" t="s">
        <v>184</v>
      </c>
      <c r="C8" s="52"/>
      <c r="D8" s="52"/>
      <c r="E8" s="52"/>
      <c r="F8" s="60" t="n">
        <v>60</v>
      </c>
    </row>
    <row r="9" customFormat="false" ht="15" hidden="false" customHeight="false" outlineLevel="0" collapsed="false">
      <c r="A9" s="37"/>
      <c r="B9" s="52" t="s">
        <v>185</v>
      </c>
      <c r="C9" s="52"/>
      <c r="D9" s="52"/>
      <c r="E9" s="52"/>
      <c r="F9" s="249" t="n">
        <v>0.35</v>
      </c>
    </row>
    <row r="10" customFormat="false" ht="15" hidden="false" customHeight="false" outlineLevel="0" collapsed="false">
      <c r="A10" s="57"/>
      <c r="B10" s="52" t="s">
        <v>186</v>
      </c>
      <c r="C10" s="52"/>
      <c r="D10" s="52"/>
      <c r="E10" s="52"/>
      <c r="F10" s="250" t="n">
        <v>0.4</v>
      </c>
    </row>
    <row r="11" customFormat="false" ht="15" hidden="false" customHeight="false" outlineLevel="0" collapsed="false">
      <c r="A11" s="57"/>
      <c r="B11" s="52" t="s">
        <v>187</v>
      </c>
      <c r="C11" s="52"/>
      <c r="D11" s="52"/>
      <c r="E11" s="52"/>
      <c r="F11" s="251" t="n">
        <f aca="false">F7*F10/F8</f>
        <v>292.622222222222</v>
      </c>
    </row>
    <row r="12" customFormat="false" ht="15" hidden="false" customHeight="false" outlineLevel="0" collapsed="false">
      <c r="A12" s="57"/>
      <c r="B12" s="43"/>
      <c r="C12" s="43"/>
      <c r="D12" s="43"/>
      <c r="E12" s="43" t="s">
        <v>188</v>
      </c>
      <c r="F12" s="251" t="n">
        <f aca="false">((F7-(F7*F9))/F8)</f>
        <v>475.511111111111</v>
      </c>
    </row>
    <row r="13" customFormat="false" ht="14.25" hidden="false" customHeight="false" outlineLevel="0" collapsed="false">
      <c r="A13" s="52" t="s">
        <v>189</v>
      </c>
      <c r="B13" s="52"/>
      <c r="C13" s="52"/>
      <c r="D13" s="52"/>
      <c r="E13" s="52"/>
      <c r="F13" s="251" t="n">
        <f aca="false">F7/F8</f>
        <v>731.555555555556</v>
      </c>
    </row>
    <row r="14" customFormat="false" ht="15" hidden="false" customHeight="false" outlineLevel="0" collapsed="false">
      <c r="A14" s="57"/>
      <c r="B14" s="43"/>
      <c r="C14" s="252" t="s">
        <v>190</v>
      </c>
      <c r="D14" s="252"/>
      <c r="E14" s="252"/>
      <c r="F14" s="253" t="n">
        <f aca="false">(((PMT(F15,F8,F7)*F8)+F7)/F8)*(-1)</f>
        <v>295.463431858298</v>
      </c>
      <c r="G14" s="58"/>
    </row>
    <row r="15" customFormat="false" ht="15" hidden="false" customHeight="false" outlineLevel="0" collapsed="false">
      <c r="A15" s="57"/>
      <c r="B15" s="52" t="s">
        <v>191</v>
      </c>
      <c r="C15" s="52"/>
      <c r="D15" s="52"/>
      <c r="E15" s="52"/>
      <c r="F15" s="254" t="n">
        <f aca="false">(14.25/12)/100</f>
        <v>0.011875</v>
      </c>
    </row>
    <row r="16" customFormat="false" ht="15" hidden="false" customHeight="false" outlineLevel="0" collapsed="false">
      <c r="A16" s="57"/>
      <c r="B16" s="52" t="s">
        <v>192</v>
      </c>
      <c r="C16" s="52"/>
      <c r="D16" s="52"/>
      <c r="E16" s="52"/>
      <c r="F16" s="251" t="n">
        <f aca="false">(F14+F13)</f>
        <v>1027.01898741385</v>
      </c>
    </row>
    <row r="17" customFormat="false" ht="15" hidden="false" customHeight="false" outlineLevel="0" collapsed="false">
      <c r="A17" s="57"/>
      <c r="B17" s="43"/>
      <c r="C17" s="43"/>
      <c r="D17" s="43"/>
      <c r="E17" s="43"/>
      <c r="F17" s="255"/>
    </row>
    <row r="18" customFormat="false" ht="27" hidden="false" customHeight="true" outlineLevel="0" collapsed="false">
      <c r="A18" s="256"/>
      <c r="B18" s="257" t="s">
        <v>193</v>
      </c>
      <c r="C18" s="257"/>
      <c r="D18" s="257"/>
      <c r="E18" s="257"/>
      <c r="F18" s="258" t="n">
        <f aca="false">(F11+F12+F338+F16)*F6</f>
        <v>3590.30464149437</v>
      </c>
    </row>
    <row r="19" customFormat="false" ht="30" hidden="false" customHeight="true" outlineLevel="0" collapsed="false">
      <c r="A19" s="57"/>
      <c r="B19" s="43"/>
      <c r="C19" s="43"/>
      <c r="D19" s="43"/>
      <c r="E19" s="43"/>
      <c r="F19" s="255"/>
    </row>
    <row r="22" customFormat="false" ht="63.75" hidden="false" customHeight="true" outlineLevel="0" collapsed="false">
      <c r="B22" s="242" t="s">
        <v>194</v>
      </c>
      <c r="C22" s="242"/>
      <c r="D22" s="242"/>
      <c r="E22" s="242"/>
      <c r="F22" s="242"/>
    </row>
    <row r="25" customFormat="false" ht="82.5" hidden="false" customHeight="true" outlineLevel="0" collapsed="false">
      <c r="B25" s="242" t="s">
        <v>195</v>
      </c>
      <c r="C25" s="242"/>
      <c r="D25" s="242"/>
      <c r="E25" s="242"/>
      <c r="F25" s="242"/>
    </row>
    <row r="32" customFormat="false" ht="6" hidden="false" customHeight="true" outlineLevel="0" collapsed="false"/>
    <row r="33" customFormat="false" ht="55.5" hidden="false" customHeight="true" outlineLevel="0" collapsed="false"/>
    <row r="35" customFormat="false" ht="62.25" hidden="false" customHeight="true" outlineLevel="0" collapsed="false"/>
    <row r="37" customFormat="false" ht="79.5" hidden="false" customHeight="true" outlineLevel="0" collapsed="false"/>
  </sheetData>
  <mergeCells count="15">
    <mergeCell ref="A1:F1"/>
    <mergeCell ref="B5:E5"/>
    <mergeCell ref="B6:E6"/>
    <mergeCell ref="B7:E7"/>
    <mergeCell ref="B8:E8"/>
    <mergeCell ref="B9:E9"/>
    <mergeCell ref="B10:E10"/>
    <mergeCell ref="B11:E11"/>
    <mergeCell ref="A13:E13"/>
    <mergeCell ref="C14:E14"/>
    <mergeCell ref="B15:E15"/>
    <mergeCell ref="B16:E16"/>
    <mergeCell ref="B18:E18"/>
    <mergeCell ref="B22:F22"/>
    <mergeCell ref="B25:F2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187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2013-07-18T12:26:35Z</dcterms:created>
  <dc:creator>Carlos Copia</dc:creator>
  <dc:description/>
  <dc:language>pt-BR</dc:language>
  <cp:lastModifiedBy/>
  <cp:lastPrinted>2025-04-07T13:12:17Z</cp:lastPrinted>
  <dcterms:modified xsi:type="dcterms:W3CDTF">2025-04-10T10:29:31Z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